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codeName="ThisWorkbook"/>
  <bookViews>
    <workbookView xWindow="80" yWindow="0" windowWidth="19420" windowHeight="11020" tabRatio="612" activeTab="1"/>
  </bookViews>
  <sheets>
    <sheet name="Title" sheetId="7" r:id="rId1"/>
    <sheet name="Main" sheetId="1" r:id="rId2"/>
    <sheet name="Check" sheetId="2" state="hidden" r:id="rId3"/>
    <sheet name="Tm-Th-Salinity" sheetId="3" state="hidden" r:id="rId4"/>
    <sheet name="Tm-supplement" sheetId="4" state="hidden" r:id="rId5"/>
    <sheet name="Th-Ph-rho-dPdT" sheetId="5" state="hidden" r:id="rId6"/>
    <sheet name="PT-trap" sheetId="6" state="hidden" r:id="rId7"/>
  </sheets>
  <definedNames>
    <definedName name="OLE_LINK479" localSheetId="1">Main!$E$65</definedName>
  </definedNames>
  <calcPr calcId="124519" concurrentCalc="0"/>
</workbook>
</file>

<file path=xl/calcChain.xml><?xml version="1.0" encoding="utf-8"?>
<calcChain xmlns="http://schemas.openxmlformats.org/spreadsheetml/2006/main">
  <c r="C101" i="5"/>
  <c r="AU101"/>
  <c r="A101"/>
  <c r="B101"/>
  <c r="D101" i="3"/>
  <c r="C101"/>
  <c r="B101"/>
  <c r="E101"/>
  <c r="B101" i="4"/>
  <c r="C101"/>
  <c r="AZ101"/>
  <c r="AQ101"/>
  <c r="AR101"/>
  <c r="AS101"/>
  <c r="AT101"/>
  <c r="BA101"/>
  <c r="D101"/>
  <c r="AU101"/>
  <c r="AV101"/>
  <c r="BB101"/>
  <c r="D101" i="5"/>
  <c r="AW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C100"/>
  <c r="B100" i="3"/>
  <c r="D100"/>
  <c r="C100"/>
  <c r="E100"/>
  <c r="B100" i="4"/>
  <c r="C100"/>
  <c r="AZ100"/>
  <c r="AQ100"/>
  <c r="AR100"/>
  <c r="AS100"/>
  <c r="AT100"/>
  <c r="BA100"/>
  <c r="D100"/>
  <c r="AU100"/>
  <c r="AV100"/>
  <c r="BB100"/>
  <c r="D100" i="5"/>
  <c r="AR100"/>
  <c r="AS100"/>
  <c r="AT100"/>
  <c r="AU100"/>
  <c r="A100"/>
  <c r="B100"/>
  <c r="AW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C136"/>
  <c r="A136"/>
  <c r="B136"/>
  <c r="AU136"/>
  <c r="C136" i="4"/>
  <c r="B136"/>
  <c r="AQ136"/>
  <c r="AS136"/>
  <c r="AW136" i="5"/>
  <c r="C177" i="3"/>
  <c r="B177"/>
  <c r="D177"/>
  <c r="E177"/>
  <c r="C177" i="4"/>
  <c r="B177"/>
  <c r="AZ177"/>
  <c r="AQ177"/>
  <c r="AR177"/>
  <c r="AS177"/>
  <c r="AT177"/>
  <c r="BA177"/>
  <c r="D177"/>
  <c r="AU177"/>
  <c r="AV177"/>
  <c r="BB177"/>
  <c r="D177" i="5"/>
  <c r="F177"/>
  <c r="C177"/>
  <c r="E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B153" i="4"/>
  <c r="C153"/>
  <c r="AZ153"/>
  <c r="AQ153"/>
  <c r="AR153"/>
  <c r="AS153"/>
  <c r="AT153"/>
  <c r="BA153"/>
  <c r="D153" i="3"/>
  <c r="C153"/>
  <c r="B153"/>
  <c r="E153"/>
  <c r="D153" i="4"/>
  <c r="AU153"/>
  <c r="AV153"/>
  <c r="BB153"/>
  <c r="H45" i="1"/>
  <c r="B154" i="4"/>
  <c r="C154"/>
  <c r="AZ154"/>
  <c r="AQ154"/>
  <c r="AR154"/>
  <c r="AS154"/>
  <c r="AT154"/>
  <c r="BA154"/>
  <c r="D154" i="3"/>
  <c r="C154"/>
  <c r="B154"/>
  <c r="E154"/>
  <c r="D154" i="4"/>
  <c r="AU154"/>
  <c r="AV154"/>
  <c r="BB154"/>
  <c r="H46" i="1"/>
  <c r="B155" i="4"/>
  <c r="C155"/>
  <c r="AZ155"/>
  <c r="AQ155"/>
  <c r="AR155"/>
  <c r="AS155"/>
  <c r="AT155"/>
  <c r="BA155"/>
  <c r="D155" i="3"/>
  <c r="C155"/>
  <c r="B155"/>
  <c r="E155"/>
  <c r="D155" i="4"/>
  <c r="AU155"/>
  <c r="AV155"/>
  <c r="BB155"/>
  <c r="H47" i="1"/>
  <c r="B156" i="4"/>
  <c r="C156"/>
  <c r="AZ156"/>
  <c r="AQ156"/>
  <c r="AR156"/>
  <c r="AS156"/>
  <c r="AT156"/>
  <c r="BA156"/>
  <c r="D156" i="3"/>
  <c r="C156"/>
  <c r="B156"/>
  <c r="E156"/>
  <c r="D156" i="4"/>
  <c r="AU156"/>
  <c r="AV156"/>
  <c r="BB156"/>
  <c r="H48" i="1"/>
  <c r="B157" i="4"/>
  <c r="C157"/>
  <c r="AZ157"/>
  <c r="AQ157"/>
  <c r="AR157"/>
  <c r="AS157"/>
  <c r="AT157"/>
  <c r="BA157"/>
  <c r="D157" i="3"/>
  <c r="C157"/>
  <c r="B157"/>
  <c r="E157"/>
  <c r="D157" i="4"/>
  <c r="AU157"/>
  <c r="AV157"/>
  <c r="BB157"/>
  <c r="H49" i="1"/>
  <c r="B158" i="4"/>
  <c r="C158"/>
  <c r="AZ158"/>
  <c r="AQ158"/>
  <c r="AR158"/>
  <c r="AS158"/>
  <c r="AT158"/>
  <c r="BA158"/>
  <c r="D158" i="3"/>
  <c r="C158"/>
  <c r="B158"/>
  <c r="E158"/>
  <c r="D158" i="4"/>
  <c r="AU158"/>
  <c r="AV158"/>
  <c r="BB158"/>
  <c r="H50" i="1"/>
  <c r="B159" i="4"/>
  <c r="C159"/>
  <c r="AZ159"/>
  <c r="AQ159"/>
  <c r="AR159"/>
  <c r="AS159"/>
  <c r="AT159"/>
  <c r="BA159"/>
  <c r="D159" i="3"/>
  <c r="C159"/>
  <c r="B159"/>
  <c r="E159"/>
  <c r="D159" i="4"/>
  <c r="AU159"/>
  <c r="AV159"/>
  <c r="BB159"/>
  <c r="H51" i="1"/>
  <c r="B160" i="4"/>
  <c r="C160"/>
  <c r="AZ160"/>
  <c r="AQ160"/>
  <c r="AR160"/>
  <c r="AS160"/>
  <c r="AT160"/>
  <c r="BA160"/>
  <c r="D160" i="3"/>
  <c r="C160"/>
  <c r="B160"/>
  <c r="E160"/>
  <c r="D160" i="4"/>
  <c r="AU160"/>
  <c r="AV160"/>
  <c r="BB160"/>
  <c r="H52" i="1"/>
  <c r="B161" i="4"/>
  <c r="C161"/>
  <c r="AZ161"/>
  <c r="AQ161"/>
  <c r="AR161"/>
  <c r="AS161"/>
  <c r="AT161"/>
  <c r="BA161"/>
  <c r="D161" i="3"/>
  <c r="C161"/>
  <c r="B161"/>
  <c r="E161"/>
  <c r="D161" i="4"/>
  <c r="AU161"/>
  <c r="AV161"/>
  <c r="BB161"/>
  <c r="H53" i="1"/>
  <c r="B162" i="4"/>
  <c r="C162"/>
  <c r="AZ162"/>
  <c r="AQ162"/>
  <c r="AR162"/>
  <c r="AS162"/>
  <c r="AT162"/>
  <c r="BA162"/>
  <c r="D162" i="3"/>
  <c r="C162"/>
  <c r="B162"/>
  <c r="E162"/>
  <c r="D162" i="4"/>
  <c r="AU162"/>
  <c r="AV162"/>
  <c r="BB162"/>
  <c r="H54" i="1"/>
  <c r="B163" i="4"/>
  <c r="C163"/>
  <c r="AZ163"/>
  <c r="AQ163"/>
  <c r="AR163"/>
  <c r="AS163"/>
  <c r="AT163"/>
  <c r="BA163"/>
  <c r="D163" i="3"/>
  <c r="C163"/>
  <c r="B163"/>
  <c r="E163"/>
  <c r="D163" i="4"/>
  <c r="AU163"/>
  <c r="AV163"/>
  <c r="BB163"/>
  <c r="H55" i="1"/>
  <c r="B164" i="4"/>
  <c r="C164"/>
  <c r="AZ164"/>
  <c r="AQ164"/>
  <c r="AR164"/>
  <c r="AS164"/>
  <c r="AT164"/>
  <c r="BA164"/>
  <c r="D164" i="3"/>
  <c r="C164"/>
  <c r="B164"/>
  <c r="E164"/>
  <c r="D164" i="4"/>
  <c r="AU164"/>
  <c r="AV164"/>
  <c r="BB164"/>
  <c r="H56" i="1"/>
  <c r="B165" i="4"/>
  <c r="C165"/>
  <c r="AZ165"/>
  <c r="AQ165"/>
  <c r="AR165"/>
  <c r="AS165"/>
  <c r="AT165"/>
  <c r="BA165"/>
  <c r="D165" i="3"/>
  <c r="C165"/>
  <c r="B165"/>
  <c r="E165"/>
  <c r="D165" i="4"/>
  <c r="AU165"/>
  <c r="AV165"/>
  <c r="BB165"/>
  <c r="H57" i="1"/>
  <c r="B166" i="4"/>
  <c r="C166"/>
  <c r="AZ166"/>
  <c r="AQ166"/>
  <c r="AR166"/>
  <c r="AS166"/>
  <c r="AT166"/>
  <c r="BA166"/>
  <c r="D166" i="3"/>
  <c r="C166"/>
  <c r="B166"/>
  <c r="E166"/>
  <c r="D166" i="4"/>
  <c r="AU166"/>
  <c r="AV166"/>
  <c r="BB166"/>
  <c r="H58" i="1"/>
  <c r="B167" i="4"/>
  <c r="C167"/>
  <c r="AZ167"/>
  <c r="AQ167"/>
  <c r="AR167"/>
  <c r="AS167"/>
  <c r="AT167"/>
  <c r="BA167"/>
  <c r="D167" i="3"/>
  <c r="C167"/>
  <c r="B167"/>
  <c r="E167"/>
  <c r="D167" i="4"/>
  <c r="AU167"/>
  <c r="AV167"/>
  <c r="BB167"/>
  <c r="H59" i="1"/>
  <c r="B168" i="4"/>
  <c r="C168"/>
  <c r="AZ168"/>
  <c r="AQ168"/>
  <c r="AR168"/>
  <c r="AS168"/>
  <c r="AT168"/>
  <c r="BA168"/>
  <c r="D168" i="3"/>
  <c r="C168"/>
  <c r="B168"/>
  <c r="E168"/>
  <c r="D168" i="4"/>
  <c r="AU168"/>
  <c r="AV168"/>
  <c r="BB168"/>
  <c r="H60" i="1"/>
  <c r="B169" i="4"/>
  <c r="C169"/>
  <c r="AZ169"/>
  <c r="AQ169"/>
  <c r="AR169"/>
  <c r="AS169"/>
  <c r="AT169"/>
  <c r="BA169"/>
  <c r="D169" i="3"/>
  <c r="C169"/>
  <c r="B169"/>
  <c r="E169"/>
  <c r="D169" i="4"/>
  <c r="AU169"/>
  <c r="AV169"/>
  <c r="BB169"/>
  <c r="H61" i="1"/>
  <c r="B170" i="4"/>
  <c r="C170"/>
  <c r="AZ170"/>
  <c r="AQ170"/>
  <c r="AR170"/>
  <c r="AS170"/>
  <c r="AT170"/>
  <c r="BA170"/>
  <c r="D170" i="3"/>
  <c r="C170"/>
  <c r="B170"/>
  <c r="E170"/>
  <c r="D170" i="4"/>
  <c r="AU170"/>
  <c r="AV170"/>
  <c r="BB170"/>
  <c r="H62" i="1"/>
  <c r="B171" i="4"/>
  <c r="C171"/>
  <c r="AZ171"/>
  <c r="AQ171"/>
  <c r="AR171"/>
  <c r="AS171"/>
  <c r="AT171"/>
  <c r="BA171"/>
  <c r="D171" i="3"/>
  <c r="C171"/>
  <c r="B171"/>
  <c r="E171"/>
  <c r="D171" i="4"/>
  <c r="AU171"/>
  <c r="AV171"/>
  <c r="BB171"/>
  <c r="H63" i="1"/>
  <c r="B172" i="4"/>
  <c r="C172"/>
  <c r="AZ172"/>
  <c r="AQ172"/>
  <c r="AR172"/>
  <c r="AS172"/>
  <c r="AT172"/>
  <c r="BA172"/>
  <c r="D172" i="3"/>
  <c r="C172"/>
  <c r="B172"/>
  <c r="E172"/>
  <c r="D172" i="4"/>
  <c r="AU172"/>
  <c r="AV172"/>
  <c r="BB172"/>
  <c r="H64" i="1"/>
  <c r="B173" i="4"/>
  <c r="C173"/>
  <c r="AZ173"/>
  <c r="AQ173"/>
  <c r="AR173"/>
  <c r="AS173"/>
  <c r="AT173"/>
  <c r="BA173"/>
  <c r="D173" i="3"/>
  <c r="C173"/>
  <c r="B173"/>
  <c r="E173"/>
  <c r="D173" i="4"/>
  <c r="AU173"/>
  <c r="AV173"/>
  <c r="BB173"/>
  <c r="H65" i="1"/>
  <c r="B174" i="4"/>
  <c r="C174"/>
  <c r="AZ174"/>
  <c r="AQ174"/>
  <c r="AR174"/>
  <c r="AS174"/>
  <c r="AT174"/>
  <c r="BA174"/>
  <c r="D174" i="3"/>
  <c r="C174"/>
  <c r="B174"/>
  <c r="E174"/>
  <c r="D174" i="4"/>
  <c r="AU174"/>
  <c r="AV174"/>
  <c r="BB174"/>
  <c r="H66" i="1"/>
  <c r="B175" i="4"/>
  <c r="C175"/>
  <c r="AZ175"/>
  <c r="AQ175"/>
  <c r="AR175"/>
  <c r="AS175"/>
  <c r="AT175"/>
  <c r="BA175"/>
  <c r="D175" i="3"/>
  <c r="C175"/>
  <c r="B175"/>
  <c r="E175"/>
  <c r="D175" i="4"/>
  <c r="AU175"/>
  <c r="AV175"/>
  <c r="BB175"/>
  <c r="H67" i="1"/>
  <c r="B176" i="4"/>
  <c r="C176"/>
  <c r="AZ176"/>
  <c r="AQ176"/>
  <c r="AR176"/>
  <c r="AS176"/>
  <c r="AT176"/>
  <c r="BA176"/>
  <c r="D176" i="3"/>
  <c r="C176"/>
  <c r="B176"/>
  <c r="E176"/>
  <c r="D176" i="4"/>
  <c r="AU176"/>
  <c r="AV176"/>
  <c r="BB176"/>
  <c r="H68" i="1"/>
  <c r="C153" i="5"/>
  <c r="E153"/>
  <c r="D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J45" i="1"/>
  <c r="C154" i="5"/>
  <c r="E154"/>
  <c r="D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J46" i="1"/>
  <c r="C155" i="5"/>
  <c r="E155"/>
  <c r="D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J47" i="1"/>
  <c r="C156" i="5"/>
  <c r="E156"/>
  <c r="D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J48" i="1"/>
  <c r="C157" i="5"/>
  <c r="E157"/>
  <c r="D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J49" i="1"/>
  <c r="C158" i="5"/>
  <c r="E158"/>
  <c r="D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J50" i="1"/>
  <c r="C159" i="5"/>
  <c r="E159"/>
  <c r="D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J51" i="1"/>
  <c r="C160" i="5"/>
  <c r="E160"/>
  <c r="D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J52" i="1"/>
  <c r="C161" i="5"/>
  <c r="E161"/>
  <c r="D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J53" i="1"/>
  <c r="C162" i="5"/>
  <c r="E162"/>
  <c r="D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J54" i="1"/>
  <c r="C163" i="5"/>
  <c r="E163"/>
  <c r="D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J55" i="1"/>
  <c r="C164" i="5"/>
  <c r="E164"/>
  <c r="D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J56" i="1"/>
  <c r="C165" i="5"/>
  <c r="E165"/>
  <c r="D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J57" i="1"/>
  <c r="C166" i="5"/>
  <c r="E166"/>
  <c r="D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J58" i="1"/>
  <c r="C167" i="5"/>
  <c r="E167"/>
  <c r="D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J59" i="1"/>
  <c r="C168" i="5"/>
  <c r="E168"/>
  <c r="D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J60" i="1"/>
  <c r="C169" i="5"/>
  <c r="E169"/>
  <c r="D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J61" i="1"/>
  <c r="C170" i="5"/>
  <c r="E170"/>
  <c r="D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J62" i="1"/>
  <c r="C171" i="5"/>
  <c r="E171"/>
  <c r="D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J63" i="1"/>
  <c r="C172" i="5"/>
  <c r="E172"/>
  <c r="D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J64" i="1"/>
  <c r="C173" i="5"/>
  <c r="E173"/>
  <c r="D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J65" i="1"/>
  <c r="C174" i="5"/>
  <c r="E174"/>
  <c r="D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J66" i="1"/>
  <c r="C175" i="5"/>
  <c r="E175"/>
  <c r="D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J67" i="1"/>
  <c r="C176" i="5"/>
  <c r="E176"/>
  <c r="D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J68" i="1"/>
  <c r="A153" i="5"/>
  <c r="B153"/>
  <c r="AW153"/>
  <c r="K45" i="1"/>
  <c r="A154" i="5"/>
  <c r="B154"/>
  <c r="AW154"/>
  <c r="K46" i="1"/>
  <c r="A155" i="5"/>
  <c r="B155"/>
  <c r="AW155"/>
  <c r="K47" i="1"/>
  <c r="A156" i="5"/>
  <c r="B156"/>
  <c r="AW156"/>
  <c r="K48" i="1"/>
  <c r="A157" i="5"/>
  <c r="B157"/>
  <c r="AW157"/>
  <c r="K49" i="1"/>
  <c r="A158" i="5"/>
  <c r="B158"/>
  <c r="AW158"/>
  <c r="K50" i="1"/>
  <c r="A159" i="5"/>
  <c r="B159"/>
  <c r="AW159"/>
  <c r="K51" i="1"/>
  <c r="A160" i="5"/>
  <c r="B160"/>
  <c r="AW160"/>
  <c r="K52" i="1"/>
  <c r="A161" i="5"/>
  <c r="B161"/>
  <c r="AW161"/>
  <c r="K53" i="1"/>
  <c r="A162" i="5"/>
  <c r="B162"/>
  <c r="AW162"/>
  <c r="K54" i="1"/>
  <c r="A163" i="5"/>
  <c r="B163"/>
  <c r="AW163"/>
  <c r="K55" i="1"/>
  <c r="A164" i="5"/>
  <c r="B164"/>
  <c r="AW164"/>
  <c r="K56" i="1"/>
  <c r="A165" i="5"/>
  <c r="B165"/>
  <c r="AW165"/>
  <c r="K57" i="1"/>
  <c r="A166" i="5"/>
  <c r="B166"/>
  <c r="AW166"/>
  <c r="K58" i="1"/>
  <c r="A167" i="5"/>
  <c r="B167"/>
  <c r="AW167"/>
  <c r="K59" i="1"/>
  <c r="A168" i="5"/>
  <c r="B168"/>
  <c r="AW168"/>
  <c r="K60" i="1"/>
  <c r="A169" i="5"/>
  <c r="B169"/>
  <c r="AW169"/>
  <c r="K61" i="1"/>
  <c r="A170" i="5"/>
  <c r="B170"/>
  <c r="AW170"/>
  <c r="K62" i="1"/>
  <c r="A171" i="5"/>
  <c r="B171"/>
  <c r="AW171"/>
  <c r="K63" i="1"/>
  <c r="A172" i="5"/>
  <c r="B172"/>
  <c r="AW172"/>
  <c r="K64" i="1"/>
  <c r="A173" i="5"/>
  <c r="B173"/>
  <c r="AW173"/>
  <c r="K65" i="1"/>
  <c r="A174" i="5"/>
  <c r="B174"/>
  <c r="AW174"/>
  <c r="K66" i="1"/>
  <c r="A175" i="5"/>
  <c r="B175"/>
  <c r="AW175"/>
  <c r="K67" i="1"/>
  <c r="A176" i="5"/>
  <c r="B176"/>
  <c r="AW176"/>
  <c r="K68" i="1"/>
  <c r="AR153" i="5"/>
  <c r="AS153"/>
  <c r="AT153"/>
  <c r="AU153"/>
  <c r="L45" i="1"/>
  <c r="AR154" i="5"/>
  <c r="AS154"/>
  <c r="AT154"/>
  <c r="AU154"/>
  <c r="L46" i="1"/>
  <c r="AR155" i="5"/>
  <c r="AS155"/>
  <c r="AT155"/>
  <c r="AU155"/>
  <c r="L47" i="1"/>
  <c r="AR156" i="5"/>
  <c r="AS156"/>
  <c r="AT156"/>
  <c r="AU156"/>
  <c r="L48" i="1"/>
  <c r="AR157" i="5"/>
  <c r="AS157"/>
  <c r="AT157"/>
  <c r="AU157"/>
  <c r="L49" i="1"/>
  <c r="AR158" i="5"/>
  <c r="AS158"/>
  <c r="AT158"/>
  <c r="AU158"/>
  <c r="L50" i="1"/>
  <c r="AR159" i="5"/>
  <c r="AS159"/>
  <c r="AT159"/>
  <c r="AU159"/>
  <c r="L51" i="1"/>
  <c r="AR160" i="5"/>
  <c r="AS160"/>
  <c r="AT160"/>
  <c r="AU160"/>
  <c r="L52" i="1"/>
  <c r="AR161" i="5"/>
  <c r="AS161"/>
  <c r="AT161"/>
  <c r="AU161"/>
  <c r="L53" i="1"/>
  <c r="AR162" i="5"/>
  <c r="AS162"/>
  <c r="AT162"/>
  <c r="AU162"/>
  <c r="L54" i="1"/>
  <c r="AR163" i="5"/>
  <c r="AS163"/>
  <c r="AT163"/>
  <c r="AU163"/>
  <c r="L55" i="1"/>
  <c r="AR164" i="5"/>
  <c r="AS164"/>
  <c r="AT164"/>
  <c r="AU164"/>
  <c r="L56" i="1"/>
  <c r="AR165" i="5"/>
  <c r="AS165"/>
  <c r="AT165"/>
  <c r="AU165"/>
  <c r="L57" i="1"/>
  <c r="AR166" i="5"/>
  <c r="AS166"/>
  <c r="AT166"/>
  <c r="AU166"/>
  <c r="L58" i="1"/>
  <c r="AR167" i="5"/>
  <c r="AS167"/>
  <c r="AT167"/>
  <c r="AU167"/>
  <c r="L59" i="1"/>
  <c r="AR168" i="5"/>
  <c r="AS168"/>
  <c r="AT168"/>
  <c r="AU168"/>
  <c r="L60" i="1"/>
  <c r="AR169" i="5"/>
  <c r="AS169"/>
  <c r="AT169"/>
  <c r="AU169"/>
  <c r="L61" i="1"/>
  <c r="AR170" i="5"/>
  <c r="AS170"/>
  <c r="AT170"/>
  <c r="AU170"/>
  <c r="L62" i="1"/>
  <c r="AR171" i="5"/>
  <c r="AS171"/>
  <c r="AT171"/>
  <c r="AU171"/>
  <c r="L63" i="1"/>
  <c r="AR172" i="5"/>
  <c r="AS172"/>
  <c r="AT172"/>
  <c r="AU172"/>
  <c r="L64" i="1"/>
  <c r="AR173" i="5"/>
  <c r="AS173"/>
  <c r="AT173"/>
  <c r="AU173"/>
  <c r="L65" i="1"/>
  <c r="AR174" i="5"/>
  <c r="AS174"/>
  <c r="AT174"/>
  <c r="AU174"/>
  <c r="L66" i="1"/>
  <c r="AR175" i="5"/>
  <c r="AS175"/>
  <c r="AT175"/>
  <c r="AU175"/>
  <c r="L67" i="1"/>
  <c r="AR176" i="5"/>
  <c r="AS176"/>
  <c r="AT176"/>
  <c r="AU176"/>
  <c r="L68" i="1"/>
  <c r="B83" i="4"/>
  <c r="C83"/>
  <c r="AZ83"/>
  <c r="AQ83"/>
  <c r="AR83"/>
  <c r="AS83"/>
  <c r="AT83"/>
  <c r="BA83"/>
  <c r="D83" i="3"/>
  <c r="C83"/>
  <c r="B83"/>
  <c r="E83"/>
  <c r="D83" i="4"/>
  <c r="AU83"/>
  <c r="AV83"/>
  <c r="BB83"/>
  <c r="C83" i="5"/>
  <c r="A83"/>
  <c r="B83"/>
  <c r="D83"/>
  <c r="AR83"/>
  <c r="AS83"/>
  <c r="AT83"/>
  <c r="AU83"/>
  <c r="AW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93" i="4"/>
  <c r="C93"/>
  <c r="B93"/>
  <c r="AR93"/>
  <c r="AS93"/>
  <c r="AT93"/>
  <c r="AZ93"/>
  <c r="BA93"/>
  <c r="D93" i="3"/>
  <c r="C93"/>
  <c r="B93"/>
  <c r="E93"/>
  <c r="D93" i="4"/>
  <c r="AU93"/>
  <c r="AV93"/>
  <c r="BB93"/>
  <c r="C84" i="5"/>
  <c r="A84"/>
  <c r="B84"/>
  <c r="D84" i="3"/>
  <c r="C84"/>
  <c r="B84"/>
  <c r="E84"/>
  <c r="B84" i="4"/>
  <c r="C84"/>
  <c r="AZ84"/>
  <c r="AQ84"/>
  <c r="AR84"/>
  <c r="AS84"/>
  <c r="AT84"/>
  <c r="BA84"/>
  <c r="D84"/>
  <c r="AU84"/>
  <c r="AV84"/>
  <c r="BB84"/>
  <c r="D84" i="5"/>
  <c r="AR84"/>
  <c r="AS84"/>
  <c r="AT84"/>
  <c r="AU84"/>
  <c r="C85"/>
  <c r="A85"/>
  <c r="B85"/>
  <c r="D85" i="3"/>
  <c r="C85"/>
  <c r="B85"/>
  <c r="E85"/>
  <c r="B85" i="4"/>
  <c r="C85"/>
  <c r="AZ85"/>
  <c r="AQ85"/>
  <c r="AR85"/>
  <c r="AS85"/>
  <c r="AT85"/>
  <c r="BA85"/>
  <c r="D85"/>
  <c r="AU85"/>
  <c r="AV85"/>
  <c r="BB85"/>
  <c r="D85" i="5"/>
  <c r="AR85"/>
  <c r="AS85"/>
  <c r="AT85"/>
  <c r="AU85"/>
  <c r="C86"/>
  <c r="A86"/>
  <c r="B86"/>
  <c r="D86" i="3"/>
  <c r="C86"/>
  <c r="B86"/>
  <c r="E86"/>
  <c r="B86" i="4"/>
  <c r="C86"/>
  <c r="AZ86"/>
  <c r="AQ86"/>
  <c r="AR86"/>
  <c r="AS86"/>
  <c r="AT86"/>
  <c r="BA86"/>
  <c r="D86"/>
  <c r="AU86"/>
  <c r="AV86"/>
  <c r="BB86"/>
  <c r="D86" i="5"/>
  <c r="AR86"/>
  <c r="AS86"/>
  <c r="AT86"/>
  <c r="AU86"/>
  <c r="C87"/>
  <c r="A87"/>
  <c r="B87"/>
  <c r="D87" i="3"/>
  <c r="C87"/>
  <c r="B87"/>
  <c r="E87"/>
  <c r="B87" i="4"/>
  <c r="C87"/>
  <c r="AZ87"/>
  <c r="AQ87"/>
  <c r="AR87"/>
  <c r="AS87"/>
  <c r="AT87"/>
  <c r="BA87"/>
  <c r="D87"/>
  <c r="AU87"/>
  <c r="AV87"/>
  <c r="BB87"/>
  <c r="D87" i="5"/>
  <c r="AR87"/>
  <c r="AS87"/>
  <c r="AT87"/>
  <c r="AU87"/>
  <c r="C88"/>
  <c r="A88"/>
  <c r="B88"/>
  <c r="D88" i="3"/>
  <c r="C88"/>
  <c r="B88"/>
  <c r="E88"/>
  <c r="B88" i="4"/>
  <c r="C88"/>
  <c r="AZ88"/>
  <c r="AQ88"/>
  <c r="AR88"/>
  <c r="AS88"/>
  <c r="AT88"/>
  <c r="BA88"/>
  <c r="D88"/>
  <c r="AU88"/>
  <c r="AV88"/>
  <c r="BB88"/>
  <c r="D88" i="5"/>
  <c r="AR88"/>
  <c r="AS88"/>
  <c r="AT88"/>
  <c r="AU88"/>
  <c r="C89"/>
  <c r="A89"/>
  <c r="B89"/>
  <c r="D89" i="3"/>
  <c r="C89"/>
  <c r="B89"/>
  <c r="E89"/>
  <c r="B89" i="4"/>
  <c r="C89"/>
  <c r="AZ89"/>
  <c r="AQ89"/>
  <c r="AR89"/>
  <c r="AS89"/>
  <c r="AT89"/>
  <c r="BA89"/>
  <c r="D89"/>
  <c r="AU89"/>
  <c r="AV89"/>
  <c r="BB89"/>
  <c r="D89" i="5"/>
  <c r="AR89"/>
  <c r="AS89"/>
  <c r="AT89"/>
  <c r="AU89"/>
  <c r="C90"/>
  <c r="A90"/>
  <c r="B90"/>
  <c r="D90" i="3"/>
  <c r="C90"/>
  <c r="B90"/>
  <c r="E90"/>
  <c r="B90" i="4"/>
  <c r="C90"/>
  <c r="AZ90"/>
  <c r="AQ90"/>
  <c r="AR90"/>
  <c r="AS90"/>
  <c r="AT90"/>
  <c r="BA90"/>
  <c r="D90"/>
  <c r="AU90"/>
  <c r="AV90"/>
  <c r="BB90"/>
  <c r="D90" i="5"/>
  <c r="AR90"/>
  <c r="AS90"/>
  <c r="AT90"/>
  <c r="AU90"/>
  <c r="C91"/>
  <c r="A91"/>
  <c r="B91"/>
  <c r="D91" i="3"/>
  <c r="C91"/>
  <c r="B91"/>
  <c r="E91"/>
  <c r="B91" i="4"/>
  <c r="C91"/>
  <c r="AZ91"/>
  <c r="AQ91"/>
  <c r="AR91"/>
  <c r="AS91"/>
  <c r="AT91"/>
  <c r="BA91"/>
  <c r="D91"/>
  <c r="AU91"/>
  <c r="AV91"/>
  <c r="BB91"/>
  <c r="D91" i="5"/>
  <c r="AR91"/>
  <c r="AS91"/>
  <c r="AT91"/>
  <c r="AU91"/>
  <c r="C92"/>
  <c r="A92"/>
  <c r="B92"/>
  <c r="D92" i="3"/>
  <c r="C92"/>
  <c r="B92"/>
  <c r="E92"/>
  <c r="B92" i="4"/>
  <c r="C92"/>
  <c r="AZ92"/>
  <c r="AQ92"/>
  <c r="AR92"/>
  <c r="AS92"/>
  <c r="AT92"/>
  <c r="BA92"/>
  <c r="D92"/>
  <c r="AU92"/>
  <c r="AV92"/>
  <c r="BB92"/>
  <c r="D92" i="5"/>
  <c r="AR92"/>
  <c r="AS92"/>
  <c r="AT92"/>
  <c r="AU92"/>
  <c r="AW84"/>
  <c r="AW85"/>
  <c r="AW86"/>
  <c r="AW87"/>
  <c r="AW88"/>
  <c r="AW89"/>
  <c r="AW90"/>
  <c r="AW91"/>
  <c r="AW92"/>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B74" i="4"/>
  <c r="C74"/>
  <c r="AZ74"/>
  <c r="AQ74"/>
  <c r="AR74"/>
  <c r="AS74"/>
  <c r="AT74"/>
  <c r="BA74"/>
  <c r="D74" i="3"/>
  <c r="C74"/>
  <c r="B74"/>
  <c r="E74"/>
  <c r="D74" i="4"/>
  <c r="AU74"/>
  <c r="AV74"/>
  <c r="BB74"/>
  <c r="B75"/>
  <c r="C75"/>
  <c r="AZ75"/>
  <c r="AQ75"/>
  <c r="AR75"/>
  <c r="AS75"/>
  <c r="AT75"/>
  <c r="BA75"/>
  <c r="D75" i="3"/>
  <c r="C75"/>
  <c r="B75"/>
  <c r="E75"/>
  <c r="D75" i="4"/>
  <c r="AU75"/>
  <c r="AV75"/>
  <c r="BB75"/>
  <c r="B76"/>
  <c r="C76"/>
  <c r="AZ76"/>
  <c r="AQ76"/>
  <c r="AR76"/>
  <c r="AS76"/>
  <c r="AT76"/>
  <c r="BA76"/>
  <c r="D76" i="3"/>
  <c r="C76"/>
  <c r="B76"/>
  <c r="E76"/>
  <c r="D76" i="4"/>
  <c r="AU76"/>
  <c r="AV76"/>
  <c r="BB76"/>
  <c r="B77"/>
  <c r="C77"/>
  <c r="AZ77"/>
  <c r="AQ77"/>
  <c r="AR77"/>
  <c r="AS77"/>
  <c r="AT77"/>
  <c r="BA77"/>
  <c r="D77" i="3"/>
  <c r="C77"/>
  <c r="B77"/>
  <c r="E77"/>
  <c r="D77" i="4"/>
  <c r="AU77"/>
  <c r="AV77"/>
  <c r="BB77"/>
  <c r="B78"/>
  <c r="C78"/>
  <c r="AZ78"/>
  <c r="AQ78"/>
  <c r="AR78"/>
  <c r="AS78"/>
  <c r="AT78"/>
  <c r="BA78"/>
  <c r="D78" i="3"/>
  <c r="C78"/>
  <c r="B78"/>
  <c r="E78"/>
  <c r="D78" i="4"/>
  <c r="AU78"/>
  <c r="AV78"/>
  <c r="BB78"/>
  <c r="B79"/>
  <c r="C79"/>
  <c r="AZ79"/>
  <c r="AQ79"/>
  <c r="AR79"/>
  <c r="AS79"/>
  <c r="AT79"/>
  <c r="BA79"/>
  <c r="D79" i="3"/>
  <c r="C79"/>
  <c r="B79"/>
  <c r="E79"/>
  <c r="D79" i="4"/>
  <c r="AU79"/>
  <c r="AV79"/>
  <c r="BB79"/>
  <c r="B80"/>
  <c r="C80"/>
  <c r="AZ80"/>
  <c r="AQ80"/>
  <c r="AR80"/>
  <c r="AS80"/>
  <c r="AT80"/>
  <c r="BA80"/>
  <c r="D80" i="3"/>
  <c r="C80"/>
  <c r="B80"/>
  <c r="E80"/>
  <c r="D80" i="4"/>
  <c r="AU80"/>
  <c r="AV80"/>
  <c r="BB80"/>
  <c r="B81"/>
  <c r="C81"/>
  <c r="AZ81"/>
  <c r="AQ81"/>
  <c r="AR81"/>
  <c r="AS81"/>
  <c r="AT81"/>
  <c r="BA81"/>
  <c r="D81" i="3"/>
  <c r="C81"/>
  <c r="B81"/>
  <c r="E81"/>
  <c r="D81" i="4"/>
  <c r="AU81"/>
  <c r="AV81"/>
  <c r="BB81"/>
  <c r="B82"/>
  <c r="C82"/>
  <c r="AZ82"/>
  <c r="AQ82"/>
  <c r="AR82"/>
  <c r="AS82"/>
  <c r="AT82"/>
  <c r="BA82"/>
  <c r="D82" i="3"/>
  <c r="C82"/>
  <c r="B82"/>
  <c r="E82"/>
  <c r="D82" i="4"/>
  <c r="AU82"/>
  <c r="AV82"/>
  <c r="BB82"/>
  <c r="C78" i="5"/>
  <c r="A78"/>
  <c r="B78"/>
  <c r="D78"/>
  <c r="AR78"/>
  <c r="AS78"/>
  <c r="AT78"/>
  <c r="AU78"/>
  <c r="C79"/>
  <c r="A79"/>
  <c r="B79"/>
  <c r="D79"/>
  <c r="AR79"/>
  <c r="AS79"/>
  <c r="AT79"/>
  <c r="AU79"/>
  <c r="C80"/>
  <c r="A80"/>
  <c r="B80"/>
  <c r="D80"/>
  <c r="AR80"/>
  <c r="AS80"/>
  <c r="AT80"/>
  <c r="AU80"/>
  <c r="C81"/>
  <c r="A81"/>
  <c r="B81"/>
  <c r="D81"/>
  <c r="AR81"/>
  <c r="AS81"/>
  <c r="AT81"/>
  <c r="AU81"/>
  <c r="C82"/>
  <c r="A82"/>
  <c r="B82"/>
  <c r="D82"/>
  <c r="AR82"/>
  <c r="AS82"/>
  <c r="AT82"/>
  <c r="AU82"/>
  <c r="AW78"/>
  <c r="AW79"/>
  <c r="AW80"/>
  <c r="AW81"/>
  <c r="AW82"/>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C67" i="4"/>
  <c r="B67"/>
  <c r="AZ67"/>
  <c r="AQ67"/>
  <c r="AR67"/>
  <c r="AS67"/>
  <c r="AT67"/>
  <c r="BA67"/>
  <c r="C67" i="3"/>
  <c r="D67"/>
  <c r="B67"/>
  <c r="E67"/>
  <c r="D67" i="4"/>
  <c r="AU67"/>
  <c r="AV67"/>
  <c r="BB67"/>
  <c r="C68"/>
  <c r="B68"/>
  <c r="AZ68"/>
  <c r="AQ68"/>
  <c r="AR68"/>
  <c r="AS68"/>
  <c r="AT68"/>
  <c r="BA68"/>
  <c r="C68" i="3"/>
  <c r="D68"/>
  <c r="B68"/>
  <c r="E68"/>
  <c r="D68" i="4"/>
  <c r="AU68"/>
  <c r="AV68"/>
  <c r="BB68"/>
  <c r="C69"/>
  <c r="B69"/>
  <c r="AZ69"/>
  <c r="AQ69"/>
  <c r="AR69"/>
  <c r="AS69"/>
  <c r="AT69"/>
  <c r="BA69"/>
  <c r="C69" i="3"/>
  <c r="D69"/>
  <c r="B69"/>
  <c r="E69"/>
  <c r="D69" i="4"/>
  <c r="AU69"/>
  <c r="AV69"/>
  <c r="BB69"/>
  <c r="C70"/>
  <c r="B70"/>
  <c r="AZ70"/>
  <c r="AQ70"/>
  <c r="AR70"/>
  <c r="AS70"/>
  <c r="AT70"/>
  <c r="BA70"/>
  <c r="C70" i="3"/>
  <c r="D70"/>
  <c r="B70"/>
  <c r="E70"/>
  <c r="D70" i="4"/>
  <c r="AU70"/>
  <c r="AV70"/>
  <c r="BB70"/>
  <c r="C71"/>
  <c r="B71"/>
  <c r="AZ71"/>
  <c r="AQ71"/>
  <c r="AR71"/>
  <c r="AS71"/>
  <c r="AT71"/>
  <c r="BA71"/>
  <c r="C71" i="3"/>
  <c r="D71"/>
  <c r="B71"/>
  <c r="E71"/>
  <c r="D71" i="4"/>
  <c r="AU71"/>
  <c r="AV71"/>
  <c r="BB71"/>
  <c r="C72"/>
  <c r="B72"/>
  <c r="AZ72"/>
  <c r="AQ72"/>
  <c r="AR72"/>
  <c r="AS72"/>
  <c r="AT72"/>
  <c r="BA72"/>
  <c r="C72" i="3"/>
  <c r="D72"/>
  <c r="B72"/>
  <c r="E72"/>
  <c r="D72" i="4"/>
  <c r="AU72"/>
  <c r="AV72"/>
  <c r="BB72"/>
  <c r="C73"/>
  <c r="B73"/>
  <c r="AZ73"/>
  <c r="AQ73"/>
  <c r="AR73"/>
  <c r="AS73"/>
  <c r="AT73"/>
  <c r="BA73"/>
  <c r="C73" i="3"/>
  <c r="D73"/>
  <c r="B73"/>
  <c r="E73"/>
  <c r="D73" i="4"/>
  <c r="AU73"/>
  <c r="AV73"/>
  <c r="BB73"/>
  <c r="C67" i="5"/>
  <c r="E67"/>
  <c r="D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C68"/>
  <c r="E68"/>
  <c r="D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C69"/>
  <c r="E69"/>
  <c r="D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C70"/>
  <c r="E70"/>
  <c r="D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C71"/>
  <c r="E71"/>
  <c r="D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C72"/>
  <c r="E72"/>
  <c r="D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C73"/>
  <c r="E73"/>
  <c r="D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C74"/>
  <c r="E74"/>
  <c r="D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C75"/>
  <c r="E75"/>
  <c r="D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D76"/>
  <c r="F76"/>
  <c r="C76"/>
  <c r="E76"/>
  <c r="G76"/>
  <c r="H76"/>
  <c r="I76"/>
  <c r="J76"/>
  <c r="K76"/>
  <c r="L76"/>
  <c r="M76"/>
  <c r="N76"/>
  <c r="O76"/>
  <c r="P76"/>
  <c r="Q76"/>
  <c r="R76"/>
  <c r="S76"/>
  <c r="T76"/>
  <c r="U76"/>
  <c r="V76"/>
  <c r="W76"/>
  <c r="X76"/>
  <c r="Y76"/>
  <c r="Z76"/>
  <c r="AA76"/>
  <c r="AB76"/>
  <c r="AC76"/>
  <c r="AD76"/>
  <c r="AE76"/>
  <c r="AF76"/>
  <c r="AG76"/>
  <c r="AH76"/>
  <c r="AI76"/>
  <c r="AJ76"/>
  <c r="AK76"/>
  <c r="AL76"/>
  <c r="AM76"/>
  <c r="AN76"/>
  <c r="AO76"/>
  <c r="AP76"/>
  <c r="D77"/>
  <c r="F77"/>
  <c r="C77"/>
  <c r="E77"/>
  <c r="G77"/>
  <c r="H77"/>
  <c r="I77"/>
  <c r="J77"/>
  <c r="K77"/>
  <c r="L77"/>
  <c r="M77"/>
  <c r="N77"/>
  <c r="O77"/>
  <c r="P77"/>
  <c r="Q77"/>
  <c r="R77"/>
  <c r="S77"/>
  <c r="T77"/>
  <c r="U77"/>
  <c r="V77"/>
  <c r="W77"/>
  <c r="X77"/>
  <c r="Y77"/>
  <c r="Z77"/>
  <c r="AA77"/>
  <c r="AB77"/>
  <c r="AC77"/>
  <c r="AD77"/>
  <c r="AE77"/>
  <c r="AF77"/>
  <c r="AG77"/>
  <c r="AH77"/>
  <c r="AI77"/>
  <c r="AJ77"/>
  <c r="AK77"/>
  <c r="AL77"/>
  <c r="AM77"/>
  <c r="AN77"/>
  <c r="AO77"/>
  <c r="AP77"/>
  <c r="C101" i="6"/>
  <c r="D101"/>
  <c r="E101"/>
  <c r="E101" i="5"/>
  <c r="F101"/>
  <c r="F101" i="6"/>
  <c r="AR101" i="5"/>
  <c r="AS101"/>
  <c r="AT101"/>
  <c r="G101" i="6"/>
  <c r="H101"/>
  <c r="I101"/>
  <c r="J101"/>
  <c r="C102"/>
  <c r="D102"/>
  <c r="E102"/>
  <c r="C102" i="5"/>
  <c r="E102"/>
  <c r="B102" i="3"/>
  <c r="D102"/>
  <c r="C102"/>
  <c r="E102"/>
  <c r="B102" i="4"/>
  <c r="C102"/>
  <c r="AZ102"/>
  <c r="AQ102"/>
  <c r="AR102"/>
  <c r="AS102"/>
  <c r="AT102"/>
  <c r="BA102"/>
  <c r="D102"/>
  <c r="AU102"/>
  <c r="AV102"/>
  <c r="BB102"/>
  <c r="D102" i="5"/>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F102" i="6"/>
  <c r="AR102" i="5"/>
  <c r="AS102"/>
  <c r="AT102"/>
  <c r="A102"/>
  <c r="B102"/>
  <c r="AU102"/>
  <c r="G102" i="6"/>
  <c r="H102"/>
  <c r="I102"/>
  <c r="J102"/>
  <c r="C103"/>
  <c r="D103"/>
  <c r="E103"/>
  <c r="C103" i="5"/>
  <c r="E103"/>
  <c r="B103" i="3"/>
  <c r="D103"/>
  <c r="C103"/>
  <c r="E103"/>
  <c r="B103" i="4"/>
  <c r="C103"/>
  <c r="AZ103"/>
  <c r="AQ103"/>
  <c r="AR103"/>
  <c r="AS103"/>
  <c r="AT103"/>
  <c r="BA103"/>
  <c r="D103"/>
  <c r="AU103"/>
  <c r="AV103"/>
  <c r="BB103"/>
  <c r="D103" i="5"/>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F103" i="6"/>
  <c r="AR103" i="5"/>
  <c r="AS103"/>
  <c r="AT103"/>
  <c r="A103"/>
  <c r="B103"/>
  <c r="AU103"/>
  <c r="G103" i="6"/>
  <c r="H103"/>
  <c r="I103"/>
  <c r="J103"/>
  <c r="C104"/>
  <c r="D104"/>
  <c r="E104"/>
  <c r="C104" i="5"/>
  <c r="E104"/>
  <c r="B104" i="3"/>
  <c r="D104"/>
  <c r="C104"/>
  <c r="E104"/>
  <c r="B104" i="4"/>
  <c r="C104"/>
  <c r="AZ104"/>
  <c r="AQ104"/>
  <c r="AR104"/>
  <c r="AS104"/>
  <c r="AT104"/>
  <c r="BA104"/>
  <c r="D104"/>
  <c r="AU104"/>
  <c r="AV104"/>
  <c r="BB104"/>
  <c r="D104" i="5"/>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F104" i="6"/>
  <c r="AR104" i="5"/>
  <c r="AS104"/>
  <c r="AT104"/>
  <c r="A104"/>
  <c r="B104"/>
  <c r="AU104"/>
  <c r="G104" i="6"/>
  <c r="H104"/>
  <c r="I104"/>
  <c r="J104"/>
  <c r="C105"/>
  <c r="D105"/>
  <c r="E105"/>
  <c r="C105" i="5"/>
  <c r="E105"/>
  <c r="B105" i="3"/>
  <c r="D105"/>
  <c r="C105"/>
  <c r="E105"/>
  <c r="B105" i="4"/>
  <c r="C105"/>
  <c r="AZ105"/>
  <c r="AQ105"/>
  <c r="AR105"/>
  <c r="AS105"/>
  <c r="AT105"/>
  <c r="BA105"/>
  <c r="D105"/>
  <c r="AU105"/>
  <c r="AV105"/>
  <c r="BB105"/>
  <c r="D105" i="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F105" i="6"/>
  <c r="AR105" i="5"/>
  <c r="AS105"/>
  <c r="AT105"/>
  <c r="A105"/>
  <c r="B105"/>
  <c r="AU105"/>
  <c r="G105" i="6"/>
  <c r="H105"/>
  <c r="I105"/>
  <c r="J105"/>
  <c r="C106"/>
  <c r="D106"/>
  <c r="E106"/>
  <c r="C106" i="5"/>
  <c r="E106"/>
  <c r="B106" i="3"/>
  <c r="D106"/>
  <c r="C106"/>
  <c r="E106"/>
  <c r="B106" i="4"/>
  <c r="C106"/>
  <c r="AZ106"/>
  <c r="AQ106"/>
  <c r="AR106"/>
  <c r="AS106"/>
  <c r="AT106"/>
  <c r="BA106"/>
  <c r="D106"/>
  <c r="AU106"/>
  <c r="AV106"/>
  <c r="BB106"/>
  <c r="D106" i="5"/>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F106" i="6"/>
  <c r="AR106" i="5"/>
  <c r="AS106"/>
  <c r="AT106"/>
  <c r="A106"/>
  <c r="B106"/>
  <c r="AU106"/>
  <c r="G106" i="6"/>
  <c r="H106"/>
  <c r="I106"/>
  <c r="J106"/>
  <c r="C107"/>
  <c r="D107"/>
  <c r="E107"/>
  <c r="C107" i="5"/>
  <c r="E107"/>
  <c r="B107" i="3"/>
  <c r="D107"/>
  <c r="C107"/>
  <c r="E107"/>
  <c r="B107" i="4"/>
  <c r="C107"/>
  <c r="AZ107"/>
  <c r="AQ107"/>
  <c r="AR107"/>
  <c r="AS107"/>
  <c r="AT107"/>
  <c r="BA107"/>
  <c r="D107"/>
  <c r="AU107"/>
  <c r="AV107"/>
  <c r="BB107"/>
  <c r="D107" i="5"/>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F107" i="6"/>
  <c r="AR107" i="5"/>
  <c r="AS107"/>
  <c r="AT107"/>
  <c r="A107"/>
  <c r="B107"/>
  <c r="AU107"/>
  <c r="G107" i="6"/>
  <c r="H107"/>
  <c r="I107"/>
  <c r="J107"/>
  <c r="C108"/>
  <c r="D108"/>
  <c r="E108"/>
  <c r="C108" i="5"/>
  <c r="E108"/>
  <c r="B108" i="3"/>
  <c r="D108"/>
  <c r="C108"/>
  <c r="E108"/>
  <c r="B108" i="4"/>
  <c r="C108"/>
  <c r="AZ108"/>
  <c r="AQ108"/>
  <c r="AR108"/>
  <c r="AS108"/>
  <c r="AT108"/>
  <c r="BA108"/>
  <c r="D108"/>
  <c r="AU108"/>
  <c r="AV108"/>
  <c r="BB108"/>
  <c r="D108" i="5"/>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F108" i="6"/>
  <c r="AR108" i="5"/>
  <c r="AS108"/>
  <c r="AT108"/>
  <c r="A108"/>
  <c r="B108"/>
  <c r="AU108"/>
  <c r="G108" i="6"/>
  <c r="H108"/>
  <c r="I108"/>
  <c r="J108"/>
  <c r="C109"/>
  <c r="D109"/>
  <c r="E109"/>
  <c r="C109" i="5"/>
  <c r="E109"/>
  <c r="B109" i="3"/>
  <c r="D109"/>
  <c r="C109"/>
  <c r="E109"/>
  <c r="B109" i="4"/>
  <c r="C109"/>
  <c r="AZ109"/>
  <c r="AQ109"/>
  <c r="AR109"/>
  <c r="AS109"/>
  <c r="AT109"/>
  <c r="BA109"/>
  <c r="D109"/>
  <c r="AU109"/>
  <c r="AV109"/>
  <c r="BB109"/>
  <c r="D109" i="5"/>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F109" i="6"/>
  <c r="AR109" i="5"/>
  <c r="AS109"/>
  <c r="AT109"/>
  <c r="A109"/>
  <c r="B109"/>
  <c r="AU109"/>
  <c r="G109" i="6"/>
  <c r="H109"/>
  <c r="I109"/>
  <c r="J109"/>
  <c r="C110"/>
  <c r="D110"/>
  <c r="E110"/>
  <c r="C110" i="5"/>
  <c r="E110"/>
  <c r="B110" i="3"/>
  <c r="D110"/>
  <c r="C110"/>
  <c r="E110"/>
  <c r="B110" i="4"/>
  <c r="C110"/>
  <c r="AZ110"/>
  <c r="AQ110"/>
  <c r="AR110"/>
  <c r="AS110"/>
  <c r="AT110"/>
  <c r="BA110"/>
  <c r="D110"/>
  <c r="AU110"/>
  <c r="AV110"/>
  <c r="BB110"/>
  <c r="D110" i="5"/>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F110" i="6"/>
  <c r="AR110" i="5"/>
  <c r="AS110"/>
  <c r="AT110"/>
  <c r="A110"/>
  <c r="B110"/>
  <c r="AU110"/>
  <c r="G110" i="6"/>
  <c r="H110"/>
  <c r="I110"/>
  <c r="J110"/>
  <c r="C111"/>
  <c r="D111"/>
  <c r="E111"/>
  <c r="C111" i="5"/>
  <c r="E111"/>
  <c r="B111" i="3"/>
  <c r="C111"/>
  <c r="D111"/>
  <c r="E111"/>
  <c r="B111" i="4"/>
  <c r="C111"/>
  <c r="AZ111"/>
  <c r="AQ111"/>
  <c r="AR111"/>
  <c r="AS111"/>
  <c r="AT111"/>
  <c r="BA111"/>
  <c r="D111"/>
  <c r="AU111"/>
  <c r="AV111"/>
  <c r="BB111"/>
  <c r="D111" i="5"/>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F111" i="6"/>
  <c r="AR111" i="5"/>
  <c r="AS111"/>
  <c r="AT111"/>
  <c r="A111"/>
  <c r="B111"/>
  <c r="AU111"/>
  <c r="G111" i="6"/>
  <c r="H111"/>
  <c r="I111"/>
  <c r="J111"/>
  <c r="C112"/>
  <c r="D112"/>
  <c r="E112"/>
  <c r="C112" i="5"/>
  <c r="E112"/>
  <c r="B112" i="3"/>
  <c r="C112"/>
  <c r="D112"/>
  <c r="E112"/>
  <c r="B112" i="4"/>
  <c r="C112"/>
  <c r="AZ112"/>
  <c r="AQ112"/>
  <c r="AR112"/>
  <c r="AS112"/>
  <c r="AT112"/>
  <c r="BA112"/>
  <c r="D112"/>
  <c r="AU112"/>
  <c r="AV112"/>
  <c r="BB112"/>
  <c r="D112" i="5"/>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F112" i="6"/>
  <c r="AR112" i="5"/>
  <c r="AS112"/>
  <c r="AT112"/>
  <c r="A112"/>
  <c r="B112"/>
  <c r="AU112"/>
  <c r="G112" i="6"/>
  <c r="H112"/>
  <c r="I112"/>
  <c r="J112"/>
  <c r="C113"/>
  <c r="D113"/>
  <c r="E113"/>
  <c r="C113" i="5"/>
  <c r="E113"/>
  <c r="B113" i="3"/>
  <c r="C113"/>
  <c r="D113"/>
  <c r="E113"/>
  <c r="B113" i="4"/>
  <c r="C113"/>
  <c r="AZ113"/>
  <c r="AQ113"/>
  <c r="AR113"/>
  <c r="AS113"/>
  <c r="AT113"/>
  <c r="BA113"/>
  <c r="D113"/>
  <c r="AU113"/>
  <c r="AV113"/>
  <c r="BB113"/>
  <c r="D113" i="5"/>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F113" i="6"/>
  <c r="AR113" i="5"/>
  <c r="AS113"/>
  <c r="AT113"/>
  <c r="A113"/>
  <c r="B113"/>
  <c r="AU113"/>
  <c r="G113" i="6"/>
  <c r="H113"/>
  <c r="I113"/>
  <c r="J113"/>
  <c r="C114"/>
  <c r="D114"/>
  <c r="E114"/>
  <c r="C114" i="5"/>
  <c r="E114"/>
  <c r="B114" i="3"/>
  <c r="D114"/>
  <c r="C114"/>
  <c r="E114"/>
  <c r="B114" i="4"/>
  <c r="C114"/>
  <c r="AZ114"/>
  <c r="AQ114"/>
  <c r="AR114"/>
  <c r="AS114"/>
  <c r="AT114"/>
  <c r="BA114"/>
  <c r="D114"/>
  <c r="AU114"/>
  <c r="AV114"/>
  <c r="BB114"/>
  <c r="D114" i="5"/>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F114" i="6"/>
  <c r="AR114" i="5"/>
  <c r="AS114"/>
  <c r="AT114"/>
  <c r="A114"/>
  <c r="B114"/>
  <c r="AU114"/>
  <c r="G114" i="6"/>
  <c r="H114"/>
  <c r="I114"/>
  <c r="J114"/>
  <c r="C115"/>
  <c r="D115"/>
  <c r="E115"/>
  <c r="C115" i="5"/>
  <c r="E115"/>
  <c r="B115" i="3"/>
  <c r="D115"/>
  <c r="C115"/>
  <c r="E115"/>
  <c r="B115" i="4"/>
  <c r="C115"/>
  <c r="AZ115"/>
  <c r="AQ115"/>
  <c r="AR115"/>
  <c r="AS115"/>
  <c r="AT115"/>
  <c r="BA115"/>
  <c r="D115"/>
  <c r="AU115"/>
  <c r="AV115"/>
  <c r="BB115"/>
  <c r="D115" i="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F115" i="6"/>
  <c r="AR115" i="5"/>
  <c r="AS115"/>
  <c r="AT115"/>
  <c r="A115"/>
  <c r="B115"/>
  <c r="AU115"/>
  <c r="G115" i="6"/>
  <c r="H115"/>
  <c r="I115"/>
  <c r="J115"/>
  <c r="C116"/>
  <c r="D116"/>
  <c r="E116"/>
  <c r="C116" i="5"/>
  <c r="E116"/>
  <c r="B116" i="3"/>
  <c r="D116"/>
  <c r="C116"/>
  <c r="E116"/>
  <c r="B116" i="4"/>
  <c r="C116"/>
  <c r="AZ116"/>
  <c r="AQ116"/>
  <c r="AR116"/>
  <c r="AS116"/>
  <c r="AT116"/>
  <c r="BA116"/>
  <c r="D116"/>
  <c r="AU116"/>
  <c r="AV116"/>
  <c r="BB116"/>
  <c r="D116" i="5"/>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F116" i="6"/>
  <c r="AR116" i="5"/>
  <c r="AS116"/>
  <c r="AT116"/>
  <c r="A116"/>
  <c r="B116"/>
  <c r="AU116"/>
  <c r="G116" i="6"/>
  <c r="H116"/>
  <c r="I116"/>
  <c r="J116"/>
  <c r="C117"/>
  <c r="D117"/>
  <c r="E117"/>
  <c r="C117" i="5"/>
  <c r="E117"/>
  <c r="B117" i="3"/>
  <c r="D117"/>
  <c r="C117"/>
  <c r="E117"/>
  <c r="B117" i="4"/>
  <c r="C117"/>
  <c r="AZ117"/>
  <c r="AQ117"/>
  <c r="AR117"/>
  <c r="AS117"/>
  <c r="AT117"/>
  <c r="BA117"/>
  <c r="D117"/>
  <c r="AU117"/>
  <c r="AV117"/>
  <c r="BB117"/>
  <c r="D117" i="5"/>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F117" i="6"/>
  <c r="AR117" i="5"/>
  <c r="AS117"/>
  <c r="AT117"/>
  <c r="A117"/>
  <c r="B117"/>
  <c r="AU117"/>
  <c r="G117" i="6"/>
  <c r="H117"/>
  <c r="I117"/>
  <c r="J117"/>
  <c r="C118"/>
  <c r="D118"/>
  <c r="E118"/>
  <c r="C118" i="5"/>
  <c r="E118"/>
  <c r="B118" i="3"/>
  <c r="D118"/>
  <c r="C118"/>
  <c r="E118"/>
  <c r="B118" i="4"/>
  <c r="C118"/>
  <c r="AZ118"/>
  <c r="AQ118"/>
  <c r="AR118"/>
  <c r="AS118"/>
  <c r="AT118"/>
  <c r="BA118"/>
  <c r="D118"/>
  <c r="AU118"/>
  <c r="AV118"/>
  <c r="BB118"/>
  <c r="D118" i="5"/>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F118" i="6"/>
  <c r="AR118" i="5"/>
  <c r="AS118"/>
  <c r="AT118"/>
  <c r="A118"/>
  <c r="B118"/>
  <c r="AU118"/>
  <c r="G118" i="6"/>
  <c r="H118"/>
  <c r="I118"/>
  <c r="J118"/>
  <c r="C119"/>
  <c r="D119"/>
  <c r="E119"/>
  <c r="C119" i="5"/>
  <c r="E119"/>
  <c r="B119" i="3"/>
  <c r="D119"/>
  <c r="C119"/>
  <c r="E119"/>
  <c r="B119" i="4"/>
  <c r="C119"/>
  <c r="AZ119"/>
  <c r="AQ119"/>
  <c r="AR119"/>
  <c r="AS119"/>
  <c r="AT119"/>
  <c r="BA119"/>
  <c r="D119"/>
  <c r="AU119"/>
  <c r="AV119"/>
  <c r="BB119"/>
  <c r="D119" i="5"/>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F119" i="6"/>
  <c r="AR119" i="5"/>
  <c r="AS119"/>
  <c r="AT119"/>
  <c r="A119"/>
  <c r="B119"/>
  <c r="AU119"/>
  <c r="G119" i="6"/>
  <c r="H119"/>
  <c r="I119"/>
  <c r="J119"/>
  <c r="C120"/>
  <c r="D120"/>
  <c r="E120"/>
  <c r="C120" i="5"/>
  <c r="E120"/>
  <c r="B120" i="3"/>
  <c r="D120"/>
  <c r="C120"/>
  <c r="E120"/>
  <c r="B120" i="4"/>
  <c r="C120"/>
  <c r="AZ120"/>
  <c r="AQ120"/>
  <c r="AR120"/>
  <c r="AS120"/>
  <c r="AT120"/>
  <c r="BA120"/>
  <c r="D120"/>
  <c r="AU120"/>
  <c r="AV120"/>
  <c r="BB120"/>
  <c r="D120" i="5"/>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F120" i="6"/>
  <c r="AR120" i="5"/>
  <c r="AS120"/>
  <c r="AT120"/>
  <c r="A120"/>
  <c r="B120"/>
  <c r="AU120"/>
  <c r="G120" i="6"/>
  <c r="H120"/>
  <c r="I120"/>
  <c r="J120"/>
  <c r="C121"/>
  <c r="D121"/>
  <c r="E121"/>
  <c r="C121" i="5"/>
  <c r="E121"/>
  <c r="B121" i="3"/>
  <c r="D121"/>
  <c r="C121"/>
  <c r="E121"/>
  <c r="B121" i="4"/>
  <c r="C121"/>
  <c r="AZ121"/>
  <c r="AQ121"/>
  <c r="AR121"/>
  <c r="AS121"/>
  <c r="AT121"/>
  <c r="BA121"/>
  <c r="D121"/>
  <c r="AU121"/>
  <c r="AV121"/>
  <c r="BB121"/>
  <c r="D121" i="5"/>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F121" i="6"/>
  <c r="AR121" i="5"/>
  <c r="AS121"/>
  <c r="AT121"/>
  <c r="A121"/>
  <c r="B121"/>
  <c r="AU121"/>
  <c r="G121" i="6"/>
  <c r="H121"/>
  <c r="I121"/>
  <c r="J121"/>
  <c r="C122"/>
  <c r="D122"/>
  <c r="E122"/>
  <c r="C122" i="5"/>
  <c r="E122"/>
  <c r="B122" i="3"/>
  <c r="D122"/>
  <c r="C122"/>
  <c r="E122"/>
  <c r="B122" i="4"/>
  <c r="C122"/>
  <c r="AZ122"/>
  <c r="AQ122"/>
  <c r="AR122"/>
  <c r="AS122"/>
  <c r="AT122"/>
  <c r="BA122"/>
  <c r="D122"/>
  <c r="AU122"/>
  <c r="AV122"/>
  <c r="BB122"/>
  <c r="D122" i="5"/>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F122" i="6"/>
  <c r="AR122" i="5"/>
  <c r="AS122"/>
  <c r="AT122"/>
  <c r="A122"/>
  <c r="B122"/>
  <c r="AU122"/>
  <c r="G122" i="6"/>
  <c r="H122"/>
  <c r="I122"/>
  <c r="J122"/>
  <c r="C123"/>
  <c r="D123"/>
  <c r="E123"/>
  <c r="C123" i="5"/>
  <c r="E123"/>
  <c r="B123" i="3"/>
  <c r="D123"/>
  <c r="C123"/>
  <c r="E123"/>
  <c r="B123" i="4"/>
  <c r="C123"/>
  <c r="AZ123"/>
  <c r="AQ123"/>
  <c r="AR123"/>
  <c r="AS123"/>
  <c r="AT123"/>
  <c r="BA123"/>
  <c r="D123"/>
  <c r="AU123"/>
  <c r="AV123"/>
  <c r="BB123"/>
  <c r="D123" i="5"/>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F123" i="6"/>
  <c r="AR123" i="5"/>
  <c r="AS123"/>
  <c r="AT123"/>
  <c r="A123"/>
  <c r="B123"/>
  <c r="AU123"/>
  <c r="G123" i="6"/>
  <c r="H123"/>
  <c r="I123"/>
  <c r="J123"/>
  <c r="C124"/>
  <c r="D124"/>
  <c r="E124"/>
  <c r="C124" i="5"/>
  <c r="E124"/>
  <c r="B124" i="3"/>
  <c r="D124"/>
  <c r="C124"/>
  <c r="E124"/>
  <c r="B124" i="4"/>
  <c r="C124"/>
  <c r="AZ124"/>
  <c r="AQ124"/>
  <c r="AR124"/>
  <c r="AS124"/>
  <c r="AT124"/>
  <c r="BA124"/>
  <c r="D124"/>
  <c r="AU124"/>
  <c r="AV124"/>
  <c r="BB124"/>
  <c r="D124" i="5"/>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F124" i="6"/>
  <c r="AR124" i="5"/>
  <c r="AS124"/>
  <c r="AT124"/>
  <c r="A124"/>
  <c r="B124"/>
  <c r="AU124"/>
  <c r="G124" i="6"/>
  <c r="H124"/>
  <c r="I124"/>
  <c r="J124"/>
  <c r="C125"/>
  <c r="D125"/>
  <c r="E125"/>
  <c r="C125" i="5"/>
  <c r="E125"/>
  <c r="B125" i="3"/>
  <c r="D125"/>
  <c r="C125"/>
  <c r="E125"/>
  <c r="B125" i="4"/>
  <c r="C125"/>
  <c r="AZ125"/>
  <c r="AQ125"/>
  <c r="AR125"/>
  <c r="AS125"/>
  <c r="AT125"/>
  <c r="BA125"/>
  <c r="D125"/>
  <c r="AU125"/>
  <c r="AV125"/>
  <c r="BB125"/>
  <c r="D125" i="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F125" i="6"/>
  <c r="AR125" i="5"/>
  <c r="AS125"/>
  <c r="AT125"/>
  <c r="A125"/>
  <c r="B125"/>
  <c r="AU125"/>
  <c r="G125" i="6"/>
  <c r="H125"/>
  <c r="I125"/>
  <c r="J125"/>
  <c r="C126"/>
  <c r="D126"/>
  <c r="E126"/>
  <c r="C126" i="5"/>
  <c r="E126"/>
  <c r="B126" i="3"/>
  <c r="D126"/>
  <c r="C126"/>
  <c r="E126"/>
  <c r="B126" i="4"/>
  <c r="C126"/>
  <c r="AZ126"/>
  <c r="AQ126"/>
  <c r="AR126"/>
  <c r="AS126"/>
  <c r="AT126"/>
  <c r="BA126"/>
  <c r="D126"/>
  <c r="AU126"/>
  <c r="AV126"/>
  <c r="BB126"/>
  <c r="D126" i="5"/>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F126" i="6"/>
  <c r="AR126" i="5"/>
  <c r="AS126"/>
  <c r="AT126"/>
  <c r="A126"/>
  <c r="B126"/>
  <c r="AU126"/>
  <c r="G126" i="6"/>
  <c r="H126"/>
  <c r="I126"/>
  <c r="J126"/>
  <c r="C127"/>
  <c r="D127"/>
  <c r="E127"/>
  <c r="C127" i="5"/>
  <c r="E127"/>
  <c r="B127" i="3"/>
  <c r="D127"/>
  <c r="C127"/>
  <c r="E127"/>
  <c r="B127" i="4"/>
  <c r="C127"/>
  <c r="AZ127"/>
  <c r="AQ127"/>
  <c r="AR127"/>
  <c r="AS127"/>
  <c r="AT127"/>
  <c r="BA127"/>
  <c r="D127"/>
  <c r="AU127"/>
  <c r="AV127"/>
  <c r="BB127"/>
  <c r="D127" i="5"/>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F127" i="6"/>
  <c r="AR127" i="5"/>
  <c r="AS127"/>
  <c r="AT127"/>
  <c r="A127"/>
  <c r="B127"/>
  <c r="AU127"/>
  <c r="G127" i="6"/>
  <c r="H127"/>
  <c r="I127"/>
  <c r="J127"/>
  <c r="C128"/>
  <c r="D128"/>
  <c r="E128"/>
  <c r="C128" i="5"/>
  <c r="E128"/>
  <c r="B128" i="3"/>
  <c r="D128"/>
  <c r="C128"/>
  <c r="E128"/>
  <c r="B128" i="4"/>
  <c r="C128"/>
  <c r="AZ128"/>
  <c r="AQ128"/>
  <c r="AR128"/>
  <c r="AS128"/>
  <c r="AT128"/>
  <c r="BA128"/>
  <c r="D128"/>
  <c r="AU128"/>
  <c r="AV128"/>
  <c r="BB128"/>
  <c r="D128" i="5"/>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F128" i="6"/>
  <c r="AR128" i="5"/>
  <c r="AS128"/>
  <c r="AT128"/>
  <c r="A128"/>
  <c r="B128"/>
  <c r="AU128"/>
  <c r="G128" i="6"/>
  <c r="H128"/>
  <c r="I128"/>
  <c r="J128"/>
  <c r="C129"/>
  <c r="D129"/>
  <c r="E129"/>
  <c r="C129" i="5"/>
  <c r="E129"/>
  <c r="B129" i="3"/>
  <c r="D129"/>
  <c r="C129"/>
  <c r="E129"/>
  <c r="B129" i="4"/>
  <c r="C129"/>
  <c r="AZ129"/>
  <c r="AQ129"/>
  <c r="AR129"/>
  <c r="AS129"/>
  <c r="AT129"/>
  <c r="BA129"/>
  <c r="D129"/>
  <c r="AU129"/>
  <c r="AV129"/>
  <c r="BB129"/>
  <c r="D129" i="5"/>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F129" i="6"/>
  <c r="AR129" i="5"/>
  <c r="AS129"/>
  <c r="AT129"/>
  <c r="A129"/>
  <c r="B129"/>
  <c r="AU129"/>
  <c r="G129" i="6"/>
  <c r="H129"/>
  <c r="I129"/>
  <c r="J129"/>
  <c r="C130"/>
  <c r="D130"/>
  <c r="E130"/>
  <c r="C130" i="5"/>
  <c r="E130"/>
  <c r="B130" i="3"/>
  <c r="D130"/>
  <c r="C130"/>
  <c r="E130"/>
  <c r="B130" i="4"/>
  <c r="C130"/>
  <c r="AZ130"/>
  <c r="AQ130"/>
  <c r="AR130"/>
  <c r="AS130"/>
  <c r="AT130"/>
  <c r="BA130"/>
  <c r="D130"/>
  <c r="AU130"/>
  <c r="AV130"/>
  <c r="BB130"/>
  <c r="D130" i="5"/>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F130" i="6"/>
  <c r="AR130" i="5"/>
  <c r="AS130"/>
  <c r="AT130"/>
  <c r="A130"/>
  <c r="B130"/>
  <c r="AU130"/>
  <c r="G130" i="6"/>
  <c r="H130"/>
  <c r="I130"/>
  <c r="J130"/>
  <c r="C131"/>
  <c r="D131"/>
  <c r="E131"/>
  <c r="C131" i="5"/>
  <c r="E131"/>
  <c r="B131" i="3"/>
  <c r="D131"/>
  <c r="C131"/>
  <c r="E131"/>
  <c r="B131" i="4"/>
  <c r="C131"/>
  <c r="AZ131"/>
  <c r="AQ131"/>
  <c r="AR131"/>
  <c r="AS131"/>
  <c r="AT131"/>
  <c r="BA131"/>
  <c r="D131"/>
  <c r="AU131"/>
  <c r="AV131"/>
  <c r="BB131"/>
  <c r="D131" i="5"/>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F131" i="6"/>
  <c r="AR131" i="5"/>
  <c r="AS131"/>
  <c r="AT131"/>
  <c r="A131"/>
  <c r="B131"/>
  <c r="AU131"/>
  <c r="G131" i="6"/>
  <c r="H131"/>
  <c r="I131"/>
  <c r="J131"/>
  <c r="C132"/>
  <c r="D132"/>
  <c r="E132"/>
  <c r="C132" i="5"/>
  <c r="E132"/>
  <c r="B132" i="3"/>
  <c r="D132"/>
  <c r="C132"/>
  <c r="E132"/>
  <c r="B132" i="4"/>
  <c r="C132"/>
  <c r="AZ132"/>
  <c r="AQ132"/>
  <c r="AR132"/>
  <c r="AS132"/>
  <c r="AT132"/>
  <c r="BA132"/>
  <c r="D132"/>
  <c r="AU132"/>
  <c r="AV132"/>
  <c r="BB132"/>
  <c r="D132" i="5"/>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F132" i="6"/>
  <c r="AR132" i="5"/>
  <c r="AS132"/>
  <c r="AT132"/>
  <c r="A132"/>
  <c r="B132"/>
  <c r="AU132"/>
  <c r="G132" i="6"/>
  <c r="H132"/>
  <c r="I132"/>
  <c r="J132"/>
  <c r="C133"/>
  <c r="D133"/>
  <c r="E133"/>
  <c r="C133" i="5"/>
  <c r="E133"/>
  <c r="B133" i="3"/>
  <c r="C133"/>
  <c r="D133"/>
  <c r="E133"/>
  <c r="B133" i="4"/>
  <c r="C133"/>
  <c r="AZ133"/>
  <c r="AQ133"/>
  <c r="AR133"/>
  <c r="AS133"/>
  <c r="AT133"/>
  <c r="BA133"/>
  <c r="D133"/>
  <c r="AU133"/>
  <c r="AV133"/>
  <c r="BB133"/>
  <c r="D133" i="5"/>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F133" i="6"/>
  <c r="AR133" i="5"/>
  <c r="AS133"/>
  <c r="AT133"/>
  <c r="A133"/>
  <c r="B133"/>
  <c r="AU133"/>
  <c r="G133" i="6"/>
  <c r="H133"/>
  <c r="I133"/>
  <c r="J133"/>
  <c r="C134"/>
  <c r="D134"/>
  <c r="E134"/>
  <c r="C134" i="5"/>
  <c r="E134"/>
  <c r="B134" i="3"/>
  <c r="C134"/>
  <c r="D134"/>
  <c r="E134"/>
  <c r="B134" i="4"/>
  <c r="C134"/>
  <c r="AZ134"/>
  <c r="AQ134"/>
  <c r="AR134"/>
  <c r="AS134"/>
  <c r="AT134"/>
  <c r="BA134"/>
  <c r="D134"/>
  <c r="AU134"/>
  <c r="AV134"/>
  <c r="BB134"/>
  <c r="D134" i="5"/>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F134" i="6"/>
  <c r="AR134" i="5"/>
  <c r="AS134"/>
  <c r="AT134"/>
  <c r="A134"/>
  <c r="B134"/>
  <c r="AU134"/>
  <c r="G134" i="6"/>
  <c r="H134"/>
  <c r="I134"/>
  <c r="J134"/>
  <c r="C135"/>
  <c r="D135"/>
  <c r="E135"/>
  <c r="C135" i="5"/>
  <c r="E135"/>
  <c r="B135" i="3"/>
  <c r="C135"/>
  <c r="D135"/>
  <c r="E135"/>
  <c r="B135" i="4"/>
  <c r="C135"/>
  <c r="AZ135"/>
  <c r="AQ135"/>
  <c r="AR135"/>
  <c r="AS135"/>
  <c r="AT135"/>
  <c r="BA135"/>
  <c r="D135"/>
  <c r="AU135"/>
  <c r="AV135"/>
  <c r="BB135"/>
  <c r="D135" i="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F135" i="6"/>
  <c r="AR135" i="5"/>
  <c r="AS135"/>
  <c r="AT135"/>
  <c r="A135"/>
  <c r="B135"/>
  <c r="AU135"/>
  <c r="G135" i="6"/>
  <c r="H135"/>
  <c r="I135"/>
  <c r="J135"/>
  <c r="C136"/>
  <c r="D136"/>
  <c r="E136"/>
  <c r="I28" i="1"/>
  <c r="C136" i="3"/>
  <c r="D136"/>
  <c r="B136"/>
  <c r="E136"/>
  <c r="AZ136" i="4"/>
  <c r="AR136"/>
  <c r="AT136"/>
  <c r="BA136"/>
  <c r="D136"/>
  <c r="AU136"/>
  <c r="AV136"/>
  <c r="BB136"/>
  <c r="D136" i="5"/>
  <c r="F136"/>
  <c r="E136"/>
  <c r="G136"/>
  <c r="AO136"/>
  <c r="AP136"/>
  <c r="AP136" i="4"/>
  <c r="AW136"/>
  <c r="F136" i="6"/>
  <c r="AR136" i="5"/>
  <c r="AS136"/>
  <c r="AT136"/>
  <c r="G136" i="6"/>
  <c r="H136"/>
  <c r="I136"/>
  <c r="J136"/>
  <c r="C137"/>
  <c r="D137"/>
  <c r="E137"/>
  <c r="I29" i="1"/>
  <c r="C137" i="3"/>
  <c r="D137"/>
  <c r="B137"/>
  <c r="E137"/>
  <c r="C137" i="4"/>
  <c r="B137"/>
  <c r="AZ137"/>
  <c r="AQ137"/>
  <c r="AS137"/>
  <c r="AR137"/>
  <c r="AT137"/>
  <c r="BA137"/>
  <c r="D137"/>
  <c r="AU137"/>
  <c r="AV137"/>
  <c r="BB137"/>
  <c r="D137" i="5"/>
  <c r="F137"/>
  <c r="C137"/>
  <c r="E137"/>
  <c r="G137"/>
  <c r="AO137"/>
  <c r="AP137"/>
  <c r="AP137" i="4"/>
  <c r="AW137"/>
  <c r="F137" i="6"/>
  <c r="AR137" i="5"/>
  <c r="AS137"/>
  <c r="AT137"/>
  <c r="A137"/>
  <c r="B137"/>
  <c r="AU137"/>
  <c r="G137" i="6"/>
  <c r="H137"/>
  <c r="I137"/>
  <c r="J137"/>
  <c r="C138"/>
  <c r="D138"/>
  <c r="E138"/>
  <c r="I30" i="1"/>
  <c r="C138" i="3"/>
  <c r="D138"/>
  <c r="B138"/>
  <c r="E138"/>
  <c r="C138" i="4"/>
  <c r="B138"/>
  <c r="AZ138"/>
  <c r="AQ138"/>
  <c r="AS138"/>
  <c r="AR138"/>
  <c r="AT138"/>
  <c r="BA138"/>
  <c r="D138"/>
  <c r="AU138"/>
  <c r="AV138"/>
  <c r="BB138"/>
  <c r="D138" i="5"/>
  <c r="F138"/>
  <c r="C138"/>
  <c r="E138"/>
  <c r="G138"/>
  <c r="AO138"/>
  <c r="AP138"/>
  <c r="AP138" i="4"/>
  <c r="AW138"/>
  <c r="F138" i="6"/>
  <c r="AR138" i="5"/>
  <c r="AS138"/>
  <c r="AT138"/>
  <c r="A138"/>
  <c r="B138"/>
  <c r="AU138"/>
  <c r="G138" i="6"/>
  <c r="H138"/>
  <c r="I138"/>
  <c r="J138"/>
  <c r="C139"/>
  <c r="D139"/>
  <c r="E139"/>
  <c r="I31" i="1"/>
  <c r="C139" i="3"/>
  <c r="D139"/>
  <c r="B139"/>
  <c r="E139"/>
  <c r="C139" i="4"/>
  <c r="B139"/>
  <c r="AZ139"/>
  <c r="AQ139"/>
  <c r="AS139"/>
  <c r="AR139"/>
  <c r="AT139"/>
  <c r="BA139"/>
  <c r="D139"/>
  <c r="AU139"/>
  <c r="AV139"/>
  <c r="BB139"/>
  <c r="D139" i="5"/>
  <c r="F139"/>
  <c r="C139"/>
  <c r="E139"/>
  <c r="G139"/>
  <c r="AO139"/>
  <c r="AP139"/>
  <c r="AP139" i="4"/>
  <c r="AW139"/>
  <c r="F139" i="6"/>
  <c r="AR139" i="5"/>
  <c r="AS139"/>
  <c r="AT139"/>
  <c r="A139"/>
  <c r="B139"/>
  <c r="AU139"/>
  <c r="G139" i="6"/>
  <c r="H139"/>
  <c r="I139"/>
  <c r="J139"/>
  <c r="C140"/>
  <c r="D140"/>
  <c r="E140"/>
  <c r="I32" i="1"/>
  <c r="C140" i="3"/>
  <c r="D140"/>
  <c r="B140"/>
  <c r="E140"/>
  <c r="C140" i="4"/>
  <c r="B140"/>
  <c r="AZ140"/>
  <c r="AQ140"/>
  <c r="AS140"/>
  <c r="AR140"/>
  <c r="AT140"/>
  <c r="BA140"/>
  <c r="D140"/>
  <c r="AU140"/>
  <c r="AV140"/>
  <c r="BB140"/>
  <c r="D140" i="5"/>
  <c r="F140"/>
  <c r="C140"/>
  <c r="E140"/>
  <c r="G140"/>
  <c r="AO140"/>
  <c r="AP140"/>
  <c r="AP140" i="4"/>
  <c r="AW140"/>
  <c r="F140" i="6"/>
  <c r="AR140" i="5"/>
  <c r="AS140"/>
  <c r="AT140"/>
  <c r="A140"/>
  <c r="B140"/>
  <c r="AU140"/>
  <c r="G140" i="6"/>
  <c r="H140"/>
  <c r="I140"/>
  <c r="J140"/>
  <c r="C141"/>
  <c r="D141"/>
  <c r="E141"/>
  <c r="I33" i="1"/>
  <c r="C141" i="3"/>
  <c r="D141"/>
  <c r="B141"/>
  <c r="E141"/>
  <c r="C141" i="4"/>
  <c r="B141"/>
  <c r="AZ141"/>
  <c r="AQ141"/>
  <c r="AS141"/>
  <c r="AR141"/>
  <c r="AT141"/>
  <c r="BA141"/>
  <c r="D141"/>
  <c r="AU141"/>
  <c r="AV141"/>
  <c r="BB141"/>
  <c r="D141" i="5"/>
  <c r="F141"/>
  <c r="C141"/>
  <c r="E141"/>
  <c r="G141"/>
  <c r="AO141"/>
  <c r="AP141"/>
  <c r="AP141" i="4"/>
  <c r="AW141"/>
  <c r="F141" i="6"/>
  <c r="AR141" i="5"/>
  <c r="AS141"/>
  <c r="AT141"/>
  <c r="A141"/>
  <c r="B141"/>
  <c r="AU141"/>
  <c r="G141" i="6"/>
  <c r="H141"/>
  <c r="I141"/>
  <c r="J141"/>
  <c r="C142"/>
  <c r="D142"/>
  <c r="E142"/>
  <c r="I34" i="1"/>
  <c r="C142" i="3"/>
  <c r="D142"/>
  <c r="B142"/>
  <c r="E142"/>
  <c r="C142" i="4"/>
  <c r="B142"/>
  <c r="AZ142"/>
  <c r="AQ142"/>
  <c r="AS142"/>
  <c r="AR142"/>
  <c r="AT142"/>
  <c r="BA142"/>
  <c r="D142"/>
  <c r="AU142"/>
  <c r="AV142"/>
  <c r="BB142"/>
  <c r="D142" i="5"/>
  <c r="F142"/>
  <c r="C142"/>
  <c r="E142"/>
  <c r="G142"/>
  <c r="AO142"/>
  <c r="AP142"/>
  <c r="AP142" i="4"/>
  <c r="AW142"/>
  <c r="F142" i="6"/>
  <c r="AR142" i="5"/>
  <c r="AS142"/>
  <c r="AT142"/>
  <c r="A142"/>
  <c r="B142"/>
  <c r="AU142"/>
  <c r="G142" i="6"/>
  <c r="H142"/>
  <c r="I142"/>
  <c r="J142"/>
  <c r="C143"/>
  <c r="D143"/>
  <c r="E143"/>
  <c r="I35" i="1"/>
  <c r="C143" i="3"/>
  <c r="D143"/>
  <c r="B143"/>
  <c r="E143"/>
  <c r="C143" i="4"/>
  <c r="B143"/>
  <c r="AZ143"/>
  <c r="AQ143"/>
  <c r="AS143"/>
  <c r="AR143"/>
  <c r="AT143"/>
  <c r="BA143"/>
  <c r="D143"/>
  <c r="AU143"/>
  <c r="AV143"/>
  <c r="BB143"/>
  <c r="D143" i="5"/>
  <c r="F143"/>
  <c r="C143"/>
  <c r="E143"/>
  <c r="G143"/>
  <c r="AO143"/>
  <c r="AP143"/>
  <c r="AP143" i="4"/>
  <c r="AW143"/>
  <c r="F143" i="6"/>
  <c r="AR143" i="5"/>
  <c r="AS143"/>
  <c r="AT143"/>
  <c r="A143"/>
  <c r="B143"/>
  <c r="AU143"/>
  <c r="G143" i="6"/>
  <c r="H143"/>
  <c r="I143"/>
  <c r="J143"/>
  <c r="C144"/>
  <c r="D144"/>
  <c r="E144"/>
  <c r="I36" i="1"/>
  <c r="C144" i="3"/>
  <c r="D144"/>
  <c r="B144"/>
  <c r="E144"/>
  <c r="C144" i="4"/>
  <c r="B144"/>
  <c r="AZ144"/>
  <c r="AQ144"/>
  <c r="AS144"/>
  <c r="AR144"/>
  <c r="AT144"/>
  <c r="BA144"/>
  <c r="D144"/>
  <c r="AU144"/>
  <c r="AV144"/>
  <c r="BB144"/>
  <c r="D144" i="5"/>
  <c r="F144"/>
  <c r="C144"/>
  <c r="E144"/>
  <c r="G144"/>
  <c r="AO144"/>
  <c r="AP144"/>
  <c r="AP144" i="4"/>
  <c r="AW144"/>
  <c r="F144" i="6"/>
  <c r="AR144" i="5"/>
  <c r="AS144"/>
  <c r="AT144"/>
  <c r="A144"/>
  <c r="B144"/>
  <c r="AU144"/>
  <c r="G144" i="6"/>
  <c r="H144"/>
  <c r="I144"/>
  <c r="J144"/>
  <c r="C145"/>
  <c r="D145"/>
  <c r="E145"/>
  <c r="I37" i="1"/>
  <c r="C145" i="3"/>
  <c r="D145"/>
  <c r="B145"/>
  <c r="E145"/>
  <c r="C145" i="4"/>
  <c r="B145"/>
  <c r="AZ145"/>
  <c r="AQ145"/>
  <c r="AS145"/>
  <c r="AR145"/>
  <c r="AT145"/>
  <c r="BA145"/>
  <c r="D145"/>
  <c r="AU145"/>
  <c r="AV145"/>
  <c r="BB145"/>
  <c r="D145" i="5"/>
  <c r="F145"/>
  <c r="C145"/>
  <c r="E145"/>
  <c r="G145"/>
  <c r="AO145"/>
  <c r="AP145"/>
  <c r="AP145" i="4"/>
  <c r="AW145"/>
  <c r="F145" i="6"/>
  <c r="AR145" i="5"/>
  <c r="AS145"/>
  <c r="AT145"/>
  <c r="A145"/>
  <c r="B145"/>
  <c r="AU145"/>
  <c r="G145" i="6"/>
  <c r="H145"/>
  <c r="I145"/>
  <c r="J145"/>
  <c r="C146"/>
  <c r="D146"/>
  <c r="E146"/>
  <c r="I38" i="1"/>
  <c r="C146" i="3"/>
  <c r="D146"/>
  <c r="B146"/>
  <c r="E146"/>
  <c r="C146" i="4"/>
  <c r="B146"/>
  <c r="AZ146"/>
  <c r="AQ146"/>
  <c r="AS146"/>
  <c r="AR146"/>
  <c r="AT146"/>
  <c r="BA146"/>
  <c r="D146"/>
  <c r="AU146"/>
  <c r="AV146"/>
  <c r="BB146"/>
  <c r="D146" i="5"/>
  <c r="F146"/>
  <c r="C146"/>
  <c r="E146"/>
  <c r="G146"/>
  <c r="AO146"/>
  <c r="AP146"/>
  <c r="AP146" i="4"/>
  <c r="AW146"/>
  <c r="F146" i="6"/>
  <c r="AR146" i="5"/>
  <c r="AS146"/>
  <c r="AT146"/>
  <c r="A146"/>
  <c r="B146"/>
  <c r="AU146"/>
  <c r="G146" i="6"/>
  <c r="H146"/>
  <c r="I146"/>
  <c r="J146"/>
  <c r="C147"/>
  <c r="D147"/>
  <c r="E147"/>
  <c r="I39" i="1"/>
  <c r="C147" i="3"/>
  <c r="D147"/>
  <c r="B147"/>
  <c r="E147"/>
  <c r="C147" i="4"/>
  <c r="B147"/>
  <c r="AZ147"/>
  <c r="AQ147"/>
  <c r="AS147"/>
  <c r="AR147"/>
  <c r="AT147"/>
  <c r="BA147"/>
  <c r="D147"/>
  <c r="AU147"/>
  <c r="AV147"/>
  <c r="BB147"/>
  <c r="D147" i="5"/>
  <c r="F147"/>
  <c r="C147"/>
  <c r="E147"/>
  <c r="G147"/>
  <c r="AO147"/>
  <c r="AP147"/>
  <c r="AP147" i="4"/>
  <c r="AW147"/>
  <c r="F147" i="6"/>
  <c r="AR147" i="5"/>
  <c r="AS147"/>
  <c r="AT147"/>
  <c r="A147"/>
  <c r="B147"/>
  <c r="AU147"/>
  <c r="G147" i="6"/>
  <c r="H147"/>
  <c r="I147"/>
  <c r="J147"/>
  <c r="C148"/>
  <c r="D148"/>
  <c r="E148"/>
  <c r="I40" i="1"/>
  <c r="C148" i="3"/>
  <c r="D148"/>
  <c r="B148"/>
  <c r="E148"/>
  <c r="C148" i="4"/>
  <c r="B148"/>
  <c r="AZ148"/>
  <c r="AQ148"/>
  <c r="AS148"/>
  <c r="AR148"/>
  <c r="AT148"/>
  <c r="BA148"/>
  <c r="D148"/>
  <c r="AU148"/>
  <c r="AV148"/>
  <c r="BB148"/>
  <c r="D148" i="5"/>
  <c r="F148"/>
  <c r="C148"/>
  <c r="E148"/>
  <c r="G148"/>
  <c r="AO148"/>
  <c r="AP148"/>
  <c r="AP148" i="4"/>
  <c r="AW148"/>
  <c r="F148" i="6"/>
  <c r="AR148" i="5"/>
  <c r="AS148"/>
  <c r="AT148"/>
  <c r="A148"/>
  <c r="B148"/>
  <c r="AU148"/>
  <c r="G148" i="6"/>
  <c r="H148"/>
  <c r="I148"/>
  <c r="J148"/>
  <c r="C149"/>
  <c r="D149"/>
  <c r="E149"/>
  <c r="I41" i="1"/>
  <c r="C149" i="3"/>
  <c r="D149"/>
  <c r="B149"/>
  <c r="E149"/>
  <c r="C149" i="4"/>
  <c r="B149"/>
  <c r="AZ149"/>
  <c r="AQ149"/>
  <c r="AS149"/>
  <c r="AR149"/>
  <c r="AT149"/>
  <c r="BA149"/>
  <c r="D149"/>
  <c r="AU149"/>
  <c r="AV149"/>
  <c r="BB149"/>
  <c r="D149" i="5"/>
  <c r="F149"/>
  <c r="C149"/>
  <c r="E149"/>
  <c r="G149"/>
  <c r="AO149"/>
  <c r="AP149"/>
  <c r="AP149" i="4"/>
  <c r="AW149"/>
  <c r="F149" i="6"/>
  <c r="AR149" i="5"/>
  <c r="AS149"/>
  <c r="AT149"/>
  <c r="A149"/>
  <c r="B149"/>
  <c r="AU149"/>
  <c r="G149" i="6"/>
  <c r="H149"/>
  <c r="I149"/>
  <c r="J149"/>
  <c r="C150"/>
  <c r="D150"/>
  <c r="E150"/>
  <c r="I42" i="1"/>
  <c r="C150" i="3"/>
  <c r="D150"/>
  <c r="B150"/>
  <c r="E150"/>
  <c r="C150" i="4"/>
  <c r="B150"/>
  <c r="AZ150"/>
  <c r="AQ150"/>
  <c r="AS150"/>
  <c r="AR150"/>
  <c r="AT150"/>
  <c r="BA150"/>
  <c r="D150"/>
  <c r="AU150"/>
  <c r="AV150"/>
  <c r="BB150"/>
  <c r="D150" i="5"/>
  <c r="F150"/>
  <c r="C150"/>
  <c r="E150"/>
  <c r="G150"/>
  <c r="AO150"/>
  <c r="AP150"/>
  <c r="AP150" i="4"/>
  <c r="AW150"/>
  <c r="F150" i="6"/>
  <c r="AR150" i="5"/>
  <c r="AS150"/>
  <c r="AT150"/>
  <c r="A150"/>
  <c r="B150"/>
  <c r="AU150"/>
  <c r="G150" i="6"/>
  <c r="H150"/>
  <c r="I150"/>
  <c r="J150"/>
  <c r="C151"/>
  <c r="D151"/>
  <c r="E151"/>
  <c r="I43" i="1"/>
  <c r="C151" i="3"/>
  <c r="D151"/>
  <c r="B151"/>
  <c r="E151"/>
  <c r="C151" i="4"/>
  <c r="B151"/>
  <c r="AZ151"/>
  <c r="AQ151"/>
  <c r="AS151"/>
  <c r="AR151"/>
  <c r="AT151"/>
  <c r="BA151"/>
  <c r="D151"/>
  <c r="AU151"/>
  <c r="AV151"/>
  <c r="BB151"/>
  <c r="D151" i="5"/>
  <c r="F151"/>
  <c r="C151"/>
  <c r="E151"/>
  <c r="G151"/>
  <c r="AO151"/>
  <c r="AP151"/>
  <c r="AP151" i="4"/>
  <c r="AW151"/>
  <c r="F151" i="6"/>
  <c r="AR151" i="5"/>
  <c r="AS151"/>
  <c r="AT151"/>
  <c r="A151"/>
  <c r="B151"/>
  <c r="AU151"/>
  <c r="G151" i="6"/>
  <c r="H151"/>
  <c r="I151"/>
  <c r="J151"/>
  <c r="C152"/>
  <c r="D152"/>
  <c r="E152"/>
  <c r="I44" i="1"/>
  <c r="C152" i="3"/>
  <c r="D152"/>
  <c r="B152"/>
  <c r="E152"/>
  <c r="C152" i="4"/>
  <c r="B152"/>
  <c r="AZ152"/>
  <c r="AQ152"/>
  <c r="AS152"/>
  <c r="AR152"/>
  <c r="AT152"/>
  <c r="BA152"/>
  <c r="D152"/>
  <c r="AU152"/>
  <c r="AV152"/>
  <c r="BB152"/>
  <c r="D152" i="5"/>
  <c r="F152"/>
  <c r="C152"/>
  <c r="E152"/>
  <c r="G152"/>
  <c r="AO152"/>
  <c r="AP152"/>
  <c r="AP152" i="4"/>
  <c r="AW152"/>
  <c r="F152" i="6"/>
  <c r="AR152" i="5"/>
  <c r="AS152"/>
  <c r="AT152"/>
  <c r="A152"/>
  <c r="B152"/>
  <c r="AU152"/>
  <c r="G152" i="6"/>
  <c r="H152"/>
  <c r="I152"/>
  <c r="J152"/>
  <c r="C153"/>
  <c r="D153"/>
  <c r="E153"/>
  <c r="I45" i="1"/>
  <c r="F153" i="6"/>
  <c r="G153"/>
  <c r="H153"/>
  <c r="I153"/>
  <c r="J153"/>
  <c r="C154"/>
  <c r="D154"/>
  <c r="E154"/>
  <c r="I46" i="1"/>
  <c r="F154" i="6"/>
  <c r="G154"/>
  <c r="H154"/>
  <c r="I154"/>
  <c r="J154"/>
  <c r="C155"/>
  <c r="D155"/>
  <c r="E155"/>
  <c r="I47" i="1"/>
  <c r="F155" i="6"/>
  <c r="G155"/>
  <c r="H155"/>
  <c r="I155"/>
  <c r="J155"/>
  <c r="C156"/>
  <c r="D156"/>
  <c r="E156"/>
  <c r="I48" i="1"/>
  <c r="F156" i="6"/>
  <c r="G156"/>
  <c r="H156"/>
  <c r="I156"/>
  <c r="J156"/>
  <c r="C157"/>
  <c r="D157"/>
  <c r="E157"/>
  <c r="I49" i="1"/>
  <c r="F157" i="6"/>
  <c r="G157"/>
  <c r="H157"/>
  <c r="I157"/>
  <c r="J157"/>
  <c r="C158"/>
  <c r="D158"/>
  <c r="E158"/>
  <c r="I50" i="1"/>
  <c r="F158" i="6"/>
  <c r="G158"/>
  <c r="H158"/>
  <c r="I158"/>
  <c r="J158"/>
  <c r="C159"/>
  <c r="D159"/>
  <c r="E159"/>
  <c r="I51" i="1"/>
  <c r="F159" i="6"/>
  <c r="G159"/>
  <c r="H159"/>
  <c r="I159"/>
  <c r="J159"/>
  <c r="C160"/>
  <c r="D160"/>
  <c r="E160"/>
  <c r="I52" i="1"/>
  <c r="F160" i="6"/>
  <c r="G160"/>
  <c r="H160"/>
  <c r="I160"/>
  <c r="J160"/>
  <c r="C161"/>
  <c r="D161"/>
  <c r="E161"/>
  <c r="I53" i="1"/>
  <c r="F161" i="6"/>
  <c r="G161"/>
  <c r="H161"/>
  <c r="I161"/>
  <c r="J161"/>
  <c r="C162"/>
  <c r="D162"/>
  <c r="E162"/>
  <c r="I54" i="1"/>
  <c r="F162" i="6"/>
  <c r="G162"/>
  <c r="H162"/>
  <c r="I162"/>
  <c r="J162"/>
  <c r="C163"/>
  <c r="D163"/>
  <c r="E163"/>
  <c r="I55" i="1"/>
  <c r="F163" i="6"/>
  <c r="G163"/>
  <c r="H163"/>
  <c r="I163"/>
  <c r="J163"/>
  <c r="C164"/>
  <c r="D164"/>
  <c r="E164"/>
  <c r="I56" i="1"/>
  <c r="F164" i="6"/>
  <c r="G164"/>
  <c r="H164"/>
  <c r="I164"/>
  <c r="J164"/>
  <c r="C165"/>
  <c r="D165"/>
  <c r="E165"/>
  <c r="I57" i="1"/>
  <c r="F165" i="6"/>
  <c r="G165"/>
  <c r="H165"/>
  <c r="I165"/>
  <c r="J165"/>
  <c r="C166"/>
  <c r="D166"/>
  <c r="E166"/>
  <c r="I58" i="1"/>
  <c r="F166" i="6"/>
  <c r="G166"/>
  <c r="H166"/>
  <c r="I166"/>
  <c r="J166"/>
  <c r="C167"/>
  <c r="D167"/>
  <c r="E167"/>
  <c r="I59" i="1"/>
  <c r="F167" i="6"/>
  <c r="G167"/>
  <c r="H167"/>
  <c r="I167"/>
  <c r="J167"/>
  <c r="C168"/>
  <c r="D168"/>
  <c r="E168"/>
  <c r="I60" i="1"/>
  <c r="F168" i="6"/>
  <c r="G168"/>
  <c r="H168"/>
  <c r="I168"/>
  <c r="J168"/>
  <c r="C169"/>
  <c r="D169"/>
  <c r="E169"/>
  <c r="I61" i="1"/>
  <c r="F169" i="6"/>
  <c r="G169"/>
  <c r="H169"/>
  <c r="I169"/>
  <c r="J169"/>
  <c r="C170"/>
  <c r="D170"/>
  <c r="E170"/>
  <c r="I62" i="1"/>
  <c r="F170" i="6"/>
  <c r="G170"/>
  <c r="H170"/>
  <c r="I170"/>
  <c r="J170"/>
  <c r="C171"/>
  <c r="D171"/>
  <c r="E171"/>
  <c r="I63" i="1"/>
  <c r="F171" i="6"/>
  <c r="G171"/>
  <c r="H171"/>
  <c r="I171"/>
  <c r="J171"/>
  <c r="C172"/>
  <c r="D172"/>
  <c r="E172"/>
  <c r="I64" i="1"/>
  <c r="F172" i="6"/>
  <c r="G172"/>
  <c r="H172"/>
  <c r="I172"/>
  <c r="J172"/>
  <c r="C173"/>
  <c r="D173"/>
  <c r="E173"/>
  <c r="I65" i="1"/>
  <c r="F173" i="6"/>
  <c r="G173"/>
  <c r="H173"/>
  <c r="I173"/>
  <c r="J173"/>
  <c r="C174"/>
  <c r="D174"/>
  <c r="E174"/>
  <c r="I66" i="1"/>
  <c r="F174" i="6"/>
  <c r="G174"/>
  <c r="H174"/>
  <c r="I174"/>
  <c r="J174"/>
  <c r="C175"/>
  <c r="D175"/>
  <c r="E175"/>
  <c r="I67" i="1"/>
  <c r="F175" i="6"/>
  <c r="G175"/>
  <c r="H175"/>
  <c r="I175"/>
  <c r="J175"/>
  <c r="C176"/>
  <c r="D176"/>
  <c r="E176"/>
  <c r="I68" i="1"/>
  <c r="F176" i="6"/>
  <c r="G176"/>
  <c r="H176"/>
  <c r="I176"/>
  <c r="J176"/>
  <c r="C177"/>
  <c r="D177"/>
  <c r="E177"/>
  <c r="F177"/>
  <c r="A177" i="5"/>
  <c r="B177"/>
  <c r="AR177"/>
  <c r="AS177"/>
  <c r="AT177"/>
  <c r="AU177"/>
  <c r="G177" i="6"/>
  <c r="H177"/>
  <c r="I177"/>
  <c r="J177"/>
  <c r="C178"/>
  <c r="D178"/>
  <c r="E178"/>
  <c r="I70" i="1"/>
  <c r="F178" i="6"/>
  <c r="C178" i="5"/>
  <c r="AU178"/>
  <c r="G178" i="6"/>
  <c r="H178"/>
  <c r="I178"/>
  <c r="J178"/>
  <c r="C179"/>
  <c r="D179"/>
  <c r="E179"/>
  <c r="I71" i="1"/>
  <c r="F179" i="6"/>
  <c r="C179" i="5"/>
  <c r="AU179"/>
  <c r="G179" i="6"/>
  <c r="H179"/>
  <c r="I179"/>
  <c r="J179"/>
  <c r="C180"/>
  <c r="D180"/>
  <c r="E180"/>
  <c r="I72" i="1"/>
  <c r="F180" i="6"/>
  <c r="C180" i="5"/>
  <c r="AU180"/>
  <c r="G180" i="6"/>
  <c r="H180"/>
  <c r="I180"/>
  <c r="J180"/>
  <c r="C181"/>
  <c r="D181"/>
  <c r="E181"/>
  <c r="I73" i="1"/>
  <c r="F181" i="6"/>
  <c r="C181" i="5"/>
  <c r="AU181"/>
  <c r="G181" i="6"/>
  <c r="H181"/>
  <c r="I181"/>
  <c r="J181"/>
  <c r="C182"/>
  <c r="D182"/>
  <c r="E182"/>
  <c r="I74" i="1"/>
  <c r="F182" i="6"/>
  <c r="C182" i="5"/>
  <c r="AU182"/>
  <c r="G182" i="6"/>
  <c r="H182"/>
  <c r="I182"/>
  <c r="J182"/>
  <c r="C183"/>
  <c r="D183"/>
  <c r="E183"/>
  <c r="I75" i="1"/>
  <c r="F183" i="6"/>
  <c r="C183" i="5"/>
  <c r="AU183"/>
  <c r="G183" i="6"/>
  <c r="H183"/>
  <c r="I183"/>
  <c r="J183"/>
  <c r="C184"/>
  <c r="D184"/>
  <c r="E184"/>
  <c r="I76" i="1"/>
  <c r="F184" i="6"/>
  <c r="C184" i="5"/>
  <c r="AU184"/>
  <c r="G184" i="6"/>
  <c r="H184"/>
  <c r="I184"/>
  <c r="J184"/>
  <c r="C185"/>
  <c r="D185"/>
  <c r="E185"/>
  <c r="I77" i="1"/>
  <c r="F185" i="6"/>
  <c r="C185" i="5"/>
  <c r="AU185"/>
  <c r="G185" i="6"/>
  <c r="H185"/>
  <c r="I185"/>
  <c r="J185"/>
  <c r="C186"/>
  <c r="D186"/>
  <c r="E186"/>
  <c r="I78" i="1"/>
  <c r="F186" i="6"/>
  <c r="C186" i="5"/>
  <c r="AU186"/>
  <c r="G186" i="6"/>
  <c r="H186"/>
  <c r="I186"/>
  <c r="J186"/>
  <c r="C187"/>
  <c r="D187"/>
  <c r="E187"/>
  <c r="I79" i="1"/>
  <c r="F187" i="6"/>
  <c r="C187" i="5"/>
  <c r="AU187"/>
  <c r="G187" i="6"/>
  <c r="H187"/>
  <c r="I187"/>
  <c r="J187"/>
  <c r="C188"/>
  <c r="D188"/>
  <c r="E188"/>
  <c r="I80" i="1"/>
  <c r="F188" i="6"/>
  <c r="C188" i="5"/>
  <c r="AU188"/>
  <c r="G188" i="6"/>
  <c r="H188"/>
  <c r="I188"/>
  <c r="J188"/>
  <c r="C189"/>
  <c r="D189"/>
  <c r="E189"/>
  <c r="I81" i="1"/>
  <c r="F189" i="6"/>
  <c r="C189" i="5"/>
  <c r="AU189"/>
  <c r="G189" i="6"/>
  <c r="H189"/>
  <c r="I189"/>
  <c r="J189"/>
  <c r="C190"/>
  <c r="D190"/>
  <c r="E190"/>
  <c r="I82" i="1"/>
  <c r="F190" i="6"/>
  <c r="C190" i="5"/>
  <c r="AU190"/>
  <c r="G190" i="6"/>
  <c r="H190"/>
  <c r="I190"/>
  <c r="J190"/>
  <c r="C191"/>
  <c r="D191"/>
  <c r="E191"/>
  <c r="I83" i="1"/>
  <c r="F191" i="6"/>
  <c r="C191" i="5"/>
  <c r="AU191"/>
  <c r="G191" i="6"/>
  <c r="H191"/>
  <c r="I191"/>
  <c r="J191"/>
  <c r="C192"/>
  <c r="D192"/>
  <c r="E192"/>
  <c r="I84" i="1"/>
  <c r="F192" i="6"/>
  <c r="C192" i="5"/>
  <c r="AU192"/>
  <c r="G192" i="6"/>
  <c r="H192"/>
  <c r="I192"/>
  <c r="J192"/>
  <c r="C193"/>
  <c r="D193"/>
  <c r="E193"/>
  <c r="I85" i="1"/>
  <c r="F193" i="6"/>
  <c r="C193" i="5"/>
  <c r="AU193"/>
  <c r="G193" i="6"/>
  <c r="H193"/>
  <c r="I193"/>
  <c r="J193"/>
  <c r="C194"/>
  <c r="D194"/>
  <c r="E194"/>
  <c r="I86" i="1"/>
  <c r="F194" i="6"/>
  <c r="C194" i="5"/>
  <c r="AU194"/>
  <c r="G194" i="6"/>
  <c r="H194"/>
  <c r="I194"/>
  <c r="J194"/>
  <c r="C195"/>
  <c r="D195"/>
  <c r="E195"/>
  <c r="I87" i="1"/>
  <c r="F195" i="6"/>
  <c r="C195" i="5"/>
  <c r="AU195"/>
  <c r="G195" i="6"/>
  <c r="H195"/>
  <c r="I195"/>
  <c r="J195"/>
  <c r="C196"/>
  <c r="D196"/>
  <c r="E196"/>
  <c r="I88" i="1"/>
  <c r="F196" i="6"/>
  <c r="C196" i="5"/>
  <c r="AU196"/>
  <c r="G196" i="6"/>
  <c r="H196"/>
  <c r="I196"/>
  <c r="J196"/>
  <c r="C197"/>
  <c r="D197"/>
  <c r="E197"/>
  <c r="I89" i="1"/>
  <c r="F197" i="6"/>
  <c r="C197" i="5"/>
  <c r="AU197"/>
  <c r="G197" i="6"/>
  <c r="H197"/>
  <c r="I197"/>
  <c r="J197"/>
  <c r="C198"/>
  <c r="D198"/>
  <c r="E198"/>
  <c r="I90" i="1"/>
  <c r="F198" i="6"/>
  <c r="C198" i="5"/>
  <c r="AU198"/>
  <c r="G198" i="6"/>
  <c r="H198"/>
  <c r="I198"/>
  <c r="J198"/>
  <c r="C199"/>
  <c r="D199"/>
  <c r="E199"/>
  <c r="I91" i="1"/>
  <c r="F199" i="6"/>
  <c r="C199" i="5"/>
  <c r="AU199"/>
  <c r="G199" i="6"/>
  <c r="H199"/>
  <c r="I199"/>
  <c r="J199"/>
  <c r="C200"/>
  <c r="D200"/>
  <c r="E200"/>
  <c r="I92" i="1"/>
  <c r="F200" i="6"/>
  <c r="C200" i="5"/>
  <c r="AU200"/>
  <c r="G200" i="6"/>
  <c r="H200"/>
  <c r="I200"/>
  <c r="J200"/>
  <c r="C201"/>
  <c r="D201"/>
  <c r="E201"/>
  <c r="I93" i="1"/>
  <c r="F201" i="6"/>
  <c r="C201" i="5"/>
  <c r="AU201"/>
  <c r="G201" i="6"/>
  <c r="H201"/>
  <c r="I201"/>
  <c r="J201"/>
  <c r="C202"/>
  <c r="D202"/>
  <c r="E202"/>
  <c r="I94" i="1"/>
  <c r="F202" i="6"/>
  <c r="C202" i="5"/>
  <c r="AU202"/>
  <c r="G202" i="6"/>
  <c r="H202"/>
  <c r="I202"/>
  <c r="J202"/>
  <c r="C203"/>
  <c r="D203"/>
  <c r="E203"/>
  <c r="I95" i="1"/>
  <c r="F203" i="6"/>
  <c r="C203" i="5"/>
  <c r="AU203"/>
  <c r="G203" i="6"/>
  <c r="H203"/>
  <c r="I203"/>
  <c r="J203"/>
  <c r="C204"/>
  <c r="D204"/>
  <c r="E204"/>
  <c r="I96" i="1"/>
  <c r="F204" i="6"/>
  <c r="C204" i="5"/>
  <c r="AU204"/>
  <c r="G204" i="6"/>
  <c r="H204"/>
  <c r="I204"/>
  <c r="J204"/>
  <c r="C205"/>
  <c r="D205"/>
  <c r="E205"/>
  <c r="I97" i="1"/>
  <c r="F205" i="6"/>
  <c r="C205" i="5"/>
  <c r="AU205"/>
  <c r="G205" i="6"/>
  <c r="H205"/>
  <c r="I205"/>
  <c r="J205"/>
  <c r="C206"/>
  <c r="D206"/>
  <c r="E206"/>
  <c r="I98" i="1"/>
  <c r="F206" i="6"/>
  <c r="C206" i="5"/>
  <c r="AU206"/>
  <c r="G206" i="6"/>
  <c r="H206"/>
  <c r="I206"/>
  <c r="J206"/>
  <c r="C207"/>
  <c r="D207"/>
  <c r="E207"/>
  <c r="I99" i="1"/>
  <c r="F207" i="6"/>
  <c r="C207" i="5"/>
  <c r="AU207"/>
  <c r="G207" i="6"/>
  <c r="H207"/>
  <c r="I207"/>
  <c r="J207"/>
  <c r="C208"/>
  <c r="D208"/>
  <c r="E208"/>
  <c r="I100" i="1"/>
  <c r="F208" i="6"/>
  <c r="C208" i="5"/>
  <c r="AU208"/>
  <c r="G208" i="6"/>
  <c r="H208"/>
  <c r="I208"/>
  <c r="J208"/>
  <c r="C209"/>
  <c r="D209"/>
  <c r="E209"/>
  <c r="I101" i="1"/>
  <c r="F209" i="6"/>
  <c r="C209" i="5"/>
  <c r="AU209"/>
  <c r="G209" i="6"/>
  <c r="H209"/>
  <c r="I209"/>
  <c r="J209"/>
  <c r="C210"/>
  <c r="D210"/>
  <c r="E210"/>
  <c r="I102" i="1"/>
  <c r="F210" i="6"/>
  <c r="C210" i="5"/>
  <c r="AU210"/>
  <c r="G210" i="6"/>
  <c r="H210"/>
  <c r="I210"/>
  <c r="J210"/>
  <c r="C211"/>
  <c r="D211"/>
  <c r="E211"/>
  <c r="I103" i="1"/>
  <c r="F211" i="6"/>
  <c r="C211" i="5"/>
  <c r="AU211"/>
  <c r="G211" i="6"/>
  <c r="H211"/>
  <c r="I211"/>
  <c r="J211"/>
  <c r="C212"/>
  <c r="D212"/>
  <c r="E212"/>
  <c r="I104" i="1"/>
  <c r="F212" i="6"/>
  <c r="C212" i="5"/>
  <c r="AU212"/>
  <c r="G212" i="6"/>
  <c r="H212"/>
  <c r="I212"/>
  <c r="J212"/>
  <c r="C213"/>
  <c r="D213"/>
  <c r="E213"/>
  <c r="I105" i="1"/>
  <c r="F213" i="6"/>
  <c r="C213" i="5"/>
  <c r="AU213"/>
  <c r="G213" i="6"/>
  <c r="H213"/>
  <c r="I213"/>
  <c r="J213"/>
  <c r="C214"/>
  <c r="D214"/>
  <c r="E214"/>
  <c r="I106" i="1"/>
  <c r="F214" i="6"/>
  <c r="C214" i="5"/>
  <c r="AU214"/>
  <c r="G214" i="6"/>
  <c r="H214"/>
  <c r="I214"/>
  <c r="J214"/>
  <c r="C215"/>
  <c r="D215"/>
  <c r="E215"/>
  <c r="I107" i="1"/>
  <c r="F215" i="6"/>
  <c r="C215" i="5"/>
  <c r="AU215"/>
  <c r="G215" i="6"/>
  <c r="H215"/>
  <c r="I215"/>
  <c r="J215"/>
  <c r="C216"/>
  <c r="D216"/>
  <c r="E216"/>
  <c r="I108" i="1"/>
  <c r="F216" i="6"/>
  <c r="C216" i="5"/>
  <c r="AU216"/>
  <c r="G216" i="6"/>
  <c r="H216"/>
  <c r="I216"/>
  <c r="J216"/>
  <c r="C217"/>
  <c r="D217"/>
  <c r="E217"/>
  <c r="I109" i="1"/>
  <c r="F217" i="6"/>
  <c r="C217" i="5"/>
  <c r="AU217"/>
  <c r="G217" i="6"/>
  <c r="H217"/>
  <c r="I217"/>
  <c r="J217"/>
  <c r="C218"/>
  <c r="D218"/>
  <c r="E218"/>
  <c r="I110" i="1"/>
  <c r="F218" i="6"/>
  <c r="C218" i="5"/>
  <c r="AU218"/>
  <c r="G218" i="6"/>
  <c r="H218"/>
  <c r="I218"/>
  <c r="J218"/>
  <c r="C219"/>
  <c r="D219"/>
  <c r="E219"/>
  <c r="I111" i="1"/>
  <c r="F219" i="6"/>
  <c r="C219" i="5"/>
  <c r="AU219"/>
  <c r="G219" i="6"/>
  <c r="H219"/>
  <c r="I219"/>
  <c r="J219"/>
  <c r="C220"/>
  <c r="D220"/>
  <c r="E220"/>
  <c r="I112" i="1"/>
  <c r="F220" i="6"/>
  <c r="C220" i="5"/>
  <c r="AU220"/>
  <c r="G220" i="6"/>
  <c r="H220"/>
  <c r="I220"/>
  <c r="J220"/>
  <c r="C221"/>
  <c r="D221"/>
  <c r="E221"/>
  <c r="I113" i="1"/>
  <c r="F221" i="6"/>
  <c r="C221" i="5"/>
  <c r="AU221"/>
  <c r="G221" i="6"/>
  <c r="H221"/>
  <c r="I221"/>
  <c r="J221"/>
  <c r="C222"/>
  <c r="D222"/>
  <c r="E222"/>
  <c r="I114" i="1"/>
  <c r="F222" i="6"/>
  <c r="C222" i="5"/>
  <c r="AU222"/>
  <c r="G222" i="6"/>
  <c r="H222"/>
  <c r="I222"/>
  <c r="J222"/>
  <c r="C223"/>
  <c r="D223"/>
  <c r="E223"/>
  <c r="I115" i="1"/>
  <c r="F223" i="6"/>
  <c r="C223" i="5"/>
  <c r="AU223"/>
  <c r="G223" i="6"/>
  <c r="H223"/>
  <c r="I223"/>
  <c r="J223"/>
  <c r="C224"/>
  <c r="D224"/>
  <c r="E224"/>
  <c r="I116" i="1"/>
  <c r="F224" i="6"/>
  <c r="C224" i="5"/>
  <c r="AU224"/>
  <c r="G224" i="6"/>
  <c r="H224"/>
  <c r="I224"/>
  <c r="J224"/>
  <c r="C225"/>
  <c r="D225"/>
  <c r="E225"/>
  <c r="I117" i="1"/>
  <c r="F225" i="6"/>
  <c r="C225" i="5"/>
  <c r="AU225"/>
  <c r="G225" i="6"/>
  <c r="H225"/>
  <c r="I225"/>
  <c r="J225"/>
  <c r="C226"/>
  <c r="D226"/>
  <c r="E226"/>
  <c r="I118" i="1"/>
  <c r="F226" i="6"/>
  <c r="C226" i="5"/>
  <c r="AU226"/>
  <c r="G226" i="6"/>
  <c r="H226"/>
  <c r="I226"/>
  <c r="J226"/>
  <c r="C227"/>
  <c r="D227"/>
  <c r="E227"/>
  <c r="I119" i="1"/>
  <c r="F227" i="6"/>
  <c r="C227" i="5"/>
  <c r="AU227"/>
  <c r="G227" i="6"/>
  <c r="H227"/>
  <c r="I227"/>
  <c r="J227"/>
  <c r="C228"/>
  <c r="D228"/>
  <c r="E228"/>
  <c r="I120" i="1"/>
  <c r="F228" i="6"/>
  <c r="C228" i="5"/>
  <c r="AU228"/>
  <c r="G228" i="6"/>
  <c r="H228"/>
  <c r="I228"/>
  <c r="J228"/>
  <c r="C229"/>
  <c r="D229"/>
  <c r="E229"/>
  <c r="I121" i="1"/>
  <c r="F229" i="6"/>
  <c r="C229" i="5"/>
  <c r="AU229"/>
  <c r="G229" i="6"/>
  <c r="H229"/>
  <c r="I229"/>
  <c r="J229"/>
  <c r="C230"/>
  <c r="D230"/>
  <c r="E230"/>
  <c r="I122" i="1"/>
  <c r="F230" i="6"/>
  <c r="C230" i="5"/>
  <c r="AU230"/>
  <c r="G230" i="6"/>
  <c r="H230"/>
  <c r="I230"/>
  <c r="J230"/>
  <c r="C231"/>
  <c r="D231"/>
  <c r="E231"/>
  <c r="I123" i="1"/>
  <c r="F231" i="6"/>
  <c r="C231" i="5"/>
  <c r="AU231"/>
  <c r="G231" i="6"/>
  <c r="H231"/>
  <c r="I231"/>
  <c r="J231"/>
  <c r="C232"/>
  <c r="D232"/>
  <c r="E232"/>
  <c r="I124" i="1"/>
  <c r="F232" i="6"/>
  <c r="C232" i="5"/>
  <c r="AU232"/>
  <c r="G232" i="6"/>
  <c r="H232"/>
  <c r="I232"/>
  <c r="J232"/>
  <c r="C233"/>
  <c r="D233"/>
  <c r="E233"/>
  <c r="I125" i="1"/>
  <c r="F233" i="6"/>
  <c r="C233" i="5"/>
  <c r="AU233"/>
  <c r="G233" i="6"/>
  <c r="H233"/>
  <c r="I233"/>
  <c r="J233"/>
  <c r="C234"/>
  <c r="D234"/>
  <c r="E234"/>
  <c r="I126" i="1"/>
  <c r="F234" i="6"/>
  <c r="C234" i="5"/>
  <c r="AU234"/>
  <c r="G234" i="6"/>
  <c r="H234"/>
  <c r="I234"/>
  <c r="J234"/>
  <c r="C235"/>
  <c r="D235"/>
  <c r="E235"/>
  <c r="I127" i="1"/>
  <c r="F235" i="6"/>
  <c r="C235" i="5"/>
  <c r="AU235"/>
  <c r="G235" i="6"/>
  <c r="H235"/>
  <c r="I235"/>
  <c r="J235"/>
  <c r="C236"/>
  <c r="D236"/>
  <c r="E236"/>
  <c r="I128" i="1"/>
  <c r="F236" i="6"/>
  <c r="C236" i="5"/>
  <c r="AU236"/>
  <c r="G236" i="6"/>
  <c r="H236"/>
  <c r="I236"/>
  <c r="J236"/>
  <c r="C237"/>
  <c r="D237"/>
  <c r="E237"/>
  <c r="I129" i="1"/>
  <c r="F237" i="6"/>
  <c r="C237" i="5"/>
  <c r="AU237"/>
  <c r="G237" i="6"/>
  <c r="H237"/>
  <c r="I237"/>
  <c r="J237"/>
  <c r="C238"/>
  <c r="D238"/>
  <c r="E238"/>
  <c r="I130" i="1"/>
  <c r="F238" i="6"/>
  <c r="C238" i="5"/>
  <c r="AU238"/>
  <c r="G238" i="6"/>
  <c r="H238"/>
  <c r="I238"/>
  <c r="J238"/>
  <c r="C239"/>
  <c r="D239"/>
  <c r="E239"/>
  <c r="I131" i="1"/>
  <c r="F239" i="6"/>
  <c r="C239" i="5"/>
  <c r="AU239"/>
  <c r="G239" i="6"/>
  <c r="H239"/>
  <c r="I239"/>
  <c r="J239"/>
  <c r="C240"/>
  <c r="D240"/>
  <c r="E240"/>
  <c r="I132" i="1"/>
  <c r="F240" i="6"/>
  <c r="C240" i="5"/>
  <c r="AU240"/>
  <c r="G240" i="6"/>
  <c r="H240"/>
  <c r="I240"/>
  <c r="J240"/>
  <c r="C241"/>
  <c r="D241"/>
  <c r="E241"/>
  <c r="I133" i="1"/>
  <c r="F241" i="6"/>
  <c r="C241" i="5"/>
  <c r="AU241"/>
  <c r="G241" i="6"/>
  <c r="H241"/>
  <c r="I241"/>
  <c r="J241"/>
  <c r="C242"/>
  <c r="D242"/>
  <c r="E242"/>
  <c r="I134" i="1"/>
  <c r="F242" i="6"/>
  <c r="C242" i="5"/>
  <c r="AU242"/>
  <c r="G242" i="6"/>
  <c r="H242"/>
  <c r="I242"/>
  <c r="J242"/>
  <c r="C243"/>
  <c r="D243"/>
  <c r="E243"/>
  <c r="I135" i="1"/>
  <c r="F243" i="6"/>
  <c r="C243" i="5"/>
  <c r="AU243"/>
  <c r="G243" i="6"/>
  <c r="H243"/>
  <c r="I243"/>
  <c r="J243"/>
  <c r="C244"/>
  <c r="D244"/>
  <c r="E244"/>
  <c r="I136" i="1"/>
  <c r="F244" i="6"/>
  <c r="C244" i="5"/>
  <c r="AU244"/>
  <c r="G244" i="6"/>
  <c r="H244"/>
  <c r="I244"/>
  <c r="J244"/>
  <c r="C245"/>
  <c r="D245"/>
  <c r="E245"/>
  <c r="I137" i="1"/>
  <c r="F245" i="6"/>
  <c r="C245" i="5"/>
  <c r="AU245"/>
  <c r="G245" i="6"/>
  <c r="H245"/>
  <c r="I245"/>
  <c r="J245"/>
  <c r="C246"/>
  <c r="D246"/>
  <c r="E246"/>
  <c r="I138" i="1"/>
  <c r="F246" i="6"/>
  <c r="C246" i="5"/>
  <c r="AU246"/>
  <c r="G246" i="6"/>
  <c r="H246"/>
  <c r="I246"/>
  <c r="J246"/>
  <c r="C247"/>
  <c r="D247"/>
  <c r="E247"/>
  <c r="I139" i="1"/>
  <c r="F247" i="6"/>
  <c r="C247" i="5"/>
  <c r="AU247"/>
  <c r="G247" i="6"/>
  <c r="H247"/>
  <c r="I247"/>
  <c r="J247"/>
  <c r="C248"/>
  <c r="D248"/>
  <c r="E248"/>
  <c r="I140" i="1"/>
  <c r="F248" i="6"/>
  <c r="C248" i="5"/>
  <c r="AU248"/>
  <c r="G248" i="6"/>
  <c r="H248"/>
  <c r="I248"/>
  <c r="J248"/>
  <c r="C249"/>
  <c r="D249"/>
  <c r="E249"/>
  <c r="I141" i="1"/>
  <c r="F249" i="6"/>
  <c r="C249" i="5"/>
  <c r="AU249"/>
  <c r="G249" i="6"/>
  <c r="H249"/>
  <c r="I249"/>
  <c r="J249"/>
  <c r="C250"/>
  <c r="D250"/>
  <c r="E250"/>
  <c r="I142" i="1"/>
  <c r="F250" i="6"/>
  <c r="C250" i="5"/>
  <c r="AU250"/>
  <c r="G250" i="6"/>
  <c r="H250"/>
  <c r="I250"/>
  <c r="J250"/>
  <c r="C251"/>
  <c r="D251"/>
  <c r="E251"/>
  <c r="I143" i="1"/>
  <c r="F251" i="6"/>
  <c r="C251" i="5"/>
  <c r="AU251"/>
  <c r="G251" i="6"/>
  <c r="H251"/>
  <c r="I251"/>
  <c r="J251"/>
  <c r="C252"/>
  <c r="D252"/>
  <c r="E252"/>
  <c r="I144" i="1"/>
  <c r="F252" i="6"/>
  <c r="C252" i="5"/>
  <c r="AU252"/>
  <c r="G252" i="6"/>
  <c r="H252"/>
  <c r="I252"/>
  <c r="J252"/>
  <c r="C253"/>
  <c r="D253"/>
  <c r="E253"/>
  <c r="I145" i="1"/>
  <c r="F253" i="6"/>
  <c r="C253" i="5"/>
  <c r="AU253"/>
  <c r="G253" i="6"/>
  <c r="H253"/>
  <c r="I253"/>
  <c r="J253"/>
  <c r="C254"/>
  <c r="D254"/>
  <c r="E254"/>
  <c r="I146" i="1"/>
  <c r="F254" i="6"/>
  <c r="C254" i="5"/>
  <c r="AU254"/>
  <c r="G254" i="6"/>
  <c r="H254"/>
  <c r="I254"/>
  <c r="J254"/>
  <c r="C255"/>
  <c r="D255"/>
  <c r="E255"/>
  <c r="I147" i="1"/>
  <c r="F255" i="6"/>
  <c r="C255" i="5"/>
  <c r="AU255"/>
  <c r="G255" i="6"/>
  <c r="H255"/>
  <c r="I255"/>
  <c r="J255"/>
  <c r="C256"/>
  <c r="D256"/>
  <c r="E256"/>
  <c r="I148" i="1"/>
  <c r="F256" i="6"/>
  <c r="C256" i="5"/>
  <c r="AU256"/>
  <c r="G256" i="6"/>
  <c r="H256"/>
  <c r="I256"/>
  <c r="J256"/>
  <c r="C257"/>
  <c r="D257"/>
  <c r="E257"/>
  <c r="I149" i="1"/>
  <c r="F257" i="6"/>
  <c r="C257" i="5"/>
  <c r="AU257"/>
  <c r="G257" i="6"/>
  <c r="H257"/>
  <c r="I257"/>
  <c r="J257"/>
  <c r="C258"/>
  <c r="D258"/>
  <c r="E258"/>
  <c r="I150" i="1"/>
  <c r="F258" i="6"/>
  <c r="C258" i="5"/>
  <c r="AU258"/>
  <c r="G258" i="6"/>
  <c r="H258"/>
  <c r="I258"/>
  <c r="J258"/>
  <c r="C259"/>
  <c r="D259"/>
  <c r="E259"/>
  <c r="I151" i="1"/>
  <c r="F259" i="6"/>
  <c r="C259" i="5"/>
  <c r="AU259"/>
  <c r="G259" i="6"/>
  <c r="H259"/>
  <c r="I259"/>
  <c r="J259"/>
  <c r="C260"/>
  <c r="D260"/>
  <c r="E260"/>
  <c r="I152" i="1"/>
  <c r="F260" i="6"/>
  <c r="C260" i="5"/>
  <c r="AU260"/>
  <c r="G260" i="6"/>
  <c r="H260"/>
  <c r="I260"/>
  <c r="J260"/>
  <c r="C261"/>
  <c r="D261"/>
  <c r="E261"/>
  <c r="I153" i="1"/>
  <c r="F261" i="6"/>
  <c r="C261" i="5"/>
  <c r="AU261"/>
  <c r="G261" i="6"/>
  <c r="H261"/>
  <c r="I261"/>
  <c r="J261"/>
  <c r="C262"/>
  <c r="D262"/>
  <c r="E262"/>
  <c r="I154" i="1"/>
  <c r="F262" i="6"/>
  <c r="C262" i="5"/>
  <c r="AU262"/>
  <c r="G262" i="6"/>
  <c r="H262"/>
  <c r="I262"/>
  <c r="J262"/>
  <c r="C263"/>
  <c r="D263"/>
  <c r="E263"/>
  <c r="I155" i="1"/>
  <c r="F263" i="6"/>
  <c r="C263" i="5"/>
  <c r="AU263"/>
  <c r="G263" i="6"/>
  <c r="H263"/>
  <c r="I263"/>
  <c r="J263"/>
  <c r="C264"/>
  <c r="D264"/>
  <c r="E264"/>
  <c r="I156" i="1"/>
  <c r="F264" i="6"/>
  <c r="C264" i="5"/>
  <c r="AU264"/>
  <c r="G264" i="6"/>
  <c r="H264"/>
  <c r="I264"/>
  <c r="J264"/>
  <c r="C265"/>
  <c r="D265"/>
  <c r="E265"/>
  <c r="I157" i="1"/>
  <c r="F265" i="6"/>
  <c r="C265" i="5"/>
  <c r="AU265"/>
  <c r="G265" i="6"/>
  <c r="H265"/>
  <c r="I265"/>
  <c r="J265"/>
  <c r="C266"/>
  <c r="D266"/>
  <c r="E266"/>
  <c r="I158" i="1"/>
  <c r="F266" i="6"/>
  <c r="C266" i="5"/>
  <c r="AU266"/>
  <c r="G266" i="6"/>
  <c r="H266"/>
  <c r="I266"/>
  <c r="J266"/>
  <c r="C267"/>
  <c r="D267"/>
  <c r="E267"/>
  <c r="I159" i="1"/>
  <c r="F267" i="6"/>
  <c r="C267" i="5"/>
  <c r="AU267"/>
  <c r="G267" i="6"/>
  <c r="H267"/>
  <c r="I267"/>
  <c r="J267"/>
  <c r="C268"/>
  <c r="D268"/>
  <c r="E268"/>
  <c r="I160" i="1"/>
  <c r="F268" i="6"/>
  <c r="C268" i="5"/>
  <c r="AU268"/>
  <c r="G268" i="6"/>
  <c r="H268"/>
  <c r="I268"/>
  <c r="J268"/>
  <c r="C269"/>
  <c r="D269"/>
  <c r="E269"/>
  <c r="I161" i="1"/>
  <c r="F269" i="6"/>
  <c r="C269" i="5"/>
  <c r="AU269"/>
  <c r="G269" i="6"/>
  <c r="H269"/>
  <c r="I269"/>
  <c r="J269"/>
  <c r="C270"/>
  <c r="D270"/>
  <c r="E270"/>
  <c r="I162" i="1"/>
  <c r="F270" i="6"/>
  <c r="C270" i="5"/>
  <c r="AU270"/>
  <c r="G270" i="6"/>
  <c r="H270"/>
  <c r="I270"/>
  <c r="J270"/>
  <c r="C271"/>
  <c r="D271"/>
  <c r="E271"/>
  <c r="I163" i="1"/>
  <c r="F271" i="6"/>
  <c r="C271" i="5"/>
  <c r="AU271"/>
  <c r="G271" i="6"/>
  <c r="H271"/>
  <c r="I271"/>
  <c r="J271"/>
  <c r="C272"/>
  <c r="D272"/>
  <c r="E272"/>
  <c r="I164" i="1"/>
  <c r="F272" i="6"/>
  <c r="C272" i="5"/>
  <c r="AU272"/>
  <c r="G272" i="6"/>
  <c r="H272"/>
  <c r="I272"/>
  <c r="J272"/>
  <c r="C273"/>
  <c r="D273"/>
  <c r="E273"/>
  <c r="I165" i="1"/>
  <c r="F273" i="6"/>
  <c r="C273" i="5"/>
  <c r="AU273"/>
  <c r="G273" i="6"/>
  <c r="H273"/>
  <c r="I273"/>
  <c r="J273"/>
  <c r="C274"/>
  <c r="D274"/>
  <c r="E274"/>
  <c r="I166" i="1"/>
  <c r="F274" i="6"/>
  <c r="C274" i="5"/>
  <c r="AU274"/>
  <c r="G274" i="6"/>
  <c r="H274"/>
  <c r="I274"/>
  <c r="J274"/>
  <c r="C275"/>
  <c r="D275"/>
  <c r="E275"/>
  <c r="I167" i="1"/>
  <c r="F275" i="6"/>
  <c r="C275" i="5"/>
  <c r="AU275"/>
  <c r="G275" i="6"/>
  <c r="H275"/>
  <c r="I275"/>
  <c r="J275"/>
  <c r="C276"/>
  <c r="D276"/>
  <c r="E276"/>
  <c r="I168" i="1"/>
  <c r="F276" i="6"/>
  <c r="C276" i="5"/>
  <c r="AU276"/>
  <c r="G276" i="6"/>
  <c r="H276"/>
  <c r="I276"/>
  <c r="J276"/>
  <c r="C277"/>
  <c r="D277"/>
  <c r="E277"/>
  <c r="I169" i="1"/>
  <c r="F277" i="6"/>
  <c r="C277" i="5"/>
  <c r="AU277"/>
  <c r="G277" i="6"/>
  <c r="H277"/>
  <c r="I277"/>
  <c r="J277"/>
  <c r="C278"/>
  <c r="D278"/>
  <c r="E278"/>
  <c r="I170" i="1"/>
  <c r="F278" i="6"/>
  <c r="C278" i="5"/>
  <c r="AU278"/>
  <c r="G278" i="6"/>
  <c r="H278"/>
  <c r="I278"/>
  <c r="J278"/>
  <c r="C279"/>
  <c r="D279"/>
  <c r="E279"/>
  <c r="I171" i="1"/>
  <c r="F279" i="6"/>
  <c r="C279" i="5"/>
  <c r="AU279"/>
  <c r="G279" i="6"/>
  <c r="H279"/>
  <c r="I279"/>
  <c r="J279"/>
  <c r="C280"/>
  <c r="D280"/>
  <c r="E280"/>
  <c r="I172" i="1"/>
  <c r="F280" i="6"/>
  <c r="C280" i="5"/>
  <c r="AU280"/>
  <c r="G280" i="6"/>
  <c r="H280"/>
  <c r="I280"/>
  <c r="J280"/>
  <c r="C281"/>
  <c r="D281"/>
  <c r="E281"/>
  <c r="I173" i="1"/>
  <c r="F281" i="6"/>
  <c r="C281" i="5"/>
  <c r="AU281"/>
  <c r="G281" i="6"/>
  <c r="H281"/>
  <c r="I281"/>
  <c r="J281"/>
  <c r="C282"/>
  <c r="D282"/>
  <c r="E282"/>
  <c r="I174" i="1"/>
  <c r="F282" i="6"/>
  <c r="C282" i="5"/>
  <c r="AU282"/>
  <c r="G282" i="6"/>
  <c r="H282"/>
  <c r="I282"/>
  <c r="J282"/>
  <c r="C283"/>
  <c r="D283"/>
  <c r="E283"/>
  <c r="I175" i="1"/>
  <c r="F283" i="6"/>
  <c r="C283" i="5"/>
  <c r="AU283"/>
  <c r="G283" i="6"/>
  <c r="H283"/>
  <c r="I283"/>
  <c r="J283"/>
  <c r="C284"/>
  <c r="D284"/>
  <c r="E284"/>
  <c r="I176" i="1"/>
  <c r="F284" i="6"/>
  <c r="C284" i="5"/>
  <c r="AU284"/>
  <c r="G284" i="6"/>
  <c r="H284"/>
  <c r="I284"/>
  <c r="J284"/>
  <c r="C285"/>
  <c r="D285"/>
  <c r="E285"/>
  <c r="I177" i="1"/>
  <c r="F285" i="6"/>
  <c r="C285" i="5"/>
  <c r="AU285"/>
  <c r="G285" i="6"/>
  <c r="H285"/>
  <c r="I285"/>
  <c r="J285"/>
  <c r="C286"/>
  <c r="D286"/>
  <c r="E286"/>
  <c r="I178" i="1"/>
  <c r="F286" i="6"/>
  <c r="C286" i="5"/>
  <c r="AU286"/>
  <c r="G286" i="6"/>
  <c r="H286"/>
  <c r="I286"/>
  <c r="J286"/>
  <c r="C287"/>
  <c r="D287"/>
  <c r="E287"/>
  <c r="I179" i="1"/>
  <c r="F287" i="6"/>
  <c r="C287" i="5"/>
  <c r="AU287"/>
  <c r="G287" i="6"/>
  <c r="H287"/>
  <c r="I287"/>
  <c r="J287"/>
  <c r="C288"/>
  <c r="D288"/>
  <c r="E288"/>
  <c r="I180" i="1"/>
  <c r="F288" i="6"/>
  <c r="C288" i="5"/>
  <c r="AU288"/>
  <c r="G288" i="6"/>
  <c r="H288"/>
  <c r="I288"/>
  <c r="J288"/>
  <c r="C289"/>
  <c r="D289"/>
  <c r="E289"/>
  <c r="I181" i="1"/>
  <c r="F289" i="6"/>
  <c r="C289" i="5"/>
  <c r="AU289"/>
  <c r="G289" i="6"/>
  <c r="H289"/>
  <c r="I289"/>
  <c r="J289"/>
  <c r="C290"/>
  <c r="D290"/>
  <c r="E290"/>
  <c r="I182" i="1"/>
  <c r="F290" i="6"/>
  <c r="C290" i="5"/>
  <c r="AU290"/>
  <c r="G290" i="6"/>
  <c r="H290"/>
  <c r="I290"/>
  <c r="J290"/>
  <c r="C291"/>
  <c r="D291"/>
  <c r="E291"/>
  <c r="I183" i="1"/>
  <c r="F291" i="6"/>
  <c r="C291" i="5"/>
  <c r="AU291"/>
  <c r="G291" i="6"/>
  <c r="H291"/>
  <c r="I291"/>
  <c r="J291"/>
  <c r="C292"/>
  <c r="D292"/>
  <c r="E292"/>
  <c r="I184" i="1"/>
  <c r="F292" i="6"/>
  <c r="C292" i="5"/>
  <c r="AU292"/>
  <c r="G292" i="6"/>
  <c r="H292"/>
  <c r="I292"/>
  <c r="J292"/>
  <c r="C293"/>
  <c r="D293"/>
  <c r="E293"/>
  <c r="I185" i="1"/>
  <c r="F293" i="6"/>
  <c r="C293" i="5"/>
  <c r="AU293"/>
  <c r="G293" i="6"/>
  <c r="H293"/>
  <c r="I293"/>
  <c r="J293"/>
  <c r="C294"/>
  <c r="D294"/>
  <c r="E294"/>
  <c r="I186" i="1"/>
  <c r="F294" i="6"/>
  <c r="C294" i="5"/>
  <c r="AU294"/>
  <c r="G294" i="6"/>
  <c r="H294"/>
  <c r="I294"/>
  <c r="J294"/>
  <c r="C295"/>
  <c r="D295"/>
  <c r="E295"/>
  <c r="I187" i="1"/>
  <c r="F295" i="6"/>
  <c r="C295" i="5"/>
  <c r="AU295"/>
  <c r="G295" i="6"/>
  <c r="H295"/>
  <c r="I295"/>
  <c r="J295"/>
  <c r="C296"/>
  <c r="D296"/>
  <c r="E296"/>
  <c r="I188" i="1"/>
  <c r="F296" i="6"/>
  <c r="C296" i="5"/>
  <c r="AU296"/>
  <c r="G296" i="6"/>
  <c r="H296"/>
  <c r="I296"/>
  <c r="J296"/>
  <c r="C297"/>
  <c r="D297"/>
  <c r="E297"/>
  <c r="I189" i="1"/>
  <c r="F297" i="6"/>
  <c r="C297" i="5"/>
  <c r="AU297"/>
  <c r="G297" i="6"/>
  <c r="H297"/>
  <c r="I297"/>
  <c r="J297"/>
  <c r="C298"/>
  <c r="D298"/>
  <c r="E298"/>
  <c r="I190" i="1"/>
  <c r="F298" i="6"/>
  <c r="C298" i="5"/>
  <c r="AU298"/>
  <c r="G298" i="6"/>
  <c r="H298"/>
  <c r="I298"/>
  <c r="J298"/>
  <c r="C299"/>
  <c r="D299"/>
  <c r="E299"/>
  <c r="I191" i="1"/>
  <c r="F299" i="6"/>
  <c r="C299" i="5"/>
  <c r="AU299"/>
  <c r="G299" i="6"/>
  <c r="H299"/>
  <c r="I299"/>
  <c r="J299"/>
  <c r="C300"/>
  <c r="D300"/>
  <c r="E300"/>
  <c r="I192" i="1"/>
  <c r="F300" i="6"/>
  <c r="C300" i="5"/>
  <c r="AU300"/>
  <c r="G300" i="6"/>
  <c r="H300"/>
  <c r="I300"/>
  <c r="J300"/>
  <c r="AQ101" i="5"/>
  <c r="AV101"/>
  <c r="AX101"/>
  <c r="AQ102"/>
  <c r="AV102"/>
  <c r="AW102"/>
  <c r="AX102"/>
  <c r="AQ103"/>
  <c r="AV103"/>
  <c r="AW103"/>
  <c r="AX103"/>
  <c r="AQ104"/>
  <c r="AV104"/>
  <c r="AW104"/>
  <c r="AX104"/>
  <c r="AQ105"/>
  <c r="AV105"/>
  <c r="AW105"/>
  <c r="AX105"/>
  <c r="AQ106"/>
  <c r="AV106"/>
  <c r="AW106"/>
  <c r="AX106"/>
  <c r="AQ107"/>
  <c r="AV107"/>
  <c r="AW107"/>
  <c r="AX107"/>
  <c r="AQ108"/>
  <c r="AV108"/>
  <c r="AW108"/>
  <c r="AX108"/>
  <c r="AQ109"/>
  <c r="AV109"/>
  <c r="AW109"/>
  <c r="AX109"/>
  <c r="AQ110"/>
  <c r="AV110"/>
  <c r="AW110"/>
  <c r="AX110"/>
  <c r="AQ111"/>
  <c r="AV111"/>
  <c r="AW111"/>
  <c r="AX111"/>
  <c r="AQ112"/>
  <c r="AV112"/>
  <c r="AW112"/>
  <c r="AX112"/>
  <c r="AQ113"/>
  <c r="AV113"/>
  <c r="AW113"/>
  <c r="AX113"/>
  <c r="AQ114"/>
  <c r="AV114"/>
  <c r="AW114"/>
  <c r="AX114"/>
  <c r="AQ115"/>
  <c r="AV115"/>
  <c r="AW115"/>
  <c r="AX115"/>
  <c r="AQ116"/>
  <c r="AV116"/>
  <c r="AW116"/>
  <c r="AX116"/>
  <c r="AQ117"/>
  <c r="AV117"/>
  <c r="AW117"/>
  <c r="AX117"/>
  <c r="AQ118"/>
  <c r="AV118"/>
  <c r="AW118"/>
  <c r="AX118"/>
  <c r="AQ119"/>
  <c r="AV119"/>
  <c r="AW119"/>
  <c r="AX119"/>
  <c r="AQ120"/>
  <c r="AV120"/>
  <c r="AW120"/>
  <c r="AX120"/>
  <c r="AQ121"/>
  <c r="AV121"/>
  <c r="AW121"/>
  <c r="AX121"/>
  <c r="AQ122"/>
  <c r="AV122"/>
  <c r="AW122"/>
  <c r="AX122"/>
  <c r="AQ123"/>
  <c r="AV123"/>
  <c r="AW123"/>
  <c r="AX123"/>
  <c r="AQ124"/>
  <c r="AV124"/>
  <c r="AW124"/>
  <c r="AX124"/>
  <c r="AQ125"/>
  <c r="AV125"/>
  <c r="AW125"/>
  <c r="AX125"/>
  <c r="AQ126"/>
  <c r="AV126"/>
  <c r="AW126"/>
  <c r="AX126"/>
  <c r="AQ127"/>
  <c r="AV127"/>
  <c r="AW127"/>
  <c r="AX127"/>
  <c r="AQ128"/>
  <c r="AV128"/>
  <c r="AW128"/>
  <c r="AX128"/>
  <c r="AQ129"/>
  <c r="AV129"/>
  <c r="AW129"/>
  <c r="AX129"/>
  <c r="AQ130"/>
  <c r="AV130"/>
  <c r="AW130"/>
  <c r="AX130"/>
  <c r="AQ131"/>
  <c r="AV131"/>
  <c r="AW131"/>
  <c r="AX131"/>
  <c r="AQ132"/>
  <c r="AV132"/>
  <c r="AW132"/>
  <c r="AX132"/>
  <c r="AQ133"/>
  <c r="AV133"/>
  <c r="AW133"/>
  <c r="AX133"/>
  <c r="AQ134"/>
  <c r="AV134"/>
  <c r="AW134"/>
  <c r="AX134"/>
  <c r="AQ135"/>
  <c r="AV135"/>
  <c r="AW135"/>
  <c r="AX135"/>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Q136"/>
  <c r="AV136"/>
  <c r="AX136"/>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Q137"/>
  <c r="AV137"/>
  <c r="AW137"/>
  <c r="AX137"/>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Q138"/>
  <c r="AV138"/>
  <c r="AW138"/>
  <c r="AX138"/>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Q139"/>
  <c r="AV139"/>
  <c r="AW139"/>
  <c r="AX139"/>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Q140"/>
  <c r="AV140"/>
  <c r="AW140"/>
  <c r="AX140"/>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Q141"/>
  <c r="AV141"/>
  <c r="AW141"/>
  <c r="AX141"/>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Q142"/>
  <c r="AV142"/>
  <c r="AW142"/>
  <c r="AX142"/>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Q143"/>
  <c r="AV143"/>
  <c r="AW143"/>
  <c r="AX143"/>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Q144"/>
  <c r="AV144"/>
  <c r="AW144"/>
  <c r="AX144"/>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Q145"/>
  <c r="AV145"/>
  <c r="AW145"/>
  <c r="AX145"/>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Q146"/>
  <c r="AV146"/>
  <c r="AW146"/>
  <c r="AX146"/>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Q147"/>
  <c r="AV147"/>
  <c r="AW147"/>
  <c r="AX147"/>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Q148"/>
  <c r="AV148"/>
  <c r="AW148"/>
  <c r="AX148"/>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Q149"/>
  <c r="AV149"/>
  <c r="AW149"/>
  <c r="AX149"/>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Q150"/>
  <c r="AV150"/>
  <c r="AW150"/>
  <c r="AX150"/>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Q151"/>
  <c r="AV151"/>
  <c r="AW151"/>
  <c r="AX151"/>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Q152"/>
  <c r="AV152"/>
  <c r="AW152"/>
  <c r="AX152"/>
  <c r="AQ153"/>
  <c r="AV153"/>
  <c r="AX153"/>
  <c r="AQ154"/>
  <c r="AV154"/>
  <c r="AX154"/>
  <c r="AQ155"/>
  <c r="AV155"/>
  <c r="AX155"/>
  <c r="AQ156"/>
  <c r="AV156"/>
  <c r="AX156"/>
  <c r="AQ157"/>
  <c r="AV157"/>
  <c r="AX157"/>
  <c r="AQ158"/>
  <c r="AV158"/>
  <c r="AX158"/>
  <c r="AQ159"/>
  <c r="AV159"/>
  <c r="AX159"/>
  <c r="AQ160"/>
  <c r="AV160"/>
  <c r="AX160"/>
  <c r="AQ161"/>
  <c r="AV161"/>
  <c r="AX161"/>
  <c r="AQ162"/>
  <c r="AV162"/>
  <c r="AX162"/>
  <c r="AQ163"/>
  <c r="AV163"/>
  <c r="AX163"/>
  <c r="AQ164"/>
  <c r="AV164"/>
  <c r="AX164"/>
  <c r="AQ165"/>
  <c r="AV165"/>
  <c r="AX165"/>
  <c r="AQ166"/>
  <c r="AV166"/>
  <c r="AX166"/>
  <c r="AQ167"/>
  <c r="AV167"/>
  <c r="AX167"/>
  <c r="AQ168"/>
  <c r="AV168"/>
  <c r="AX168"/>
  <c r="AQ169"/>
  <c r="AV169"/>
  <c r="AX169"/>
  <c r="AQ170"/>
  <c r="AV170"/>
  <c r="AX170"/>
  <c r="AQ171"/>
  <c r="AV171"/>
  <c r="AX171"/>
  <c r="AQ172"/>
  <c r="AV172"/>
  <c r="AX172"/>
  <c r="AQ173"/>
  <c r="AV173"/>
  <c r="AX173"/>
  <c r="AQ174"/>
  <c r="AV174"/>
  <c r="AX174"/>
  <c r="AQ175"/>
  <c r="AV175"/>
  <c r="AX175"/>
  <c r="AQ176"/>
  <c r="AV176"/>
  <c r="AX176"/>
  <c r="AQ177"/>
  <c r="AV177"/>
  <c r="AW177"/>
  <c r="AX177"/>
  <c r="A178"/>
  <c r="B178"/>
  <c r="D178" i="3"/>
  <c r="C178"/>
  <c r="B178"/>
  <c r="E178"/>
  <c r="B178" i="4"/>
  <c r="C178"/>
  <c r="AZ178"/>
  <c r="AQ178"/>
  <c r="AR178"/>
  <c r="AS178"/>
  <c r="AT178"/>
  <c r="BA178"/>
  <c r="D178"/>
  <c r="AU178"/>
  <c r="AV178"/>
  <c r="BB178"/>
  <c r="D178" i="5"/>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V178"/>
  <c r="AW178"/>
  <c r="AX178"/>
  <c r="A179"/>
  <c r="B179"/>
  <c r="D179" i="3"/>
  <c r="C179"/>
  <c r="B179"/>
  <c r="E179"/>
  <c r="B179" i="4"/>
  <c r="C179"/>
  <c r="AZ179"/>
  <c r="AQ179"/>
  <c r="AR179"/>
  <c r="AS179"/>
  <c r="AT179"/>
  <c r="BA179"/>
  <c r="D179"/>
  <c r="AU179"/>
  <c r="AV179"/>
  <c r="BB179"/>
  <c r="D179" i="5"/>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V179"/>
  <c r="AW179"/>
  <c r="AX179"/>
  <c r="A180"/>
  <c r="B180"/>
  <c r="D180" i="3"/>
  <c r="C180"/>
  <c r="B180"/>
  <c r="E180"/>
  <c r="B180" i="4"/>
  <c r="C180"/>
  <c r="AZ180"/>
  <c r="AQ180"/>
  <c r="AR180"/>
  <c r="AS180"/>
  <c r="AT180"/>
  <c r="BA180"/>
  <c r="D180"/>
  <c r="AU180"/>
  <c r="AV180"/>
  <c r="BB180"/>
  <c r="D180" i="5"/>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V180"/>
  <c r="AW180"/>
  <c r="AX180"/>
  <c r="A181"/>
  <c r="B181"/>
  <c r="D181" i="3"/>
  <c r="C181"/>
  <c r="B181"/>
  <c r="E181"/>
  <c r="B181" i="4"/>
  <c r="C181"/>
  <c r="AZ181"/>
  <c r="AQ181"/>
  <c r="AR181"/>
  <c r="AS181"/>
  <c r="AT181"/>
  <c r="BA181"/>
  <c r="D181"/>
  <c r="AU181"/>
  <c r="AV181"/>
  <c r="BB181"/>
  <c r="D181" i="5"/>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V181"/>
  <c r="AW181"/>
  <c r="AX181"/>
  <c r="A182"/>
  <c r="B182"/>
  <c r="D182" i="3"/>
  <c r="C182"/>
  <c r="B182"/>
  <c r="E182"/>
  <c r="B182" i="4"/>
  <c r="C182"/>
  <c r="AZ182"/>
  <c r="AQ182"/>
  <c r="AR182"/>
  <c r="AS182"/>
  <c r="AT182"/>
  <c r="BA182"/>
  <c r="D182"/>
  <c r="AU182"/>
  <c r="AV182"/>
  <c r="BB182"/>
  <c r="D182" i="5"/>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V182"/>
  <c r="AW182"/>
  <c r="AX182"/>
  <c r="A183"/>
  <c r="B183"/>
  <c r="D183" i="3"/>
  <c r="C183"/>
  <c r="B183"/>
  <c r="E183"/>
  <c r="B183" i="4"/>
  <c r="C183"/>
  <c r="AZ183"/>
  <c r="AQ183"/>
  <c r="AR183"/>
  <c r="AS183"/>
  <c r="AT183"/>
  <c r="BA183"/>
  <c r="D183"/>
  <c r="AU183"/>
  <c r="AV183"/>
  <c r="BB183"/>
  <c r="D183" i="5"/>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V183"/>
  <c r="AW183"/>
  <c r="AX183"/>
  <c r="A184"/>
  <c r="B184"/>
  <c r="D184" i="3"/>
  <c r="C184"/>
  <c r="B184"/>
  <c r="E184"/>
  <c r="B184" i="4"/>
  <c r="C184"/>
  <c r="AZ184"/>
  <c r="AQ184"/>
  <c r="AR184"/>
  <c r="AS184"/>
  <c r="AT184"/>
  <c r="BA184"/>
  <c r="D184"/>
  <c r="AU184"/>
  <c r="AV184"/>
  <c r="BB184"/>
  <c r="D184" i="5"/>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V184"/>
  <c r="AW184"/>
  <c r="AX184"/>
  <c r="A185"/>
  <c r="B185"/>
  <c r="D185" i="3"/>
  <c r="C185"/>
  <c r="B185"/>
  <c r="E185"/>
  <c r="B185" i="4"/>
  <c r="C185"/>
  <c r="AZ185"/>
  <c r="AQ185"/>
  <c r="AR185"/>
  <c r="AS185"/>
  <c r="AT185"/>
  <c r="BA185"/>
  <c r="D185"/>
  <c r="AU185"/>
  <c r="AV185"/>
  <c r="BB185"/>
  <c r="D185" i="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V185"/>
  <c r="AW185"/>
  <c r="AX185"/>
  <c r="A186"/>
  <c r="B186"/>
  <c r="D186" i="3"/>
  <c r="C186"/>
  <c r="B186"/>
  <c r="E186"/>
  <c r="B186" i="4"/>
  <c r="C186"/>
  <c r="AZ186"/>
  <c r="AQ186"/>
  <c r="AR186"/>
  <c r="AS186"/>
  <c r="AT186"/>
  <c r="BA186"/>
  <c r="D186"/>
  <c r="AU186"/>
  <c r="AV186"/>
  <c r="BB186"/>
  <c r="D186" i="5"/>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V186"/>
  <c r="AW186"/>
  <c r="AX186"/>
  <c r="A187"/>
  <c r="B187"/>
  <c r="D187" i="3"/>
  <c r="C187"/>
  <c r="B187"/>
  <c r="E187"/>
  <c r="B187" i="4"/>
  <c r="C187"/>
  <c r="AZ187"/>
  <c r="AQ187"/>
  <c r="AR187"/>
  <c r="AS187"/>
  <c r="AT187"/>
  <c r="BA187"/>
  <c r="D187"/>
  <c r="AU187"/>
  <c r="AV187"/>
  <c r="BB187"/>
  <c r="D187" i="5"/>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V187"/>
  <c r="AW187"/>
  <c r="AX187"/>
  <c r="A188"/>
  <c r="B188"/>
  <c r="D188" i="3"/>
  <c r="C188"/>
  <c r="B188"/>
  <c r="E188"/>
  <c r="B188" i="4"/>
  <c r="C188"/>
  <c r="AZ188"/>
  <c r="AQ188"/>
  <c r="AR188"/>
  <c r="AS188"/>
  <c r="AT188"/>
  <c r="BA188"/>
  <c r="D188"/>
  <c r="AU188"/>
  <c r="AV188"/>
  <c r="BB188"/>
  <c r="D188" i="5"/>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V188"/>
  <c r="AW188"/>
  <c r="AX188"/>
  <c r="A189"/>
  <c r="B189"/>
  <c r="D189" i="3"/>
  <c r="C189"/>
  <c r="B189"/>
  <c r="E189"/>
  <c r="B189" i="4"/>
  <c r="C189"/>
  <c r="AZ189"/>
  <c r="AQ189"/>
  <c r="AR189"/>
  <c r="AS189"/>
  <c r="AT189"/>
  <c r="BA189"/>
  <c r="D189"/>
  <c r="AU189"/>
  <c r="AV189"/>
  <c r="BB189"/>
  <c r="D189" i="5"/>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V189"/>
  <c r="AW189"/>
  <c r="AX189"/>
  <c r="A190"/>
  <c r="B190"/>
  <c r="D190" i="3"/>
  <c r="C190"/>
  <c r="B190"/>
  <c r="E190"/>
  <c r="B190" i="4"/>
  <c r="C190"/>
  <c r="AZ190"/>
  <c r="AQ190"/>
  <c r="AR190"/>
  <c r="AS190"/>
  <c r="AT190"/>
  <c r="BA190"/>
  <c r="D190"/>
  <c r="AU190"/>
  <c r="AV190"/>
  <c r="BB190"/>
  <c r="D190" i="5"/>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V190"/>
  <c r="AW190"/>
  <c r="AX190"/>
  <c r="A191"/>
  <c r="B191"/>
  <c r="D191" i="3"/>
  <c r="C191"/>
  <c r="B191"/>
  <c r="E191"/>
  <c r="B191" i="4"/>
  <c r="C191"/>
  <c r="AZ191"/>
  <c r="AQ191"/>
  <c r="AR191"/>
  <c r="AS191"/>
  <c r="AT191"/>
  <c r="BA191"/>
  <c r="D191"/>
  <c r="AU191"/>
  <c r="AV191"/>
  <c r="BB191"/>
  <c r="D191" i="5"/>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V191"/>
  <c r="AW191"/>
  <c r="AX191"/>
  <c r="A192"/>
  <c r="B192"/>
  <c r="D192" i="3"/>
  <c r="C192"/>
  <c r="B192"/>
  <c r="E192"/>
  <c r="B192" i="4"/>
  <c r="C192"/>
  <c r="AZ192"/>
  <c r="AQ192"/>
  <c r="AR192"/>
  <c r="AS192"/>
  <c r="AT192"/>
  <c r="BA192"/>
  <c r="D192"/>
  <c r="AU192"/>
  <c r="AV192"/>
  <c r="BB192"/>
  <c r="D192" i="5"/>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V192"/>
  <c r="AW192"/>
  <c r="AX192"/>
  <c r="A193"/>
  <c r="B193"/>
  <c r="D193" i="3"/>
  <c r="C193"/>
  <c r="B193"/>
  <c r="E193"/>
  <c r="B193" i="4"/>
  <c r="C193"/>
  <c r="AZ193"/>
  <c r="AQ193"/>
  <c r="AR193"/>
  <c r="AS193"/>
  <c r="AT193"/>
  <c r="BA193"/>
  <c r="D193"/>
  <c r="AU193"/>
  <c r="AV193"/>
  <c r="BB193"/>
  <c r="D193" i="5"/>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V193"/>
  <c r="AW193"/>
  <c r="AX193"/>
  <c r="A194"/>
  <c r="B194"/>
  <c r="D194" i="3"/>
  <c r="C194"/>
  <c r="B194"/>
  <c r="E194"/>
  <c r="B194" i="4"/>
  <c r="C194"/>
  <c r="AZ194"/>
  <c r="AQ194"/>
  <c r="AR194"/>
  <c r="AS194"/>
  <c r="AT194"/>
  <c r="BA194"/>
  <c r="D194"/>
  <c r="AU194"/>
  <c r="AV194"/>
  <c r="BB194"/>
  <c r="D194" i="5"/>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V194"/>
  <c r="AW194"/>
  <c r="AX194"/>
  <c r="A195"/>
  <c r="B195"/>
  <c r="D195" i="3"/>
  <c r="C195"/>
  <c r="B195"/>
  <c r="E195"/>
  <c r="B195" i="4"/>
  <c r="C195"/>
  <c r="AZ195"/>
  <c r="AQ195"/>
  <c r="AR195"/>
  <c r="AS195"/>
  <c r="AT195"/>
  <c r="BA195"/>
  <c r="D195"/>
  <c r="AU195"/>
  <c r="AV195"/>
  <c r="BB195"/>
  <c r="D195" i="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V195"/>
  <c r="AW195"/>
  <c r="AX195"/>
  <c r="A196"/>
  <c r="B196"/>
  <c r="D196" i="3"/>
  <c r="C196"/>
  <c r="B196"/>
  <c r="E196"/>
  <c r="B196" i="4"/>
  <c r="C196"/>
  <c r="AZ196"/>
  <c r="AQ196"/>
  <c r="AR196"/>
  <c r="AS196"/>
  <c r="AT196"/>
  <c r="BA196"/>
  <c r="D196"/>
  <c r="AU196"/>
  <c r="AV196"/>
  <c r="BB196"/>
  <c r="D196" i="5"/>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V196"/>
  <c r="AW196"/>
  <c r="AX196"/>
  <c r="A197"/>
  <c r="B197"/>
  <c r="D197" i="3"/>
  <c r="C197"/>
  <c r="B197"/>
  <c r="E197"/>
  <c r="B197" i="4"/>
  <c r="C197"/>
  <c r="AZ197"/>
  <c r="AQ197"/>
  <c r="AR197"/>
  <c r="AS197"/>
  <c r="AT197"/>
  <c r="BA197"/>
  <c r="D197"/>
  <c r="AU197"/>
  <c r="AV197"/>
  <c r="BB197"/>
  <c r="D197" i="5"/>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V197"/>
  <c r="AW197"/>
  <c r="AX197"/>
  <c r="A198"/>
  <c r="B198"/>
  <c r="D198" i="3"/>
  <c r="C198"/>
  <c r="B198"/>
  <c r="E198"/>
  <c r="B198" i="4"/>
  <c r="C198"/>
  <c r="AZ198"/>
  <c r="AQ198"/>
  <c r="AR198"/>
  <c r="AS198"/>
  <c r="AT198"/>
  <c r="BA198"/>
  <c r="D198"/>
  <c r="AU198"/>
  <c r="AV198"/>
  <c r="BB198"/>
  <c r="D198" i="5"/>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V198"/>
  <c r="AW198"/>
  <c r="AX198"/>
  <c r="A199"/>
  <c r="B199"/>
  <c r="D199" i="3"/>
  <c r="C199"/>
  <c r="B199"/>
  <c r="E199"/>
  <c r="B199" i="4"/>
  <c r="C199"/>
  <c r="AZ199"/>
  <c r="AQ199"/>
  <c r="AR199"/>
  <c r="AS199"/>
  <c r="AT199"/>
  <c r="BA199"/>
  <c r="D199"/>
  <c r="AU199"/>
  <c r="AV199"/>
  <c r="BB199"/>
  <c r="D199" i="5"/>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V199"/>
  <c r="AW199"/>
  <c r="AX199"/>
  <c r="A200"/>
  <c r="B200"/>
  <c r="D200" i="3"/>
  <c r="C200"/>
  <c r="B200"/>
  <c r="E200"/>
  <c r="B200" i="4"/>
  <c r="C200"/>
  <c r="AZ200"/>
  <c r="AQ200"/>
  <c r="AR200"/>
  <c r="AS200"/>
  <c r="AT200"/>
  <c r="BA200"/>
  <c r="D200"/>
  <c r="AU200"/>
  <c r="AV200"/>
  <c r="BB200"/>
  <c r="D200" i="5"/>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V200"/>
  <c r="AW200"/>
  <c r="AX200"/>
  <c r="A201"/>
  <c r="B201"/>
  <c r="D201" i="3"/>
  <c r="C201"/>
  <c r="B201"/>
  <c r="E201"/>
  <c r="B201" i="4"/>
  <c r="C201"/>
  <c r="AZ201"/>
  <c r="AQ201"/>
  <c r="AR201"/>
  <c r="AS201"/>
  <c r="AT201"/>
  <c r="BA201"/>
  <c r="D201"/>
  <c r="AU201"/>
  <c r="AV201"/>
  <c r="BB201"/>
  <c r="D201" i="5"/>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V201"/>
  <c r="AW201"/>
  <c r="AX201"/>
  <c r="A202"/>
  <c r="B202"/>
  <c r="D202" i="3"/>
  <c r="C202"/>
  <c r="B202"/>
  <c r="E202"/>
  <c r="B202" i="4"/>
  <c r="C202"/>
  <c r="AZ202"/>
  <c r="AQ202"/>
  <c r="AR202"/>
  <c r="AS202"/>
  <c r="AT202"/>
  <c r="BA202"/>
  <c r="D202"/>
  <c r="AU202"/>
  <c r="AV202"/>
  <c r="BB202"/>
  <c r="D202" i="5"/>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V202"/>
  <c r="AW202"/>
  <c r="AX202"/>
  <c r="A203"/>
  <c r="B203"/>
  <c r="D203" i="3"/>
  <c r="C203"/>
  <c r="B203"/>
  <c r="E203"/>
  <c r="B203" i="4"/>
  <c r="C203"/>
  <c r="AZ203"/>
  <c r="AQ203"/>
  <c r="AR203"/>
  <c r="AS203"/>
  <c r="AT203"/>
  <c r="BA203"/>
  <c r="D203"/>
  <c r="AU203"/>
  <c r="AV203"/>
  <c r="BB203"/>
  <c r="D203" i="5"/>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V203"/>
  <c r="AW203"/>
  <c r="AX203"/>
  <c r="A204"/>
  <c r="B204"/>
  <c r="D204" i="3"/>
  <c r="C204"/>
  <c r="B204"/>
  <c r="E204"/>
  <c r="B204" i="4"/>
  <c r="C204"/>
  <c r="AZ204"/>
  <c r="AQ204"/>
  <c r="AR204"/>
  <c r="AS204"/>
  <c r="AT204"/>
  <c r="BA204"/>
  <c r="D204"/>
  <c r="AU204"/>
  <c r="AV204"/>
  <c r="BB204"/>
  <c r="D204" i="5"/>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V204"/>
  <c r="AW204"/>
  <c r="AX204"/>
  <c r="A205"/>
  <c r="B205"/>
  <c r="D205" i="3"/>
  <c r="C205"/>
  <c r="B205"/>
  <c r="E205"/>
  <c r="B205" i="4"/>
  <c r="C205"/>
  <c r="AZ205"/>
  <c r="AQ205"/>
  <c r="AR205"/>
  <c r="AS205"/>
  <c r="AT205"/>
  <c r="BA205"/>
  <c r="D205"/>
  <c r="AU205"/>
  <c r="AV205"/>
  <c r="BB205"/>
  <c r="D205" i="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V205"/>
  <c r="AW205"/>
  <c r="AX205"/>
  <c r="A206"/>
  <c r="B206"/>
  <c r="D206" i="3"/>
  <c r="C206"/>
  <c r="B206"/>
  <c r="E206"/>
  <c r="B206" i="4"/>
  <c r="C206"/>
  <c r="AZ206"/>
  <c r="AQ206"/>
  <c r="AR206"/>
  <c r="AS206"/>
  <c r="AT206"/>
  <c r="BA206"/>
  <c r="D206"/>
  <c r="AU206"/>
  <c r="AV206"/>
  <c r="BB206"/>
  <c r="D206" i="5"/>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V206"/>
  <c r="AW206"/>
  <c r="AX206"/>
  <c r="A207"/>
  <c r="B207"/>
  <c r="D207" i="3"/>
  <c r="C207"/>
  <c r="B207"/>
  <c r="E207"/>
  <c r="B207" i="4"/>
  <c r="C207"/>
  <c r="AZ207"/>
  <c r="AQ207"/>
  <c r="AR207"/>
  <c r="AS207"/>
  <c r="AT207"/>
  <c r="BA207"/>
  <c r="D207"/>
  <c r="AU207"/>
  <c r="AV207"/>
  <c r="BB207"/>
  <c r="D207" i="5"/>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V207"/>
  <c r="AW207"/>
  <c r="AX207"/>
  <c r="A208"/>
  <c r="B208"/>
  <c r="D208" i="3"/>
  <c r="C208"/>
  <c r="B208"/>
  <c r="E208"/>
  <c r="B208" i="4"/>
  <c r="C208"/>
  <c r="AZ208"/>
  <c r="AQ208"/>
  <c r="AR208"/>
  <c r="AS208"/>
  <c r="AT208"/>
  <c r="BA208"/>
  <c r="D208"/>
  <c r="AU208"/>
  <c r="AV208"/>
  <c r="BB208"/>
  <c r="D208" i="5"/>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V208"/>
  <c r="AW208"/>
  <c r="AX208"/>
  <c r="A209"/>
  <c r="B209"/>
  <c r="D209" i="3"/>
  <c r="C209"/>
  <c r="B209"/>
  <c r="E209"/>
  <c r="B209" i="4"/>
  <c r="C209"/>
  <c r="AZ209"/>
  <c r="AQ209"/>
  <c r="AR209"/>
  <c r="AS209"/>
  <c r="AT209"/>
  <c r="BA209"/>
  <c r="D209"/>
  <c r="AU209"/>
  <c r="AV209"/>
  <c r="BB209"/>
  <c r="D209" i="5"/>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V209"/>
  <c r="AW209"/>
  <c r="AX209"/>
  <c r="A210"/>
  <c r="B210"/>
  <c r="D210" i="3"/>
  <c r="C210"/>
  <c r="B210"/>
  <c r="E210"/>
  <c r="B210" i="4"/>
  <c r="C210"/>
  <c r="AZ210"/>
  <c r="AQ210"/>
  <c r="AR210"/>
  <c r="AS210"/>
  <c r="AT210"/>
  <c r="BA210"/>
  <c r="D210"/>
  <c r="AU210"/>
  <c r="AV210"/>
  <c r="BB210"/>
  <c r="D210" i="5"/>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V210"/>
  <c r="AW210"/>
  <c r="AX210"/>
  <c r="A211"/>
  <c r="B211"/>
  <c r="D211" i="3"/>
  <c r="C211"/>
  <c r="B211"/>
  <c r="E211"/>
  <c r="B211" i="4"/>
  <c r="C211"/>
  <c r="AZ211"/>
  <c r="AQ211"/>
  <c r="AR211"/>
  <c r="AS211"/>
  <c r="AT211"/>
  <c r="BA211"/>
  <c r="D211"/>
  <c r="AU211"/>
  <c r="AV211"/>
  <c r="BB211"/>
  <c r="D211" i="5"/>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V211"/>
  <c r="AW211"/>
  <c r="AX211"/>
  <c r="A212"/>
  <c r="B212"/>
  <c r="D212" i="3"/>
  <c r="C212"/>
  <c r="B212"/>
  <c r="E212"/>
  <c r="B212" i="4"/>
  <c r="C212"/>
  <c r="AZ212"/>
  <c r="AQ212"/>
  <c r="AR212"/>
  <c r="AS212"/>
  <c r="AT212"/>
  <c r="BA212"/>
  <c r="D212"/>
  <c r="AU212"/>
  <c r="AV212"/>
  <c r="BB212"/>
  <c r="D212" i="5"/>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V212"/>
  <c r="AW212"/>
  <c r="AX212"/>
  <c r="A213"/>
  <c r="B213"/>
  <c r="D213" i="3"/>
  <c r="C213"/>
  <c r="B213"/>
  <c r="E213"/>
  <c r="B213" i="4"/>
  <c r="C213"/>
  <c r="AZ213"/>
  <c r="AQ213"/>
  <c r="AR213"/>
  <c r="AS213"/>
  <c r="AT213"/>
  <c r="BA213"/>
  <c r="D213"/>
  <c r="AU213"/>
  <c r="AV213"/>
  <c r="BB213"/>
  <c r="D213" i="5"/>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V213"/>
  <c r="AW213"/>
  <c r="AX213"/>
  <c r="A214"/>
  <c r="B214"/>
  <c r="D214" i="3"/>
  <c r="C214"/>
  <c r="B214"/>
  <c r="E214"/>
  <c r="B214" i="4"/>
  <c r="C214"/>
  <c r="AZ214"/>
  <c r="AQ214"/>
  <c r="AR214"/>
  <c r="AS214"/>
  <c r="AT214"/>
  <c r="BA214"/>
  <c r="D214"/>
  <c r="AU214"/>
  <c r="AV214"/>
  <c r="BB214"/>
  <c r="D214" i="5"/>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V214"/>
  <c r="AW214"/>
  <c r="AX214"/>
  <c r="A215"/>
  <c r="B215"/>
  <c r="D215" i="3"/>
  <c r="C215"/>
  <c r="B215"/>
  <c r="E215"/>
  <c r="B215" i="4"/>
  <c r="C215"/>
  <c r="AZ215"/>
  <c r="AQ215"/>
  <c r="AR215"/>
  <c r="AS215"/>
  <c r="AT215"/>
  <c r="BA215"/>
  <c r="D215"/>
  <c r="AU215"/>
  <c r="AV215"/>
  <c r="BB215"/>
  <c r="D215" i="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V215"/>
  <c r="AW215"/>
  <c r="AX215"/>
  <c r="A216"/>
  <c r="B216"/>
  <c r="D216" i="3"/>
  <c r="C216"/>
  <c r="B216"/>
  <c r="E216"/>
  <c r="B216" i="4"/>
  <c r="C216"/>
  <c r="AZ216"/>
  <c r="AQ216"/>
  <c r="AR216"/>
  <c r="AS216"/>
  <c r="AT216"/>
  <c r="BA216"/>
  <c r="D216"/>
  <c r="AU216"/>
  <c r="AV216"/>
  <c r="BB216"/>
  <c r="D216" i="5"/>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V216"/>
  <c r="AW216"/>
  <c r="AX216"/>
  <c r="A217"/>
  <c r="B217"/>
  <c r="D217" i="3"/>
  <c r="C217"/>
  <c r="B217"/>
  <c r="E217"/>
  <c r="B217" i="4"/>
  <c r="C217"/>
  <c r="AZ217"/>
  <c r="AQ217"/>
  <c r="AR217"/>
  <c r="AS217"/>
  <c r="AT217"/>
  <c r="BA217"/>
  <c r="D217"/>
  <c r="AU217"/>
  <c r="AV217"/>
  <c r="BB217"/>
  <c r="D217" i="5"/>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V217"/>
  <c r="AW217"/>
  <c r="AX217"/>
  <c r="A218"/>
  <c r="B218"/>
  <c r="D218" i="3"/>
  <c r="C218"/>
  <c r="B218"/>
  <c r="E218"/>
  <c r="B218" i="4"/>
  <c r="C218"/>
  <c r="AZ218"/>
  <c r="AQ218"/>
  <c r="AR218"/>
  <c r="AS218"/>
  <c r="AT218"/>
  <c r="BA218"/>
  <c r="D218"/>
  <c r="AU218"/>
  <c r="AV218"/>
  <c r="BB218"/>
  <c r="D218" i="5"/>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V218"/>
  <c r="AW218"/>
  <c r="AX218"/>
  <c r="A219"/>
  <c r="B219"/>
  <c r="D219" i="3"/>
  <c r="C219"/>
  <c r="B219"/>
  <c r="E219"/>
  <c r="B219" i="4"/>
  <c r="C219"/>
  <c r="AZ219"/>
  <c r="AQ219"/>
  <c r="AR219"/>
  <c r="AS219"/>
  <c r="AT219"/>
  <c r="BA219"/>
  <c r="D219"/>
  <c r="AU219"/>
  <c r="AV219"/>
  <c r="BB219"/>
  <c r="D219" i="5"/>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V219"/>
  <c r="AW219"/>
  <c r="AX219"/>
  <c r="A220"/>
  <c r="B220"/>
  <c r="D220" i="3"/>
  <c r="C220"/>
  <c r="B220"/>
  <c r="E220"/>
  <c r="B220" i="4"/>
  <c r="C220"/>
  <c r="AZ220"/>
  <c r="AQ220"/>
  <c r="AR220"/>
  <c r="AS220"/>
  <c r="AT220"/>
  <c r="BA220"/>
  <c r="D220"/>
  <c r="AU220"/>
  <c r="AV220"/>
  <c r="BB220"/>
  <c r="D220" i="5"/>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V220"/>
  <c r="AW220"/>
  <c r="AX220"/>
  <c r="A221"/>
  <c r="B221"/>
  <c r="D221" i="3"/>
  <c r="C221"/>
  <c r="B221"/>
  <c r="E221"/>
  <c r="B221" i="4"/>
  <c r="C221"/>
  <c r="AZ221"/>
  <c r="AQ221"/>
  <c r="AR221"/>
  <c r="AS221"/>
  <c r="AT221"/>
  <c r="BA221"/>
  <c r="D221"/>
  <c r="AU221"/>
  <c r="AV221"/>
  <c r="BB221"/>
  <c r="D221" i="5"/>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V221"/>
  <c r="AW221"/>
  <c r="AX221"/>
  <c r="A222"/>
  <c r="B222"/>
  <c r="D222" i="3"/>
  <c r="C222"/>
  <c r="B222"/>
  <c r="E222"/>
  <c r="B222" i="4"/>
  <c r="C222"/>
  <c r="AZ222"/>
  <c r="AQ222"/>
  <c r="AR222"/>
  <c r="AS222"/>
  <c r="AT222"/>
  <c r="BA222"/>
  <c r="D222"/>
  <c r="AU222"/>
  <c r="AV222"/>
  <c r="BB222"/>
  <c r="D222" i="5"/>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V222"/>
  <c r="AW222"/>
  <c r="AX222"/>
  <c r="A223"/>
  <c r="B223"/>
  <c r="D223" i="3"/>
  <c r="C223"/>
  <c r="B223"/>
  <c r="E223"/>
  <c r="B223" i="4"/>
  <c r="C223"/>
  <c r="AZ223"/>
  <c r="AQ223"/>
  <c r="AR223"/>
  <c r="AS223"/>
  <c r="AT223"/>
  <c r="BA223"/>
  <c r="D223"/>
  <c r="AU223"/>
  <c r="AV223"/>
  <c r="BB223"/>
  <c r="D223" i="5"/>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V223"/>
  <c r="AW223"/>
  <c r="AX223"/>
  <c r="A224"/>
  <c r="B224"/>
  <c r="D224" i="3"/>
  <c r="C224"/>
  <c r="B224"/>
  <c r="E224"/>
  <c r="B224" i="4"/>
  <c r="C224"/>
  <c r="AZ224"/>
  <c r="AQ224"/>
  <c r="AR224"/>
  <c r="AS224"/>
  <c r="AT224"/>
  <c r="BA224"/>
  <c r="D224"/>
  <c r="AU224"/>
  <c r="AV224"/>
  <c r="BB224"/>
  <c r="D224" i="5"/>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V224"/>
  <c r="AW224"/>
  <c r="AX224"/>
  <c r="A225"/>
  <c r="B225"/>
  <c r="D225" i="3"/>
  <c r="C225"/>
  <c r="B225"/>
  <c r="E225"/>
  <c r="B225" i="4"/>
  <c r="C225"/>
  <c r="AZ225"/>
  <c r="AQ225"/>
  <c r="AR225"/>
  <c r="AS225"/>
  <c r="AT225"/>
  <c r="BA225"/>
  <c r="D225"/>
  <c r="AU225"/>
  <c r="AV225"/>
  <c r="BB225"/>
  <c r="D225" i="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V225"/>
  <c r="AW225"/>
  <c r="AX225"/>
  <c r="A226"/>
  <c r="B226"/>
  <c r="D226" i="3"/>
  <c r="C226"/>
  <c r="B226"/>
  <c r="E226"/>
  <c r="B226" i="4"/>
  <c r="C226"/>
  <c r="AZ226"/>
  <c r="AQ226"/>
  <c r="AR226"/>
  <c r="AS226"/>
  <c r="AT226"/>
  <c r="BA226"/>
  <c r="D226"/>
  <c r="AU226"/>
  <c r="AV226"/>
  <c r="BB226"/>
  <c r="D226" i="5"/>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V226"/>
  <c r="AW226"/>
  <c r="AX226"/>
  <c r="A227"/>
  <c r="B227"/>
  <c r="D227" i="3"/>
  <c r="C227"/>
  <c r="B227"/>
  <c r="E227"/>
  <c r="B227" i="4"/>
  <c r="C227"/>
  <c r="AZ227"/>
  <c r="AQ227"/>
  <c r="AR227"/>
  <c r="AS227"/>
  <c r="AT227"/>
  <c r="BA227"/>
  <c r="D227"/>
  <c r="AU227"/>
  <c r="AV227"/>
  <c r="BB227"/>
  <c r="D227" i="5"/>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V227"/>
  <c r="AW227"/>
  <c r="AX227"/>
  <c r="A228"/>
  <c r="B228"/>
  <c r="D228" i="3"/>
  <c r="C228"/>
  <c r="B228"/>
  <c r="E228"/>
  <c r="B228" i="4"/>
  <c r="C228"/>
  <c r="AZ228"/>
  <c r="AQ228"/>
  <c r="AR228"/>
  <c r="AS228"/>
  <c r="AT228"/>
  <c r="BA228"/>
  <c r="D228"/>
  <c r="AU228"/>
  <c r="AV228"/>
  <c r="BB228"/>
  <c r="D228" i="5"/>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V228"/>
  <c r="AW228"/>
  <c r="AX228"/>
  <c r="A229"/>
  <c r="B229"/>
  <c r="D229" i="3"/>
  <c r="C229"/>
  <c r="B229"/>
  <c r="E229"/>
  <c r="B229" i="4"/>
  <c r="C229"/>
  <c r="AZ229"/>
  <c r="AQ229"/>
  <c r="AR229"/>
  <c r="AS229"/>
  <c r="AT229"/>
  <c r="BA229"/>
  <c r="D229"/>
  <c r="AU229"/>
  <c r="AV229"/>
  <c r="BB229"/>
  <c r="D229" i="5"/>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V229"/>
  <c r="AW229"/>
  <c r="AX229"/>
  <c r="A230"/>
  <c r="B230"/>
  <c r="D230" i="3"/>
  <c r="C230"/>
  <c r="B230"/>
  <c r="E230"/>
  <c r="B230" i="4"/>
  <c r="C230"/>
  <c r="AZ230"/>
  <c r="AQ230"/>
  <c r="AR230"/>
  <c r="AS230"/>
  <c r="AT230"/>
  <c r="BA230"/>
  <c r="D230"/>
  <c r="AU230"/>
  <c r="AV230"/>
  <c r="BB230"/>
  <c r="D230" i="5"/>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V230"/>
  <c r="AW230"/>
  <c r="AX230"/>
  <c r="A231"/>
  <c r="B231"/>
  <c r="D231" i="3"/>
  <c r="C231"/>
  <c r="B231"/>
  <c r="E231"/>
  <c r="B231" i="4"/>
  <c r="C231"/>
  <c r="AZ231"/>
  <c r="AQ231"/>
  <c r="AR231"/>
  <c r="AS231"/>
  <c r="AT231"/>
  <c r="BA231"/>
  <c r="D231"/>
  <c r="AU231"/>
  <c r="AV231"/>
  <c r="BB231"/>
  <c r="D231" i="5"/>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V231"/>
  <c r="AW231"/>
  <c r="AX231"/>
  <c r="A232"/>
  <c r="B232"/>
  <c r="D232" i="3"/>
  <c r="C232"/>
  <c r="B232"/>
  <c r="E232"/>
  <c r="B232" i="4"/>
  <c r="C232"/>
  <c r="AZ232"/>
  <c r="AQ232"/>
  <c r="AR232"/>
  <c r="AS232"/>
  <c r="AT232"/>
  <c r="BA232"/>
  <c r="D232"/>
  <c r="AU232"/>
  <c r="AV232"/>
  <c r="BB232"/>
  <c r="D232" i="5"/>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V232"/>
  <c r="AW232"/>
  <c r="AX232"/>
  <c r="A233"/>
  <c r="B233"/>
  <c r="D233" i="3"/>
  <c r="C233"/>
  <c r="B233"/>
  <c r="E233"/>
  <c r="B233" i="4"/>
  <c r="C233"/>
  <c r="AZ233"/>
  <c r="AQ233"/>
  <c r="AR233"/>
  <c r="AS233"/>
  <c r="AT233"/>
  <c r="BA233"/>
  <c r="D233"/>
  <c r="AU233"/>
  <c r="AV233"/>
  <c r="BB233"/>
  <c r="D233" i="5"/>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V233"/>
  <c r="AW233"/>
  <c r="AX233"/>
  <c r="A234"/>
  <c r="B234"/>
  <c r="D234" i="3"/>
  <c r="C234"/>
  <c r="B234"/>
  <c r="E234"/>
  <c r="B234" i="4"/>
  <c r="C234"/>
  <c r="AZ234"/>
  <c r="AQ234"/>
  <c r="AR234"/>
  <c r="AS234"/>
  <c r="AT234"/>
  <c r="BA234"/>
  <c r="D234"/>
  <c r="AU234"/>
  <c r="AV234"/>
  <c r="BB234"/>
  <c r="D234" i="5"/>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V234"/>
  <c r="AW234"/>
  <c r="AX234"/>
  <c r="A235"/>
  <c r="B235"/>
  <c r="D235" i="3"/>
  <c r="C235"/>
  <c r="B235"/>
  <c r="E235"/>
  <c r="B235" i="4"/>
  <c r="C235"/>
  <c r="AZ235"/>
  <c r="AQ235"/>
  <c r="AR235"/>
  <c r="AS235"/>
  <c r="AT235"/>
  <c r="BA235"/>
  <c r="D235"/>
  <c r="AU235"/>
  <c r="AV235"/>
  <c r="BB235"/>
  <c r="D235" i="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V235"/>
  <c r="AW235"/>
  <c r="AX235"/>
  <c r="A236"/>
  <c r="B236"/>
  <c r="D236" i="3"/>
  <c r="C236"/>
  <c r="B236"/>
  <c r="E236"/>
  <c r="B236" i="4"/>
  <c r="C236"/>
  <c r="AZ236"/>
  <c r="AQ236"/>
  <c r="AR236"/>
  <c r="AS236"/>
  <c r="AT236"/>
  <c r="BA236"/>
  <c r="D236"/>
  <c r="AU236"/>
  <c r="AV236"/>
  <c r="BB236"/>
  <c r="D236" i="5"/>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V236"/>
  <c r="AW236"/>
  <c r="AX236"/>
  <c r="A237"/>
  <c r="B237"/>
  <c r="D237" i="3"/>
  <c r="C237"/>
  <c r="B237"/>
  <c r="E237"/>
  <c r="B237" i="4"/>
  <c r="C237"/>
  <c r="AZ237"/>
  <c r="AQ237"/>
  <c r="AR237"/>
  <c r="AS237"/>
  <c r="AT237"/>
  <c r="BA237"/>
  <c r="D237"/>
  <c r="AU237"/>
  <c r="AV237"/>
  <c r="BB237"/>
  <c r="D237" i="5"/>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V237"/>
  <c r="AW237"/>
  <c r="AX237"/>
  <c r="A238"/>
  <c r="B238"/>
  <c r="D238" i="3"/>
  <c r="C238"/>
  <c r="B238"/>
  <c r="E238"/>
  <c r="B238" i="4"/>
  <c r="C238"/>
  <c r="AZ238"/>
  <c r="AQ238"/>
  <c r="AR238"/>
  <c r="AS238"/>
  <c r="AT238"/>
  <c r="BA238"/>
  <c r="D238"/>
  <c r="AU238"/>
  <c r="AV238"/>
  <c r="BB238"/>
  <c r="D238" i="5"/>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V238"/>
  <c r="AW238"/>
  <c r="AX238"/>
  <c r="A239"/>
  <c r="B239"/>
  <c r="D239" i="3"/>
  <c r="C239"/>
  <c r="B239"/>
  <c r="E239"/>
  <c r="B239" i="4"/>
  <c r="C239"/>
  <c r="AZ239"/>
  <c r="AQ239"/>
  <c r="AR239"/>
  <c r="AS239"/>
  <c r="AT239"/>
  <c r="BA239"/>
  <c r="D239"/>
  <c r="AU239"/>
  <c r="AV239"/>
  <c r="BB239"/>
  <c r="D239" i="5"/>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V239"/>
  <c r="AW239"/>
  <c r="AX239"/>
  <c r="A240"/>
  <c r="B240"/>
  <c r="D240" i="3"/>
  <c r="C240"/>
  <c r="B240"/>
  <c r="E240"/>
  <c r="B240" i="4"/>
  <c r="C240"/>
  <c r="AZ240"/>
  <c r="AQ240"/>
  <c r="AR240"/>
  <c r="AS240"/>
  <c r="AT240"/>
  <c r="BA240"/>
  <c r="D240"/>
  <c r="AU240"/>
  <c r="AV240"/>
  <c r="BB240"/>
  <c r="D240" i="5"/>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V240"/>
  <c r="AW240"/>
  <c r="AX240"/>
  <c r="A241"/>
  <c r="B241"/>
  <c r="D241" i="3"/>
  <c r="C241"/>
  <c r="B241"/>
  <c r="E241"/>
  <c r="B241" i="4"/>
  <c r="C241"/>
  <c r="AZ241"/>
  <c r="AQ241"/>
  <c r="AR241"/>
  <c r="AS241"/>
  <c r="AT241"/>
  <c r="BA241"/>
  <c r="D241"/>
  <c r="AU241"/>
  <c r="AV241"/>
  <c r="BB241"/>
  <c r="D241" i="5"/>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V241"/>
  <c r="AW241"/>
  <c r="AX241"/>
  <c r="A242"/>
  <c r="B242"/>
  <c r="D242" i="3"/>
  <c r="C242"/>
  <c r="B242"/>
  <c r="E242"/>
  <c r="B242" i="4"/>
  <c r="C242"/>
  <c r="AZ242"/>
  <c r="AQ242"/>
  <c r="AR242"/>
  <c r="AS242"/>
  <c r="AT242"/>
  <c r="BA242"/>
  <c r="D242"/>
  <c r="AU242"/>
  <c r="AV242"/>
  <c r="BB242"/>
  <c r="D242" i="5"/>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V242"/>
  <c r="AW242"/>
  <c r="AX242"/>
  <c r="A243"/>
  <c r="B243"/>
  <c r="D243" i="3"/>
  <c r="C243"/>
  <c r="B243"/>
  <c r="E243"/>
  <c r="B243" i="4"/>
  <c r="C243"/>
  <c r="AZ243"/>
  <c r="AQ243"/>
  <c r="AR243"/>
  <c r="AS243"/>
  <c r="AT243"/>
  <c r="BA243"/>
  <c r="D243"/>
  <c r="AU243"/>
  <c r="AV243"/>
  <c r="BB243"/>
  <c r="D243" i="5"/>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V243"/>
  <c r="AW243"/>
  <c r="AX243"/>
  <c r="A244"/>
  <c r="B244"/>
  <c r="D244" i="3"/>
  <c r="C244"/>
  <c r="B244"/>
  <c r="E244"/>
  <c r="B244" i="4"/>
  <c r="C244"/>
  <c r="AZ244"/>
  <c r="AQ244"/>
  <c r="AR244"/>
  <c r="AS244"/>
  <c r="AT244"/>
  <c r="BA244"/>
  <c r="D244"/>
  <c r="AU244"/>
  <c r="AV244"/>
  <c r="BB244"/>
  <c r="D244" i="5"/>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V244"/>
  <c r="AW244"/>
  <c r="AX244"/>
  <c r="A245"/>
  <c r="B245"/>
  <c r="D245" i="3"/>
  <c r="C245"/>
  <c r="B245"/>
  <c r="E245"/>
  <c r="B245" i="4"/>
  <c r="C245"/>
  <c r="AZ245"/>
  <c r="AQ245"/>
  <c r="AR245"/>
  <c r="AS245"/>
  <c r="AT245"/>
  <c r="BA245"/>
  <c r="D245"/>
  <c r="AU245"/>
  <c r="AV245"/>
  <c r="BB245"/>
  <c r="D245" i="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V245"/>
  <c r="AW245"/>
  <c r="AX245"/>
  <c r="A246"/>
  <c r="B246"/>
  <c r="D246" i="3"/>
  <c r="C246"/>
  <c r="B246"/>
  <c r="E246"/>
  <c r="B246" i="4"/>
  <c r="C246"/>
  <c r="AZ246"/>
  <c r="AQ246"/>
  <c r="AR246"/>
  <c r="AS246"/>
  <c r="AT246"/>
  <c r="BA246"/>
  <c r="D246"/>
  <c r="AU246"/>
  <c r="AV246"/>
  <c r="BB246"/>
  <c r="D246" i="5"/>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V246"/>
  <c r="AW246"/>
  <c r="AX246"/>
  <c r="A247"/>
  <c r="B247"/>
  <c r="D247" i="3"/>
  <c r="C247"/>
  <c r="B247"/>
  <c r="E247"/>
  <c r="B247" i="4"/>
  <c r="C247"/>
  <c r="AZ247"/>
  <c r="AQ247"/>
  <c r="AR247"/>
  <c r="AS247"/>
  <c r="AT247"/>
  <c r="BA247"/>
  <c r="D247"/>
  <c r="AU247"/>
  <c r="AV247"/>
  <c r="BB247"/>
  <c r="D247" i="5"/>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V247"/>
  <c r="AW247"/>
  <c r="AX247"/>
  <c r="A248"/>
  <c r="B248"/>
  <c r="D248" i="3"/>
  <c r="C248"/>
  <c r="B248"/>
  <c r="E248"/>
  <c r="B248" i="4"/>
  <c r="C248"/>
  <c r="AZ248"/>
  <c r="AQ248"/>
  <c r="AR248"/>
  <c r="AS248"/>
  <c r="AT248"/>
  <c r="BA248"/>
  <c r="D248"/>
  <c r="AU248"/>
  <c r="AV248"/>
  <c r="BB248"/>
  <c r="D248" i="5"/>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V248"/>
  <c r="AW248"/>
  <c r="AX248"/>
  <c r="A249"/>
  <c r="B249"/>
  <c r="D249" i="3"/>
  <c r="C249"/>
  <c r="B249"/>
  <c r="E249"/>
  <c r="B249" i="4"/>
  <c r="C249"/>
  <c r="AZ249"/>
  <c r="AQ249"/>
  <c r="AR249"/>
  <c r="AS249"/>
  <c r="AT249"/>
  <c r="BA249"/>
  <c r="D249"/>
  <c r="AU249"/>
  <c r="AV249"/>
  <c r="BB249"/>
  <c r="D249" i="5"/>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V249"/>
  <c r="AW249"/>
  <c r="AX249"/>
  <c r="A250"/>
  <c r="B250"/>
  <c r="D250" i="3"/>
  <c r="C250"/>
  <c r="B250"/>
  <c r="E250"/>
  <c r="B250" i="4"/>
  <c r="C250"/>
  <c r="AZ250"/>
  <c r="AQ250"/>
  <c r="AR250"/>
  <c r="AS250"/>
  <c r="AT250"/>
  <c r="BA250"/>
  <c r="D250"/>
  <c r="AU250"/>
  <c r="AV250"/>
  <c r="BB250"/>
  <c r="D250" i="5"/>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V250"/>
  <c r="AW250"/>
  <c r="AX250"/>
  <c r="A251"/>
  <c r="B251"/>
  <c r="D251" i="3"/>
  <c r="C251"/>
  <c r="B251"/>
  <c r="E251"/>
  <c r="B251" i="4"/>
  <c r="C251"/>
  <c r="AZ251"/>
  <c r="AQ251"/>
  <c r="AR251"/>
  <c r="AS251"/>
  <c r="AT251"/>
  <c r="BA251"/>
  <c r="D251"/>
  <c r="AU251"/>
  <c r="AV251"/>
  <c r="BB251"/>
  <c r="D251" i="5"/>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V251"/>
  <c r="AW251"/>
  <c r="AX251"/>
  <c r="A252"/>
  <c r="B252"/>
  <c r="D252" i="3"/>
  <c r="C252"/>
  <c r="B252"/>
  <c r="E252"/>
  <c r="B252" i="4"/>
  <c r="C252"/>
  <c r="AZ252"/>
  <c r="AQ252"/>
  <c r="AR252"/>
  <c r="AS252"/>
  <c r="AT252"/>
  <c r="BA252"/>
  <c r="D252"/>
  <c r="AU252"/>
  <c r="AV252"/>
  <c r="BB252"/>
  <c r="D252" i="5"/>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V252"/>
  <c r="AW252"/>
  <c r="AX252"/>
  <c r="A253"/>
  <c r="B253"/>
  <c r="D253" i="3"/>
  <c r="C253"/>
  <c r="B253"/>
  <c r="E253"/>
  <c r="B253" i="4"/>
  <c r="C253"/>
  <c r="AZ253"/>
  <c r="AQ253"/>
  <c r="AR253"/>
  <c r="AS253"/>
  <c r="AT253"/>
  <c r="BA253"/>
  <c r="D253"/>
  <c r="AU253"/>
  <c r="AV253"/>
  <c r="BB253"/>
  <c r="D253" i="5"/>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V253"/>
  <c r="AW253"/>
  <c r="AX253"/>
  <c r="A254"/>
  <c r="B254"/>
  <c r="D254" i="3"/>
  <c r="C254"/>
  <c r="B254"/>
  <c r="E254"/>
  <c r="B254" i="4"/>
  <c r="C254"/>
  <c r="AZ254"/>
  <c r="AQ254"/>
  <c r="AR254"/>
  <c r="AS254"/>
  <c r="AT254"/>
  <c r="BA254"/>
  <c r="D254"/>
  <c r="AU254"/>
  <c r="AV254"/>
  <c r="BB254"/>
  <c r="D254" i="5"/>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V254"/>
  <c r="AW254"/>
  <c r="AX254"/>
  <c r="A255"/>
  <c r="B255"/>
  <c r="D255" i="3"/>
  <c r="C255"/>
  <c r="B255"/>
  <c r="E255"/>
  <c r="B255" i="4"/>
  <c r="C255"/>
  <c r="AZ255"/>
  <c r="AQ255"/>
  <c r="AR255"/>
  <c r="AS255"/>
  <c r="AT255"/>
  <c r="BA255"/>
  <c r="D255"/>
  <c r="AU255"/>
  <c r="AV255"/>
  <c r="BB255"/>
  <c r="D255" i="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V255"/>
  <c r="AW255"/>
  <c r="AX255"/>
  <c r="A256"/>
  <c r="B256"/>
  <c r="D256" i="3"/>
  <c r="C256"/>
  <c r="B256"/>
  <c r="E256"/>
  <c r="B256" i="4"/>
  <c r="C256"/>
  <c r="AZ256"/>
  <c r="AQ256"/>
  <c r="AR256"/>
  <c r="AS256"/>
  <c r="AT256"/>
  <c r="BA256"/>
  <c r="D256"/>
  <c r="AU256"/>
  <c r="AV256"/>
  <c r="BB256"/>
  <c r="D256" i="5"/>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V256"/>
  <c r="AW256"/>
  <c r="AX256"/>
  <c r="A257"/>
  <c r="B257"/>
  <c r="D257" i="3"/>
  <c r="C257"/>
  <c r="B257"/>
  <c r="E257"/>
  <c r="B257" i="4"/>
  <c r="C257"/>
  <c r="AZ257"/>
  <c r="AQ257"/>
  <c r="AR257"/>
  <c r="AS257"/>
  <c r="AT257"/>
  <c r="BA257"/>
  <c r="D257"/>
  <c r="AU257"/>
  <c r="AV257"/>
  <c r="BB257"/>
  <c r="D257" i="5"/>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V257"/>
  <c r="AW257"/>
  <c r="AX257"/>
  <c r="A258"/>
  <c r="B258"/>
  <c r="D258" i="3"/>
  <c r="C258"/>
  <c r="B258"/>
  <c r="E258"/>
  <c r="B258" i="4"/>
  <c r="C258"/>
  <c r="AZ258"/>
  <c r="AQ258"/>
  <c r="AR258"/>
  <c r="AS258"/>
  <c r="AT258"/>
  <c r="BA258"/>
  <c r="D258"/>
  <c r="AU258"/>
  <c r="AV258"/>
  <c r="BB258"/>
  <c r="D258" i="5"/>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V258"/>
  <c r="AW258"/>
  <c r="AX258"/>
  <c r="A259"/>
  <c r="B259"/>
  <c r="D259" i="3"/>
  <c r="C259"/>
  <c r="B259"/>
  <c r="E259"/>
  <c r="B259" i="4"/>
  <c r="C259"/>
  <c r="AZ259"/>
  <c r="AQ259"/>
  <c r="AR259"/>
  <c r="AS259"/>
  <c r="AT259"/>
  <c r="BA259"/>
  <c r="D259"/>
  <c r="AU259"/>
  <c r="AV259"/>
  <c r="BB259"/>
  <c r="D259" i="5"/>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V259"/>
  <c r="AW259"/>
  <c r="AX259"/>
  <c r="A260"/>
  <c r="B260"/>
  <c r="D260" i="3"/>
  <c r="C260"/>
  <c r="B260"/>
  <c r="E260"/>
  <c r="B260" i="4"/>
  <c r="C260"/>
  <c r="AZ260"/>
  <c r="AQ260"/>
  <c r="AR260"/>
  <c r="AS260"/>
  <c r="AT260"/>
  <c r="BA260"/>
  <c r="D260"/>
  <c r="AU260"/>
  <c r="AV260"/>
  <c r="BB260"/>
  <c r="D260" i="5"/>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V260"/>
  <c r="AW260"/>
  <c r="AX260"/>
  <c r="A261"/>
  <c r="B261"/>
  <c r="D261" i="3"/>
  <c r="C261"/>
  <c r="B261"/>
  <c r="E261"/>
  <c r="B261" i="4"/>
  <c r="C261"/>
  <c r="AZ261"/>
  <c r="AQ261"/>
  <c r="AR261"/>
  <c r="AS261"/>
  <c r="AT261"/>
  <c r="BA261"/>
  <c r="D261"/>
  <c r="AU261"/>
  <c r="AV261"/>
  <c r="BB261"/>
  <c r="D261" i="5"/>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V261"/>
  <c r="AW261"/>
  <c r="AX261"/>
  <c r="A262"/>
  <c r="B262"/>
  <c r="D262" i="3"/>
  <c r="C262"/>
  <c r="B262"/>
  <c r="E262"/>
  <c r="B262" i="4"/>
  <c r="C262"/>
  <c r="AZ262"/>
  <c r="AQ262"/>
  <c r="AR262"/>
  <c r="AS262"/>
  <c r="AT262"/>
  <c r="BA262"/>
  <c r="D262"/>
  <c r="AU262"/>
  <c r="AV262"/>
  <c r="BB262"/>
  <c r="D262" i="5"/>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V262"/>
  <c r="AW262"/>
  <c r="AX262"/>
  <c r="A263"/>
  <c r="B263"/>
  <c r="D263" i="3"/>
  <c r="C263"/>
  <c r="B263"/>
  <c r="E263"/>
  <c r="B263" i="4"/>
  <c r="C263"/>
  <c r="AZ263"/>
  <c r="AQ263"/>
  <c r="AR263"/>
  <c r="AS263"/>
  <c r="AT263"/>
  <c r="BA263"/>
  <c r="D263"/>
  <c r="AU263"/>
  <c r="AV263"/>
  <c r="BB263"/>
  <c r="D263" i="5"/>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V263"/>
  <c r="AW263"/>
  <c r="AX263"/>
  <c r="A264"/>
  <c r="B264"/>
  <c r="D264" i="3"/>
  <c r="C264"/>
  <c r="B264"/>
  <c r="E264"/>
  <c r="B264" i="4"/>
  <c r="C264"/>
  <c r="AZ264"/>
  <c r="AQ264"/>
  <c r="AR264"/>
  <c r="AS264"/>
  <c r="AT264"/>
  <c r="BA264"/>
  <c r="D264"/>
  <c r="AU264"/>
  <c r="AV264"/>
  <c r="BB264"/>
  <c r="D264" i="5"/>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V264"/>
  <c r="AW264"/>
  <c r="AX264"/>
  <c r="A265"/>
  <c r="B265"/>
  <c r="D265" i="3"/>
  <c r="C265"/>
  <c r="B265"/>
  <c r="E265"/>
  <c r="B265" i="4"/>
  <c r="C265"/>
  <c r="AZ265"/>
  <c r="AQ265"/>
  <c r="AR265"/>
  <c r="AS265"/>
  <c r="AT265"/>
  <c r="BA265"/>
  <c r="D265"/>
  <c r="AU265"/>
  <c r="AV265"/>
  <c r="BB265"/>
  <c r="D265" i="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V265"/>
  <c r="AW265"/>
  <c r="AX265"/>
  <c r="A266"/>
  <c r="B266"/>
  <c r="D266" i="3"/>
  <c r="C266"/>
  <c r="B266"/>
  <c r="E266"/>
  <c r="B266" i="4"/>
  <c r="C266"/>
  <c r="AZ266"/>
  <c r="AQ266"/>
  <c r="AR266"/>
  <c r="AS266"/>
  <c r="AT266"/>
  <c r="BA266"/>
  <c r="D266"/>
  <c r="AU266"/>
  <c r="AV266"/>
  <c r="BB266"/>
  <c r="D266" i="5"/>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V266"/>
  <c r="AW266"/>
  <c r="AX266"/>
  <c r="A267"/>
  <c r="B267"/>
  <c r="D267" i="3"/>
  <c r="C267"/>
  <c r="B267"/>
  <c r="E267"/>
  <c r="B267" i="4"/>
  <c r="C267"/>
  <c r="AZ267"/>
  <c r="AQ267"/>
  <c r="AR267"/>
  <c r="AS267"/>
  <c r="AT267"/>
  <c r="BA267"/>
  <c r="D267"/>
  <c r="AU267"/>
  <c r="AV267"/>
  <c r="BB267"/>
  <c r="D267" i="5"/>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V267"/>
  <c r="AW267"/>
  <c r="AX267"/>
  <c r="A268"/>
  <c r="B268"/>
  <c r="D268" i="3"/>
  <c r="C268"/>
  <c r="B268"/>
  <c r="E268"/>
  <c r="B268" i="4"/>
  <c r="C268"/>
  <c r="AZ268"/>
  <c r="AQ268"/>
  <c r="AR268"/>
  <c r="AS268"/>
  <c r="AT268"/>
  <c r="BA268"/>
  <c r="D268"/>
  <c r="AU268"/>
  <c r="AV268"/>
  <c r="BB268"/>
  <c r="D268" i="5"/>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V268"/>
  <c r="AW268"/>
  <c r="AX268"/>
  <c r="A269"/>
  <c r="B269"/>
  <c r="D269" i="3"/>
  <c r="C269"/>
  <c r="B269"/>
  <c r="E269"/>
  <c r="B269" i="4"/>
  <c r="C269"/>
  <c r="AZ269"/>
  <c r="AQ269"/>
  <c r="AR269"/>
  <c r="AS269"/>
  <c r="AT269"/>
  <c r="BA269"/>
  <c r="D269"/>
  <c r="AU269"/>
  <c r="AV269"/>
  <c r="BB269"/>
  <c r="D269" i="5"/>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V269"/>
  <c r="AW269"/>
  <c r="AX269"/>
  <c r="A270"/>
  <c r="B270"/>
  <c r="D270" i="3"/>
  <c r="C270"/>
  <c r="B270"/>
  <c r="E270"/>
  <c r="B270" i="4"/>
  <c r="C270"/>
  <c r="AZ270"/>
  <c r="AQ270"/>
  <c r="AR270"/>
  <c r="AS270"/>
  <c r="AT270"/>
  <c r="BA270"/>
  <c r="D270"/>
  <c r="AU270"/>
  <c r="AV270"/>
  <c r="BB270"/>
  <c r="D270" i="5"/>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V270"/>
  <c r="AW270"/>
  <c r="AX270"/>
  <c r="A271"/>
  <c r="B271"/>
  <c r="D271" i="3"/>
  <c r="C271"/>
  <c r="B271"/>
  <c r="E271"/>
  <c r="B271" i="4"/>
  <c r="C271"/>
  <c r="AZ271"/>
  <c r="AQ271"/>
  <c r="AR271"/>
  <c r="AS271"/>
  <c r="AT271"/>
  <c r="BA271"/>
  <c r="D271"/>
  <c r="AU271"/>
  <c r="AV271"/>
  <c r="BB271"/>
  <c r="D271" i="5"/>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V271"/>
  <c r="AW271"/>
  <c r="AX271"/>
  <c r="A272"/>
  <c r="B272"/>
  <c r="D272" i="3"/>
  <c r="C272"/>
  <c r="B272"/>
  <c r="E272"/>
  <c r="B272" i="4"/>
  <c r="C272"/>
  <c r="AZ272"/>
  <c r="AQ272"/>
  <c r="AR272"/>
  <c r="AS272"/>
  <c r="AT272"/>
  <c r="BA272"/>
  <c r="D272"/>
  <c r="AU272"/>
  <c r="AV272"/>
  <c r="BB272"/>
  <c r="D272" i="5"/>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V272"/>
  <c r="AW272"/>
  <c r="AX272"/>
  <c r="A273"/>
  <c r="B273"/>
  <c r="D273" i="3"/>
  <c r="C273"/>
  <c r="B273"/>
  <c r="E273"/>
  <c r="B273" i="4"/>
  <c r="C273"/>
  <c r="AZ273"/>
  <c r="AQ273"/>
  <c r="AR273"/>
  <c r="AS273"/>
  <c r="AT273"/>
  <c r="BA273"/>
  <c r="D273"/>
  <c r="AU273"/>
  <c r="AV273"/>
  <c r="BB273"/>
  <c r="D273" i="5"/>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V273"/>
  <c r="AW273"/>
  <c r="AX273"/>
  <c r="A274"/>
  <c r="B274"/>
  <c r="D274" i="3"/>
  <c r="C274"/>
  <c r="B274"/>
  <c r="E274"/>
  <c r="B274" i="4"/>
  <c r="C274"/>
  <c r="AZ274"/>
  <c r="AQ274"/>
  <c r="AR274"/>
  <c r="AS274"/>
  <c r="AT274"/>
  <c r="BA274"/>
  <c r="D274"/>
  <c r="AU274"/>
  <c r="AV274"/>
  <c r="BB274"/>
  <c r="D274" i="5"/>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V274"/>
  <c r="AW274"/>
  <c r="AX274"/>
  <c r="A275"/>
  <c r="B275"/>
  <c r="D275" i="3"/>
  <c r="C275"/>
  <c r="B275"/>
  <c r="E275"/>
  <c r="B275" i="4"/>
  <c r="C275"/>
  <c r="AZ275"/>
  <c r="AQ275"/>
  <c r="AR275"/>
  <c r="AS275"/>
  <c r="AT275"/>
  <c r="BA275"/>
  <c r="D275"/>
  <c r="AU275"/>
  <c r="AV275"/>
  <c r="BB275"/>
  <c r="D275" i="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V275"/>
  <c r="AW275"/>
  <c r="AX275"/>
  <c r="A276"/>
  <c r="B276"/>
  <c r="D276" i="3"/>
  <c r="C276"/>
  <c r="B276"/>
  <c r="E276"/>
  <c r="B276" i="4"/>
  <c r="C276"/>
  <c r="AZ276"/>
  <c r="AQ276"/>
  <c r="AR276"/>
  <c r="AS276"/>
  <c r="AT276"/>
  <c r="BA276"/>
  <c r="D276"/>
  <c r="AU276"/>
  <c r="AV276"/>
  <c r="BB276"/>
  <c r="D276" i="5"/>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V276"/>
  <c r="AW276"/>
  <c r="AX276"/>
  <c r="A277"/>
  <c r="B277"/>
  <c r="D277" i="3"/>
  <c r="C277"/>
  <c r="B277"/>
  <c r="E277"/>
  <c r="B277" i="4"/>
  <c r="C277"/>
  <c r="AZ277"/>
  <c r="AQ277"/>
  <c r="AR277"/>
  <c r="AS277"/>
  <c r="AT277"/>
  <c r="BA277"/>
  <c r="D277"/>
  <c r="AU277"/>
  <c r="AV277"/>
  <c r="BB277"/>
  <c r="D277" i="5"/>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V277"/>
  <c r="AW277"/>
  <c r="AX277"/>
  <c r="A278"/>
  <c r="B278"/>
  <c r="D278" i="3"/>
  <c r="C278"/>
  <c r="B278"/>
  <c r="E278"/>
  <c r="B278" i="4"/>
  <c r="C278"/>
  <c r="AZ278"/>
  <c r="AQ278"/>
  <c r="AR278"/>
  <c r="AS278"/>
  <c r="AT278"/>
  <c r="BA278"/>
  <c r="D278"/>
  <c r="AU278"/>
  <c r="AV278"/>
  <c r="BB278"/>
  <c r="D278" i="5"/>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V278"/>
  <c r="AW278"/>
  <c r="AX278"/>
  <c r="A279"/>
  <c r="B279"/>
  <c r="D279" i="3"/>
  <c r="C279"/>
  <c r="B279"/>
  <c r="E279"/>
  <c r="B279" i="4"/>
  <c r="C279"/>
  <c r="AZ279"/>
  <c r="AQ279"/>
  <c r="AR279"/>
  <c r="AS279"/>
  <c r="AT279"/>
  <c r="BA279"/>
  <c r="D279"/>
  <c r="AU279"/>
  <c r="AV279"/>
  <c r="BB279"/>
  <c r="D279" i="5"/>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V279"/>
  <c r="AW279"/>
  <c r="AX279"/>
  <c r="A280"/>
  <c r="B280"/>
  <c r="D280" i="3"/>
  <c r="C280"/>
  <c r="B280"/>
  <c r="E280"/>
  <c r="B280" i="4"/>
  <c r="C280"/>
  <c r="AZ280"/>
  <c r="AQ280"/>
  <c r="AR280"/>
  <c r="AS280"/>
  <c r="AT280"/>
  <c r="BA280"/>
  <c r="D280"/>
  <c r="AU280"/>
  <c r="AV280"/>
  <c r="BB280"/>
  <c r="D280" i="5"/>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V280"/>
  <c r="AW280"/>
  <c r="AX280"/>
  <c r="A281"/>
  <c r="B281"/>
  <c r="D281" i="3"/>
  <c r="C281"/>
  <c r="B281"/>
  <c r="E281"/>
  <c r="B281" i="4"/>
  <c r="C281"/>
  <c r="AZ281"/>
  <c r="AQ281"/>
  <c r="AR281"/>
  <c r="AS281"/>
  <c r="AT281"/>
  <c r="BA281"/>
  <c r="D281"/>
  <c r="AU281"/>
  <c r="AV281"/>
  <c r="BB281"/>
  <c r="D281" i="5"/>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V281"/>
  <c r="AW281"/>
  <c r="AX281"/>
  <c r="A282"/>
  <c r="B282"/>
  <c r="D282" i="3"/>
  <c r="C282"/>
  <c r="B282"/>
  <c r="E282"/>
  <c r="B282" i="4"/>
  <c r="C282"/>
  <c r="AZ282"/>
  <c r="AQ282"/>
  <c r="AR282"/>
  <c r="AS282"/>
  <c r="AT282"/>
  <c r="BA282"/>
  <c r="D282"/>
  <c r="AU282"/>
  <c r="AV282"/>
  <c r="BB282"/>
  <c r="D282" i="5"/>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V282"/>
  <c r="AW282"/>
  <c r="AX282"/>
  <c r="A283"/>
  <c r="B283"/>
  <c r="D283" i="3"/>
  <c r="C283"/>
  <c r="B283"/>
  <c r="E283"/>
  <c r="B283" i="4"/>
  <c r="C283"/>
  <c r="AZ283"/>
  <c r="AQ283"/>
  <c r="AR283"/>
  <c r="AS283"/>
  <c r="AT283"/>
  <c r="BA283"/>
  <c r="D283"/>
  <c r="AU283"/>
  <c r="AV283"/>
  <c r="BB283"/>
  <c r="D283" i="5"/>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V283"/>
  <c r="AW283"/>
  <c r="AX283"/>
  <c r="A284"/>
  <c r="B284"/>
  <c r="D284" i="3"/>
  <c r="C284"/>
  <c r="B284"/>
  <c r="E284"/>
  <c r="B284" i="4"/>
  <c r="C284"/>
  <c r="AZ284"/>
  <c r="AQ284"/>
  <c r="AR284"/>
  <c r="AS284"/>
  <c r="AT284"/>
  <c r="BA284"/>
  <c r="D284"/>
  <c r="AU284"/>
  <c r="AV284"/>
  <c r="BB284"/>
  <c r="D284" i="5"/>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V284"/>
  <c r="AW284"/>
  <c r="AX284"/>
  <c r="A285"/>
  <c r="B285"/>
  <c r="D285" i="3"/>
  <c r="C285"/>
  <c r="B285"/>
  <c r="E285"/>
  <c r="B285" i="4"/>
  <c r="C285"/>
  <c r="AZ285"/>
  <c r="AQ285"/>
  <c r="AR285"/>
  <c r="AS285"/>
  <c r="AT285"/>
  <c r="BA285"/>
  <c r="D285"/>
  <c r="AU285"/>
  <c r="AV285"/>
  <c r="BB285"/>
  <c r="D285" i="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V285"/>
  <c r="AW285"/>
  <c r="AX285"/>
  <c r="A286"/>
  <c r="B286"/>
  <c r="D286" i="3"/>
  <c r="C286"/>
  <c r="B286"/>
  <c r="E286"/>
  <c r="B286" i="4"/>
  <c r="C286"/>
  <c r="AZ286"/>
  <c r="AQ286"/>
  <c r="AR286"/>
  <c r="AS286"/>
  <c r="AT286"/>
  <c r="BA286"/>
  <c r="D286"/>
  <c r="AU286"/>
  <c r="AV286"/>
  <c r="BB286"/>
  <c r="D286" i="5"/>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V286"/>
  <c r="AW286"/>
  <c r="AX286"/>
  <c r="A287"/>
  <c r="B287"/>
  <c r="D287" i="3"/>
  <c r="C287"/>
  <c r="B287"/>
  <c r="E287"/>
  <c r="B287" i="4"/>
  <c r="C287"/>
  <c r="AZ287"/>
  <c r="AQ287"/>
  <c r="AR287"/>
  <c r="AS287"/>
  <c r="AT287"/>
  <c r="BA287"/>
  <c r="D287"/>
  <c r="AU287"/>
  <c r="AV287"/>
  <c r="BB287"/>
  <c r="D287" i="5"/>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V287"/>
  <c r="AW287"/>
  <c r="AX287"/>
  <c r="A288"/>
  <c r="B288"/>
  <c r="D288" i="3"/>
  <c r="C288"/>
  <c r="B288"/>
  <c r="E288"/>
  <c r="B288" i="4"/>
  <c r="C288"/>
  <c r="AZ288"/>
  <c r="AQ288"/>
  <c r="AR288"/>
  <c r="AS288"/>
  <c r="AT288"/>
  <c r="BA288"/>
  <c r="D288"/>
  <c r="AU288"/>
  <c r="AV288"/>
  <c r="BB288"/>
  <c r="D288" i="5"/>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V288"/>
  <c r="AW288"/>
  <c r="AX288"/>
  <c r="A289"/>
  <c r="B289"/>
  <c r="D289" i="3"/>
  <c r="C289"/>
  <c r="B289"/>
  <c r="E289"/>
  <c r="B289" i="4"/>
  <c r="C289"/>
  <c r="AZ289"/>
  <c r="AQ289"/>
  <c r="AR289"/>
  <c r="AS289"/>
  <c r="AT289"/>
  <c r="BA289"/>
  <c r="D289"/>
  <c r="AU289"/>
  <c r="AV289"/>
  <c r="BB289"/>
  <c r="D289" i="5"/>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V289"/>
  <c r="AW289"/>
  <c r="AX289"/>
  <c r="A290"/>
  <c r="B290"/>
  <c r="D290" i="3"/>
  <c r="C290"/>
  <c r="B290"/>
  <c r="E290"/>
  <c r="B290" i="4"/>
  <c r="C290"/>
  <c r="AZ290"/>
  <c r="AQ290"/>
  <c r="AR290"/>
  <c r="AS290"/>
  <c r="AT290"/>
  <c r="BA290"/>
  <c r="D290"/>
  <c r="AU290"/>
  <c r="AV290"/>
  <c r="BB290"/>
  <c r="D290" i="5"/>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V290"/>
  <c r="AW290"/>
  <c r="AX290"/>
  <c r="A291"/>
  <c r="B291"/>
  <c r="D291" i="3"/>
  <c r="C291"/>
  <c r="B291"/>
  <c r="E291"/>
  <c r="B291" i="4"/>
  <c r="C291"/>
  <c r="AZ291"/>
  <c r="AQ291"/>
  <c r="AR291"/>
  <c r="AS291"/>
  <c r="AT291"/>
  <c r="BA291"/>
  <c r="D291"/>
  <c r="AU291"/>
  <c r="AV291"/>
  <c r="BB291"/>
  <c r="D291" i="5"/>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V291"/>
  <c r="AW291"/>
  <c r="AX291"/>
  <c r="A292"/>
  <c r="B292"/>
  <c r="D292" i="3"/>
  <c r="C292"/>
  <c r="B292"/>
  <c r="E292"/>
  <c r="B292" i="4"/>
  <c r="C292"/>
  <c r="AZ292"/>
  <c r="AQ292"/>
  <c r="AR292"/>
  <c r="AS292"/>
  <c r="AT292"/>
  <c r="BA292"/>
  <c r="D292"/>
  <c r="AU292"/>
  <c r="AV292"/>
  <c r="BB292"/>
  <c r="D292" i="5"/>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V292"/>
  <c r="AW292"/>
  <c r="AX292"/>
  <c r="A293"/>
  <c r="B293"/>
  <c r="D293" i="3"/>
  <c r="C293"/>
  <c r="B293"/>
  <c r="E293"/>
  <c r="B293" i="4"/>
  <c r="C293"/>
  <c r="AZ293"/>
  <c r="AQ293"/>
  <c r="AR293"/>
  <c r="AS293"/>
  <c r="AT293"/>
  <c r="BA293"/>
  <c r="D293"/>
  <c r="AU293"/>
  <c r="AV293"/>
  <c r="BB293"/>
  <c r="D293" i="5"/>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V293"/>
  <c r="AW293"/>
  <c r="AX293"/>
  <c r="A294"/>
  <c r="B294"/>
  <c r="D294" i="3"/>
  <c r="C294"/>
  <c r="B294"/>
  <c r="E294"/>
  <c r="B294" i="4"/>
  <c r="C294"/>
  <c r="AZ294"/>
  <c r="AQ294"/>
  <c r="AR294"/>
  <c r="AS294"/>
  <c r="AT294"/>
  <c r="BA294"/>
  <c r="D294"/>
  <c r="AU294"/>
  <c r="AV294"/>
  <c r="BB294"/>
  <c r="D294" i="5"/>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V294"/>
  <c r="AW294"/>
  <c r="AX294"/>
  <c r="A295"/>
  <c r="B295"/>
  <c r="D295" i="3"/>
  <c r="C295"/>
  <c r="B295"/>
  <c r="E295"/>
  <c r="B295" i="4"/>
  <c r="C295"/>
  <c r="AZ295"/>
  <c r="AQ295"/>
  <c r="AR295"/>
  <c r="AS295"/>
  <c r="AT295"/>
  <c r="BA295"/>
  <c r="D295"/>
  <c r="AU295"/>
  <c r="AV295"/>
  <c r="BB295"/>
  <c r="D295" i="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V295"/>
  <c r="AW295"/>
  <c r="AX295"/>
  <c r="A296"/>
  <c r="B296"/>
  <c r="D296" i="3"/>
  <c r="C296"/>
  <c r="B296"/>
  <c r="E296"/>
  <c r="B296" i="4"/>
  <c r="C296"/>
  <c r="AZ296"/>
  <c r="AQ296"/>
  <c r="AR296"/>
  <c r="AS296"/>
  <c r="AT296"/>
  <c r="BA296"/>
  <c r="D296"/>
  <c r="AU296"/>
  <c r="AV296"/>
  <c r="BB296"/>
  <c r="D296" i="5"/>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V296"/>
  <c r="AW296"/>
  <c r="AX296"/>
  <c r="A297"/>
  <c r="B297"/>
  <c r="D297" i="3"/>
  <c r="C297"/>
  <c r="B297"/>
  <c r="E297"/>
  <c r="B297" i="4"/>
  <c r="C297"/>
  <c r="AZ297"/>
  <c r="AQ297"/>
  <c r="AR297"/>
  <c r="AS297"/>
  <c r="AT297"/>
  <c r="BA297"/>
  <c r="D297"/>
  <c r="AU297"/>
  <c r="AV297"/>
  <c r="BB297"/>
  <c r="D297" i="5"/>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V297"/>
  <c r="AW297"/>
  <c r="AX297"/>
  <c r="A298"/>
  <c r="B298"/>
  <c r="D298" i="3"/>
  <c r="C298"/>
  <c r="B298"/>
  <c r="E298"/>
  <c r="B298" i="4"/>
  <c r="C298"/>
  <c r="AZ298"/>
  <c r="AQ298"/>
  <c r="AR298"/>
  <c r="AS298"/>
  <c r="AT298"/>
  <c r="BA298"/>
  <c r="D298"/>
  <c r="AU298"/>
  <c r="AV298"/>
  <c r="BB298"/>
  <c r="D298" i="5"/>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V298"/>
  <c r="AW298"/>
  <c r="AX298"/>
  <c r="A299"/>
  <c r="B299"/>
  <c r="D299" i="3"/>
  <c r="C299"/>
  <c r="B299"/>
  <c r="E299"/>
  <c r="B299" i="4"/>
  <c r="C299"/>
  <c r="AZ299"/>
  <c r="AQ299"/>
  <c r="AR299"/>
  <c r="AS299"/>
  <c r="AT299"/>
  <c r="BA299"/>
  <c r="D299"/>
  <c r="AU299"/>
  <c r="AV299"/>
  <c r="BB299"/>
  <c r="D299" i="5"/>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V299"/>
  <c r="AW299"/>
  <c r="AX299"/>
  <c r="A300"/>
  <c r="B300"/>
  <c r="D300" i="3"/>
  <c r="C300"/>
  <c r="B300"/>
  <c r="E300"/>
  <c r="B300" i="4"/>
  <c r="C300"/>
  <c r="AZ300"/>
  <c r="AQ300"/>
  <c r="AR300"/>
  <c r="AS300"/>
  <c r="AT300"/>
  <c r="BA300"/>
  <c r="D300"/>
  <c r="AU300"/>
  <c r="AV300"/>
  <c r="BB300"/>
  <c r="D300" i="5"/>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V300"/>
  <c r="AW300"/>
  <c r="AX300"/>
  <c r="E101" i="4"/>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W101"/>
  <c r="AX101"/>
  <c r="AY101"/>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W102"/>
  <c r="AX102"/>
  <c r="AY102"/>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W103"/>
  <c r="AX103"/>
  <c r="AY103"/>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W104"/>
  <c r="AX104"/>
  <c r="AY104"/>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W105"/>
  <c r="AX105"/>
  <c r="AY105"/>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W106"/>
  <c r="AX106"/>
  <c r="AY106"/>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W107"/>
  <c r="AX107"/>
  <c r="AY107"/>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W108"/>
  <c r="AX108"/>
  <c r="AY108"/>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W109"/>
  <c r="AX109"/>
  <c r="AY109"/>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W110"/>
  <c r="AX110"/>
  <c r="AY110"/>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W111"/>
  <c r="AX111"/>
  <c r="AY111"/>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W112"/>
  <c r="AX112"/>
  <c r="AY112"/>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W113"/>
  <c r="AX113"/>
  <c r="AY113"/>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W114"/>
  <c r="AX114"/>
  <c r="AY114"/>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W115"/>
  <c r="AX115"/>
  <c r="AY115"/>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W116"/>
  <c r="AX116"/>
  <c r="AY116"/>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W117"/>
  <c r="AX117"/>
  <c r="AY117"/>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W118"/>
  <c r="AX118"/>
  <c r="AY118"/>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W119"/>
  <c r="AX119"/>
  <c r="AY119"/>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W120"/>
  <c r="AX120"/>
  <c r="AY120"/>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W121"/>
  <c r="AX121"/>
  <c r="AY121"/>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W122"/>
  <c r="AX122"/>
  <c r="AY122"/>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W123"/>
  <c r="AX123"/>
  <c r="AY123"/>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W124"/>
  <c r="AX124"/>
  <c r="AY124"/>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W125"/>
  <c r="AX125"/>
  <c r="AY125"/>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W126"/>
  <c r="AX126"/>
  <c r="AY126"/>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W127"/>
  <c r="AX127"/>
  <c r="AY127"/>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W128"/>
  <c r="AX128"/>
  <c r="AY128"/>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W129"/>
  <c r="AX129"/>
  <c r="AY129"/>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W130"/>
  <c r="AX130"/>
  <c r="AY130"/>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W131"/>
  <c r="AX131"/>
  <c r="AY131"/>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W132"/>
  <c r="AX132"/>
  <c r="AY132"/>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W133"/>
  <c r="AX133"/>
  <c r="AY133"/>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W134"/>
  <c r="AX134"/>
  <c r="AY134"/>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W135"/>
  <c r="AX135"/>
  <c r="AY135"/>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X136"/>
  <c r="AY136"/>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X137"/>
  <c r="AY137"/>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X138"/>
  <c r="AY138"/>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X139"/>
  <c r="AY139"/>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X140"/>
  <c r="AY140"/>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X141"/>
  <c r="AY141"/>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X142"/>
  <c r="AY142"/>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X143"/>
  <c r="AY143"/>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X144"/>
  <c r="AY144"/>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X145"/>
  <c r="AY145"/>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X146"/>
  <c r="AY146"/>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X147"/>
  <c r="AY147"/>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X148"/>
  <c r="AY148"/>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X149"/>
  <c r="AY149"/>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X150"/>
  <c r="AY150"/>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X151"/>
  <c r="AY151"/>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X152"/>
  <c r="AY152"/>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W153"/>
  <c r="AX153"/>
  <c r="AY153"/>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W154"/>
  <c r="AX154"/>
  <c r="AY154"/>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W155"/>
  <c r="AX155"/>
  <c r="AY155"/>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W156"/>
  <c r="AX156"/>
  <c r="AY156"/>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W157"/>
  <c r="AX157"/>
  <c r="AY157"/>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W158"/>
  <c r="AX158"/>
  <c r="AY158"/>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W159"/>
  <c r="AX159"/>
  <c r="AY159"/>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W160"/>
  <c r="AX160"/>
  <c r="AY160"/>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W161"/>
  <c r="AX161"/>
  <c r="AY161"/>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W162"/>
  <c r="AX162"/>
  <c r="AY162"/>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W163"/>
  <c r="AX163"/>
  <c r="AY163"/>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W164"/>
  <c r="AX164"/>
  <c r="AY164"/>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W165"/>
  <c r="AX165"/>
  <c r="AY165"/>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W166"/>
  <c r="AX166"/>
  <c r="AY166"/>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W167"/>
  <c r="AX167"/>
  <c r="AY167"/>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W168"/>
  <c r="AX168"/>
  <c r="AY168"/>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W169"/>
  <c r="AX169"/>
  <c r="AY169"/>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W170"/>
  <c r="AX170"/>
  <c r="AY170"/>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W171"/>
  <c r="AX171"/>
  <c r="AY171"/>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W172"/>
  <c r="AX172"/>
  <c r="AY172"/>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W173"/>
  <c r="AX173"/>
  <c r="AY173"/>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W174"/>
  <c r="AX174"/>
  <c r="AY174"/>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W175"/>
  <c r="AX175"/>
  <c r="AY175"/>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W176"/>
  <c r="AX176"/>
  <c r="AY176"/>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W177"/>
  <c r="AX177"/>
  <c r="AY177"/>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W178"/>
  <c r="AX178"/>
  <c r="AY178"/>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W179"/>
  <c r="AX179"/>
  <c r="AY179"/>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W180"/>
  <c r="AX180"/>
  <c r="AY180"/>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W181"/>
  <c r="AX181"/>
  <c r="AY181"/>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W182"/>
  <c r="AX182"/>
  <c r="AY182"/>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W183"/>
  <c r="AX183"/>
  <c r="AY183"/>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W184"/>
  <c r="AX184"/>
  <c r="AY184"/>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W185"/>
  <c r="AX185"/>
  <c r="AY185"/>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W186"/>
  <c r="AX186"/>
  <c r="AY186"/>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W187"/>
  <c r="AX187"/>
  <c r="AY187"/>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W188"/>
  <c r="AX188"/>
  <c r="AY188"/>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W189"/>
  <c r="AX189"/>
  <c r="AY189"/>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W190"/>
  <c r="AX190"/>
  <c r="AY190"/>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W191"/>
  <c r="AX191"/>
  <c r="AY191"/>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W192"/>
  <c r="AX192"/>
  <c r="AY192"/>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W193"/>
  <c r="AX193"/>
  <c r="AY193"/>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W194"/>
  <c r="AX194"/>
  <c r="AY194"/>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W195"/>
  <c r="AX195"/>
  <c r="AY195"/>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W196"/>
  <c r="AX196"/>
  <c r="AY196"/>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W197"/>
  <c r="AX197"/>
  <c r="AY197"/>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W198"/>
  <c r="AX198"/>
  <c r="AY198"/>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W199"/>
  <c r="AX199"/>
  <c r="AY199"/>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W200"/>
  <c r="AX200"/>
  <c r="AY200"/>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W201"/>
  <c r="AX201"/>
  <c r="AY201"/>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W202"/>
  <c r="AX202"/>
  <c r="AY202"/>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W203"/>
  <c r="AX203"/>
  <c r="AY203"/>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W204"/>
  <c r="AX204"/>
  <c r="AY204"/>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W205"/>
  <c r="AX205"/>
  <c r="AY205"/>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W206"/>
  <c r="AX206"/>
  <c r="AY206"/>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W207"/>
  <c r="AX207"/>
  <c r="AY207"/>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W208"/>
  <c r="AX208"/>
  <c r="AY208"/>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W209"/>
  <c r="AX209"/>
  <c r="AY209"/>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W210"/>
  <c r="AX210"/>
  <c r="AY210"/>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W211"/>
  <c r="AX211"/>
  <c r="AY211"/>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W212"/>
  <c r="AX212"/>
  <c r="AY212"/>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W213"/>
  <c r="AX213"/>
  <c r="AY213"/>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W214"/>
  <c r="AX214"/>
  <c r="AY214"/>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W215"/>
  <c r="AX215"/>
  <c r="AY215"/>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W216"/>
  <c r="AX216"/>
  <c r="AY216"/>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W217"/>
  <c r="AX217"/>
  <c r="AY217"/>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W218"/>
  <c r="AX218"/>
  <c r="AY218"/>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W219"/>
  <c r="AX219"/>
  <c r="AY219"/>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W220"/>
  <c r="AX220"/>
  <c r="AY220"/>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W221"/>
  <c r="AX221"/>
  <c r="AY221"/>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W222"/>
  <c r="AX222"/>
  <c r="AY222"/>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W223"/>
  <c r="AX223"/>
  <c r="AY223"/>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W224"/>
  <c r="AX224"/>
  <c r="AY224"/>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W225"/>
  <c r="AX225"/>
  <c r="AY225"/>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W226"/>
  <c r="AX226"/>
  <c r="AY226"/>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W227"/>
  <c r="AX227"/>
  <c r="AY227"/>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W228"/>
  <c r="AX228"/>
  <c r="AY228"/>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W229"/>
  <c r="AX229"/>
  <c r="AY229"/>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W230"/>
  <c r="AX230"/>
  <c r="AY230"/>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W231"/>
  <c r="AX231"/>
  <c r="AY231"/>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W232"/>
  <c r="AX232"/>
  <c r="AY232"/>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W233"/>
  <c r="AX233"/>
  <c r="AY233"/>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W234"/>
  <c r="AX234"/>
  <c r="AY234"/>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W235"/>
  <c r="AX235"/>
  <c r="AY235"/>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W236"/>
  <c r="AX236"/>
  <c r="AY236"/>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W237"/>
  <c r="AX237"/>
  <c r="AY237"/>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W238"/>
  <c r="AX238"/>
  <c r="AY238"/>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W239"/>
  <c r="AX239"/>
  <c r="AY239"/>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W240"/>
  <c r="AX240"/>
  <c r="AY240"/>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W241"/>
  <c r="AX241"/>
  <c r="AY241"/>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W242"/>
  <c r="AX242"/>
  <c r="AY242"/>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W243"/>
  <c r="AX243"/>
  <c r="AY243"/>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W244"/>
  <c r="AX244"/>
  <c r="AY244"/>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W245"/>
  <c r="AX245"/>
  <c r="AY245"/>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W246"/>
  <c r="AX246"/>
  <c r="AY246"/>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W247"/>
  <c r="AX247"/>
  <c r="AY247"/>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W248"/>
  <c r="AX248"/>
  <c r="AY248"/>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W249"/>
  <c r="AX249"/>
  <c r="AY249"/>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W250"/>
  <c r="AX250"/>
  <c r="AY250"/>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W251"/>
  <c r="AX251"/>
  <c r="AY251"/>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W252"/>
  <c r="AX252"/>
  <c r="AY252"/>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W253"/>
  <c r="AX253"/>
  <c r="AY253"/>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W254"/>
  <c r="AX254"/>
  <c r="AY254"/>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W255"/>
  <c r="AX255"/>
  <c r="AY255"/>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W256"/>
  <c r="AX256"/>
  <c r="AY256"/>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W257"/>
  <c r="AX257"/>
  <c r="AY257"/>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W258"/>
  <c r="AX258"/>
  <c r="AY258"/>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W259"/>
  <c r="AX259"/>
  <c r="AY259"/>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W260"/>
  <c r="AX260"/>
  <c r="AY260"/>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W261"/>
  <c r="AX261"/>
  <c r="AY261"/>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W262"/>
  <c r="AX262"/>
  <c r="AY262"/>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W263"/>
  <c r="AX263"/>
  <c r="AY263"/>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W264"/>
  <c r="AX264"/>
  <c r="AY264"/>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W265"/>
  <c r="AX265"/>
  <c r="AY265"/>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W266"/>
  <c r="AX266"/>
  <c r="AY266"/>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W267"/>
  <c r="AX267"/>
  <c r="AY267"/>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W268"/>
  <c r="AX268"/>
  <c r="AY268"/>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W269"/>
  <c r="AX269"/>
  <c r="AY269"/>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W270"/>
  <c r="AX270"/>
  <c r="AY270"/>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W271"/>
  <c r="AX271"/>
  <c r="AY271"/>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W272"/>
  <c r="AX272"/>
  <c r="AY272"/>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W273"/>
  <c r="AX273"/>
  <c r="AY273"/>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W274"/>
  <c r="AX274"/>
  <c r="AY274"/>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W275"/>
  <c r="AX275"/>
  <c r="AY275"/>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W276"/>
  <c r="AX276"/>
  <c r="AY276"/>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W277"/>
  <c r="AX277"/>
  <c r="AY277"/>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W278"/>
  <c r="AX278"/>
  <c r="AY278"/>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W279"/>
  <c r="AX279"/>
  <c r="AY279"/>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W280"/>
  <c r="AX280"/>
  <c r="AY280"/>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W281"/>
  <c r="AX281"/>
  <c r="AY281"/>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W282"/>
  <c r="AX282"/>
  <c r="AY282"/>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W283"/>
  <c r="AX283"/>
  <c r="AY283"/>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W284"/>
  <c r="AX284"/>
  <c r="AY284"/>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W285"/>
  <c r="AX285"/>
  <c r="AY285"/>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W286"/>
  <c r="AX286"/>
  <c r="AY286"/>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W287"/>
  <c r="AX287"/>
  <c r="AY287"/>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W288"/>
  <c r="AX288"/>
  <c r="AY288"/>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W289"/>
  <c r="AX289"/>
  <c r="AY289"/>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W290"/>
  <c r="AX290"/>
  <c r="AY290"/>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W291"/>
  <c r="AX291"/>
  <c r="AY291"/>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W292"/>
  <c r="AX292"/>
  <c r="AY292"/>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W293"/>
  <c r="AX293"/>
  <c r="AY293"/>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W294"/>
  <c r="AX294"/>
  <c r="AY294"/>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W295"/>
  <c r="AX295"/>
  <c r="AY295"/>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W296"/>
  <c r="AX296"/>
  <c r="AY296"/>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W297"/>
  <c r="AX297"/>
  <c r="AY297"/>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W298"/>
  <c r="AX298"/>
  <c r="AY298"/>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W299"/>
  <c r="AX299"/>
  <c r="AY299"/>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W300"/>
  <c r="AX300"/>
  <c r="AY300"/>
  <c r="F101" i="3"/>
  <c r="H101"/>
  <c r="F102"/>
  <c r="H102"/>
  <c r="F103"/>
  <c r="H103"/>
  <c r="F104"/>
  <c r="H104"/>
  <c r="F105"/>
  <c r="H105"/>
  <c r="F106"/>
  <c r="H106"/>
  <c r="F107"/>
  <c r="H107"/>
  <c r="F108"/>
  <c r="H108"/>
  <c r="F109"/>
  <c r="H109"/>
  <c r="F110"/>
  <c r="H110"/>
  <c r="F111"/>
  <c r="H111"/>
  <c r="F112"/>
  <c r="H112"/>
  <c r="F113"/>
  <c r="H113"/>
  <c r="F114"/>
  <c r="H114"/>
  <c r="F115"/>
  <c r="H115"/>
  <c r="F116"/>
  <c r="H116"/>
  <c r="F117"/>
  <c r="H117"/>
  <c r="F118"/>
  <c r="H118"/>
  <c r="F119"/>
  <c r="H119"/>
  <c r="F120"/>
  <c r="H120"/>
  <c r="F121"/>
  <c r="H121"/>
  <c r="F122"/>
  <c r="H122"/>
  <c r="F123"/>
  <c r="H123"/>
  <c r="F124"/>
  <c r="H124"/>
  <c r="F125"/>
  <c r="H125"/>
  <c r="F126"/>
  <c r="H126"/>
  <c r="F127"/>
  <c r="H127"/>
  <c r="F128"/>
  <c r="H128"/>
  <c r="F129"/>
  <c r="H129"/>
  <c r="F130"/>
  <c r="H130"/>
  <c r="F131"/>
  <c r="H131"/>
  <c r="F132"/>
  <c r="H132"/>
  <c r="F133"/>
  <c r="H133"/>
  <c r="F134"/>
  <c r="H134"/>
  <c r="F135"/>
  <c r="H135"/>
  <c r="F136"/>
  <c r="H136"/>
  <c r="F137"/>
  <c r="H137"/>
  <c r="F138"/>
  <c r="H138"/>
  <c r="F139"/>
  <c r="H139"/>
  <c r="F140"/>
  <c r="H140"/>
  <c r="F141"/>
  <c r="H141"/>
  <c r="F142"/>
  <c r="H142"/>
  <c r="F143"/>
  <c r="H143"/>
  <c r="F144"/>
  <c r="H144"/>
  <c r="F145"/>
  <c r="H145"/>
  <c r="F146"/>
  <c r="H146"/>
  <c r="F147"/>
  <c r="H147"/>
  <c r="F148"/>
  <c r="H148"/>
  <c r="F149"/>
  <c r="H149"/>
  <c r="F150"/>
  <c r="H150"/>
  <c r="F151"/>
  <c r="H151"/>
  <c r="F152"/>
  <c r="H152"/>
  <c r="F153"/>
  <c r="H153"/>
  <c r="F154"/>
  <c r="H154"/>
  <c r="F155"/>
  <c r="H155"/>
  <c r="F156"/>
  <c r="H156"/>
  <c r="F157"/>
  <c r="H157"/>
  <c r="F158"/>
  <c r="H158"/>
  <c r="F159"/>
  <c r="H159"/>
  <c r="F160"/>
  <c r="H160"/>
  <c r="F161"/>
  <c r="H161"/>
  <c r="F162"/>
  <c r="H162"/>
  <c r="F163"/>
  <c r="H163"/>
  <c r="F164"/>
  <c r="H164"/>
  <c r="F165"/>
  <c r="H165"/>
  <c r="F166"/>
  <c r="H166"/>
  <c r="F167"/>
  <c r="H167"/>
  <c r="F168"/>
  <c r="H168"/>
  <c r="F169"/>
  <c r="H169"/>
  <c r="F170"/>
  <c r="H170"/>
  <c r="F171"/>
  <c r="H171"/>
  <c r="F172"/>
  <c r="H172"/>
  <c r="F173"/>
  <c r="H173"/>
  <c r="F174"/>
  <c r="H174"/>
  <c r="F175"/>
  <c r="H175"/>
  <c r="F176"/>
  <c r="H176"/>
  <c r="F177"/>
  <c r="H177"/>
  <c r="F178"/>
  <c r="H178"/>
  <c r="F179"/>
  <c r="H179"/>
  <c r="F180"/>
  <c r="H180"/>
  <c r="F181"/>
  <c r="H181"/>
  <c r="F182"/>
  <c r="H182"/>
  <c r="F183"/>
  <c r="H183"/>
  <c r="F184"/>
  <c r="H184"/>
  <c r="F185"/>
  <c r="H185"/>
  <c r="F186"/>
  <c r="H186"/>
  <c r="F187"/>
  <c r="H187"/>
  <c r="F188"/>
  <c r="H188"/>
  <c r="F189"/>
  <c r="H189"/>
  <c r="F190"/>
  <c r="H190"/>
  <c r="F191"/>
  <c r="H191"/>
  <c r="F192"/>
  <c r="H192"/>
  <c r="F193"/>
  <c r="H193"/>
  <c r="F194"/>
  <c r="H194"/>
  <c r="F195"/>
  <c r="H195"/>
  <c r="F196"/>
  <c r="H196"/>
  <c r="F197"/>
  <c r="H197"/>
  <c r="F198"/>
  <c r="H198"/>
  <c r="F199"/>
  <c r="H199"/>
  <c r="F200"/>
  <c r="H200"/>
  <c r="F201"/>
  <c r="H201"/>
  <c r="F202"/>
  <c r="H202"/>
  <c r="F203"/>
  <c r="H203"/>
  <c r="F204"/>
  <c r="H204"/>
  <c r="F205"/>
  <c r="H205"/>
  <c r="F206"/>
  <c r="H206"/>
  <c r="F207"/>
  <c r="H207"/>
  <c r="F208"/>
  <c r="H208"/>
  <c r="F209"/>
  <c r="H209"/>
  <c r="F210"/>
  <c r="H210"/>
  <c r="F211"/>
  <c r="H211"/>
  <c r="F212"/>
  <c r="H212"/>
  <c r="F213"/>
  <c r="H213"/>
  <c r="F214"/>
  <c r="H214"/>
  <c r="F215"/>
  <c r="H215"/>
  <c r="F216"/>
  <c r="H216"/>
  <c r="F217"/>
  <c r="H217"/>
  <c r="F218"/>
  <c r="H218"/>
  <c r="F219"/>
  <c r="H219"/>
  <c r="F220"/>
  <c r="H220"/>
  <c r="F221"/>
  <c r="H221"/>
  <c r="F222"/>
  <c r="H222"/>
  <c r="F223"/>
  <c r="H223"/>
  <c r="F224"/>
  <c r="H224"/>
  <c r="F225"/>
  <c r="H225"/>
  <c r="F226"/>
  <c r="H226"/>
  <c r="F227"/>
  <c r="H227"/>
  <c r="F228"/>
  <c r="H228"/>
  <c r="F229"/>
  <c r="H229"/>
  <c r="F230"/>
  <c r="H230"/>
  <c r="F231"/>
  <c r="H231"/>
  <c r="F232"/>
  <c r="H232"/>
  <c r="F233"/>
  <c r="H233"/>
  <c r="F234"/>
  <c r="H234"/>
  <c r="F235"/>
  <c r="H235"/>
  <c r="F236"/>
  <c r="H236"/>
  <c r="F237"/>
  <c r="H237"/>
  <c r="F238"/>
  <c r="H238"/>
  <c r="F239"/>
  <c r="H239"/>
  <c r="F240"/>
  <c r="H240"/>
  <c r="F241"/>
  <c r="H241"/>
  <c r="F242"/>
  <c r="H242"/>
  <c r="F243"/>
  <c r="H243"/>
  <c r="F244"/>
  <c r="H244"/>
  <c r="F245"/>
  <c r="H245"/>
  <c r="F246"/>
  <c r="H246"/>
  <c r="F247"/>
  <c r="H247"/>
  <c r="F248"/>
  <c r="H248"/>
  <c r="F249"/>
  <c r="H249"/>
  <c r="F250"/>
  <c r="H250"/>
  <c r="F251"/>
  <c r="H251"/>
  <c r="F252"/>
  <c r="H252"/>
  <c r="F253"/>
  <c r="H253"/>
  <c r="F254"/>
  <c r="H254"/>
  <c r="F255"/>
  <c r="H255"/>
  <c r="F256"/>
  <c r="H256"/>
  <c r="F257"/>
  <c r="H257"/>
  <c r="F258"/>
  <c r="H258"/>
  <c r="F259"/>
  <c r="H259"/>
  <c r="F260"/>
  <c r="H260"/>
  <c r="F261"/>
  <c r="H261"/>
  <c r="F262"/>
  <c r="H262"/>
  <c r="F263"/>
  <c r="H263"/>
  <c r="F264"/>
  <c r="H264"/>
  <c r="F265"/>
  <c r="H265"/>
  <c r="F266"/>
  <c r="H266"/>
  <c r="F267"/>
  <c r="H267"/>
  <c r="F268"/>
  <c r="H268"/>
  <c r="F269"/>
  <c r="H269"/>
  <c r="F270"/>
  <c r="H270"/>
  <c r="F271"/>
  <c r="H271"/>
  <c r="F272"/>
  <c r="H272"/>
  <c r="F273"/>
  <c r="H273"/>
  <c r="F274"/>
  <c r="H274"/>
  <c r="F275"/>
  <c r="H275"/>
  <c r="F276"/>
  <c r="H276"/>
  <c r="F277"/>
  <c r="H277"/>
  <c r="F278"/>
  <c r="H278"/>
  <c r="F279"/>
  <c r="H279"/>
  <c r="F280"/>
  <c r="H280"/>
  <c r="F281"/>
  <c r="H281"/>
  <c r="F282"/>
  <c r="H282"/>
  <c r="F283"/>
  <c r="H283"/>
  <c r="F284"/>
  <c r="H284"/>
  <c r="F285"/>
  <c r="H285"/>
  <c r="F286"/>
  <c r="H286"/>
  <c r="F287"/>
  <c r="H287"/>
  <c r="F288"/>
  <c r="H288"/>
  <c r="F289"/>
  <c r="H289"/>
  <c r="F290"/>
  <c r="H290"/>
  <c r="F291"/>
  <c r="H291"/>
  <c r="F292"/>
  <c r="H292"/>
  <c r="F293"/>
  <c r="H293"/>
  <c r="F294"/>
  <c r="H294"/>
  <c r="F295"/>
  <c r="H295"/>
  <c r="F296"/>
  <c r="H296"/>
  <c r="F297"/>
  <c r="H297"/>
  <c r="F298"/>
  <c r="H298"/>
  <c r="F299"/>
  <c r="H299"/>
  <c r="F300"/>
  <c r="H300"/>
  <c r="C101" i="2"/>
  <c r="D101"/>
  <c r="E101"/>
  <c r="F101"/>
  <c r="G101"/>
  <c r="H101"/>
  <c r="I101"/>
  <c r="J101"/>
  <c r="K101"/>
  <c r="L101"/>
  <c r="M101"/>
  <c r="N101"/>
  <c r="O101"/>
  <c r="P101"/>
  <c r="Q101"/>
  <c r="R101"/>
  <c r="S101"/>
  <c r="C102"/>
  <c r="D102"/>
  <c r="E102"/>
  <c r="F102"/>
  <c r="G102"/>
  <c r="H102"/>
  <c r="I102"/>
  <c r="J102"/>
  <c r="K102"/>
  <c r="L102"/>
  <c r="M102"/>
  <c r="N102"/>
  <c r="O102"/>
  <c r="P102"/>
  <c r="Q102"/>
  <c r="R102"/>
  <c r="S102"/>
  <c r="C103"/>
  <c r="D103"/>
  <c r="E103"/>
  <c r="F103"/>
  <c r="G103"/>
  <c r="H103"/>
  <c r="I103"/>
  <c r="J103"/>
  <c r="K103"/>
  <c r="L103"/>
  <c r="M103"/>
  <c r="N103"/>
  <c r="O103"/>
  <c r="P103"/>
  <c r="Q103"/>
  <c r="R103"/>
  <c r="S103"/>
  <c r="C104"/>
  <c r="D104"/>
  <c r="E104"/>
  <c r="F104"/>
  <c r="G104"/>
  <c r="H104"/>
  <c r="I104"/>
  <c r="J104"/>
  <c r="K104"/>
  <c r="L104"/>
  <c r="M104"/>
  <c r="N104"/>
  <c r="O104"/>
  <c r="P104"/>
  <c r="Q104"/>
  <c r="R104"/>
  <c r="S104"/>
  <c r="C105"/>
  <c r="D105"/>
  <c r="E105"/>
  <c r="F105"/>
  <c r="G105"/>
  <c r="H105"/>
  <c r="I105"/>
  <c r="J105"/>
  <c r="K105"/>
  <c r="L105"/>
  <c r="M105"/>
  <c r="N105"/>
  <c r="O105"/>
  <c r="P105"/>
  <c r="Q105"/>
  <c r="R105"/>
  <c r="S105"/>
  <c r="C106"/>
  <c r="D106"/>
  <c r="E106"/>
  <c r="F106"/>
  <c r="G106"/>
  <c r="H106"/>
  <c r="I106"/>
  <c r="J106"/>
  <c r="K106"/>
  <c r="L106"/>
  <c r="M106"/>
  <c r="N106"/>
  <c r="O106"/>
  <c r="P106"/>
  <c r="Q106"/>
  <c r="R106"/>
  <c r="S106"/>
  <c r="C107"/>
  <c r="D107"/>
  <c r="E107"/>
  <c r="F107"/>
  <c r="G107"/>
  <c r="H107"/>
  <c r="I107"/>
  <c r="J107"/>
  <c r="K107"/>
  <c r="L107"/>
  <c r="M107"/>
  <c r="N107"/>
  <c r="O107"/>
  <c r="P107"/>
  <c r="Q107"/>
  <c r="R107"/>
  <c r="S107"/>
  <c r="C108"/>
  <c r="D108"/>
  <c r="E108"/>
  <c r="F108"/>
  <c r="G108"/>
  <c r="H108"/>
  <c r="I108"/>
  <c r="J108"/>
  <c r="K108"/>
  <c r="L108"/>
  <c r="M108"/>
  <c r="N108"/>
  <c r="O108"/>
  <c r="P108"/>
  <c r="Q108"/>
  <c r="R108"/>
  <c r="S108"/>
  <c r="C109"/>
  <c r="D109"/>
  <c r="E109"/>
  <c r="F109"/>
  <c r="G109"/>
  <c r="H109"/>
  <c r="I109"/>
  <c r="J109"/>
  <c r="K109"/>
  <c r="L109"/>
  <c r="M109"/>
  <c r="N109"/>
  <c r="O109"/>
  <c r="P109"/>
  <c r="Q109"/>
  <c r="R109"/>
  <c r="S109"/>
  <c r="C110"/>
  <c r="D110"/>
  <c r="E110"/>
  <c r="F110"/>
  <c r="G110"/>
  <c r="H110"/>
  <c r="I110"/>
  <c r="J110"/>
  <c r="K110"/>
  <c r="L110"/>
  <c r="M110"/>
  <c r="N110"/>
  <c r="O110"/>
  <c r="P110"/>
  <c r="Q110"/>
  <c r="R110"/>
  <c r="S110"/>
  <c r="C111"/>
  <c r="D111"/>
  <c r="E111"/>
  <c r="F111"/>
  <c r="G111"/>
  <c r="H111"/>
  <c r="I111"/>
  <c r="J111"/>
  <c r="K111"/>
  <c r="L111"/>
  <c r="M111"/>
  <c r="N111"/>
  <c r="O111"/>
  <c r="P111"/>
  <c r="Q111"/>
  <c r="R111"/>
  <c r="S111"/>
  <c r="C112"/>
  <c r="D112"/>
  <c r="E112"/>
  <c r="F112"/>
  <c r="G112"/>
  <c r="H112"/>
  <c r="I112"/>
  <c r="J112"/>
  <c r="K112"/>
  <c r="L112"/>
  <c r="M112"/>
  <c r="N112"/>
  <c r="O112"/>
  <c r="P112"/>
  <c r="Q112"/>
  <c r="R112"/>
  <c r="S112"/>
  <c r="C113"/>
  <c r="D113"/>
  <c r="E113"/>
  <c r="F113"/>
  <c r="G113"/>
  <c r="H113"/>
  <c r="I113"/>
  <c r="J113"/>
  <c r="K113"/>
  <c r="L113"/>
  <c r="M113"/>
  <c r="N113"/>
  <c r="O113"/>
  <c r="P113"/>
  <c r="Q113"/>
  <c r="R113"/>
  <c r="S113"/>
  <c r="C114"/>
  <c r="D114"/>
  <c r="E114"/>
  <c r="F114"/>
  <c r="G114"/>
  <c r="H114"/>
  <c r="I114"/>
  <c r="J114"/>
  <c r="K114"/>
  <c r="L114"/>
  <c r="M114"/>
  <c r="N114"/>
  <c r="O114"/>
  <c r="P114"/>
  <c r="Q114"/>
  <c r="R114"/>
  <c r="S114"/>
  <c r="C115"/>
  <c r="D115"/>
  <c r="E115"/>
  <c r="F115"/>
  <c r="G115"/>
  <c r="H115"/>
  <c r="I115"/>
  <c r="J115"/>
  <c r="K115"/>
  <c r="L115"/>
  <c r="M115"/>
  <c r="N115"/>
  <c r="O115"/>
  <c r="P115"/>
  <c r="Q115"/>
  <c r="R115"/>
  <c r="S115"/>
  <c r="C116"/>
  <c r="D116"/>
  <c r="E116"/>
  <c r="F116"/>
  <c r="G116"/>
  <c r="H116"/>
  <c r="I116"/>
  <c r="J116"/>
  <c r="K116"/>
  <c r="L116"/>
  <c r="M116"/>
  <c r="N116"/>
  <c r="O116"/>
  <c r="P116"/>
  <c r="Q116"/>
  <c r="R116"/>
  <c r="S116"/>
  <c r="C117"/>
  <c r="D117"/>
  <c r="E117"/>
  <c r="F117"/>
  <c r="G117"/>
  <c r="H117"/>
  <c r="I117"/>
  <c r="J117"/>
  <c r="K117"/>
  <c r="L117"/>
  <c r="M117"/>
  <c r="N117"/>
  <c r="O117"/>
  <c r="P117"/>
  <c r="Q117"/>
  <c r="R117"/>
  <c r="S117"/>
  <c r="C118"/>
  <c r="D118"/>
  <c r="E118"/>
  <c r="F118"/>
  <c r="G118"/>
  <c r="H118"/>
  <c r="I118"/>
  <c r="J118"/>
  <c r="K118"/>
  <c r="L118"/>
  <c r="M118"/>
  <c r="N118"/>
  <c r="O118"/>
  <c r="P118"/>
  <c r="Q118"/>
  <c r="R118"/>
  <c r="S118"/>
  <c r="C119"/>
  <c r="D119"/>
  <c r="E119"/>
  <c r="F119"/>
  <c r="G119"/>
  <c r="H119"/>
  <c r="I119"/>
  <c r="J119"/>
  <c r="K119"/>
  <c r="L119"/>
  <c r="M119"/>
  <c r="N119"/>
  <c r="O119"/>
  <c r="P119"/>
  <c r="Q119"/>
  <c r="R119"/>
  <c r="S119"/>
  <c r="C120"/>
  <c r="D120"/>
  <c r="E120"/>
  <c r="F120"/>
  <c r="G120"/>
  <c r="H120"/>
  <c r="I120"/>
  <c r="J120"/>
  <c r="K120"/>
  <c r="L120"/>
  <c r="M120"/>
  <c r="N120"/>
  <c r="O120"/>
  <c r="P120"/>
  <c r="Q120"/>
  <c r="R120"/>
  <c r="S120"/>
  <c r="C121"/>
  <c r="D121"/>
  <c r="E121"/>
  <c r="F121"/>
  <c r="G121"/>
  <c r="H121"/>
  <c r="I121"/>
  <c r="J121"/>
  <c r="K121"/>
  <c r="L121"/>
  <c r="M121"/>
  <c r="N121"/>
  <c r="O121"/>
  <c r="P121"/>
  <c r="Q121"/>
  <c r="R121"/>
  <c r="S121"/>
  <c r="C122"/>
  <c r="D122"/>
  <c r="E122"/>
  <c r="F122"/>
  <c r="G122"/>
  <c r="H122"/>
  <c r="I122"/>
  <c r="J122"/>
  <c r="K122"/>
  <c r="L122"/>
  <c r="M122"/>
  <c r="N122"/>
  <c r="O122"/>
  <c r="P122"/>
  <c r="Q122"/>
  <c r="R122"/>
  <c r="S122"/>
  <c r="C123"/>
  <c r="D123"/>
  <c r="E123"/>
  <c r="F123"/>
  <c r="G123"/>
  <c r="H123"/>
  <c r="I123"/>
  <c r="J123"/>
  <c r="K123"/>
  <c r="L123"/>
  <c r="M123"/>
  <c r="N123"/>
  <c r="O123"/>
  <c r="P123"/>
  <c r="Q123"/>
  <c r="R123"/>
  <c r="S123"/>
  <c r="C124"/>
  <c r="D124"/>
  <c r="E124"/>
  <c r="F124"/>
  <c r="G124"/>
  <c r="H124"/>
  <c r="I124"/>
  <c r="J124"/>
  <c r="K124"/>
  <c r="L124"/>
  <c r="M124"/>
  <c r="N124"/>
  <c r="O124"/>
  <c r="P124"/>
  <c r="Q124"/>
  <c r="R124"/>
  <c r="S124"/>
  <c r="C125"/>
  <c r="D125"/>
  <c r="E125"/>
  <c r="F125"/>
  <c r="G125"/>
  <c r="H125"/>
  <c r="I125"/>
  <c r="J125"/>
  <c r="K125"/>
  <c r="L125"/>
  <c r="M125"/>
  <c r="N125"/>
  <c r="O125"/>
  <c r="P125"/>
  <c r="Q125"/>
  <c r="R125"/>
  <c r="S125"/>
  <c r="C126"/>
  <c r="D126"/>
  <c r="E126"/>
  <c r="F126"/>
  <c r="G126"/>
  <c r="H126"/>
  <c r="I126"/>
  <c r="J126"/>
  <c r="K126"/>
  <c r="L126"/>
  <c r="M126"/>
  <c r="N126"/>
  <c r="O126"/>
  <c r="P126"/>
  <c r="Q126"/>
  <c r="R126"/>
  <c r="S126"/>
  <c r="C127"/>
  <c r="D127"/>
  <c r="E127"/>
  <c r="F127"/>
  <c r="G127"/>
  <c r="H127"/>
  <c r="I127"/>
  <c r="J127"/>
  <c r="K127"/>
  <c r="L127"/>
  <c r="M127"/>
  <c r="N127"/>
  <c r="O127"/>
  <c r="P127"/>
  <c r="Q127"/>
  <c r="R127"/>
  <c r="S127"/>
  <c r="C128"/>
  <c r="D128"/>
  <c r="E128"/>
  <c r="F128"/>
  <c r="G128"/>
  <c r="H128"/>
  <c r="I128"/>
  <c r="J128"/>
  <c r="K128"/>
  <c r="L128"/>
  <c r="M128"/>
  <c r="N128"/>
  <c r="O128"/>
  <c r="P128"/>
  <c r="Q128"/>
  <c r="R128"/>
  <c r="S128"/>
  <c r="C129"/>
  <c r="D129"/>
  <c r="E129"/>
  <c r="F129"/>
  <c r="G129"/>
  <c r="H129"/>
  <c r="I129"/>
  <c r="J129"/>
  <c r="K129"/>
  <c r="L129"/>
  <c r="M129"/>
  <c r="N129"/>
  <c r="O129"/>
  <c r="P129"/>
  <c r="Q129"/>
  <c r="R129"/>
  <c r="S129"/>
  <c r="C130"/>
  <c r="D130"/>
  <c r="E130"/>
  <c r="F130"/>
  <c r="G130"/>
  <c r="H130"/>
  <c r="I130"/>
  <c r="J130"/>
  <c r="K130"/>
  <c r="L130"/>
  <c r="M130"/>
  <c r="N130"/>
  <c r="O130"/>
  <c r="P130"/>
  <c r="Q130"/>
  <c r="R130"/>
  <c r="S130"/>
  <c r="C131"/>
  <c r="D131"/>
  <c r="E131"/>
  <c r="F131"/>
  <c r="G131"/>
  <c r="H131"/>
  <c r="I131"/>
  <c r="J131"/>
  <c r="K131"/>
  <c r="L131"/>
  <c r="M131"/>
  <c r="N131"/>
  <c r="O131"/>
  <c r="P131"/>
  <c r="Q131"/>
  <c r="R131"/>
  <c r="S131"/>
  <c r="C132"/>
  <c r="D132"/>
  <c r="E132"/>
  <c r="F132"/>
  <c r="G132"/>
  <c r="H132"/>
  <c r="I132"/>
  <c r="J132"/>
  <c r="K132"/>
  <c r="L132"/>
  <c r="M132"/>
  <c r="N132"/>
  <c r="O132"/>
  <c r="P132"/>
  <c r="Q132"/>
  <c r="R132"/>
  <c r="S132"/>
  <c r="C133"/>
  <c r="D133"/>
  <c r="E133"/>
  <c r="F133"/>
  <c r="G133"/>
  <c r="H133"/>
  <c r="I133"/>
  <c r="J133"/>
  <c r="K133"/>
  <c r="L133"/>
  <c r="M133"/>
  <c r="N133"/>
  <c r="O133"/>
  <c r="P133"/>
  <c r="Q133"/>
  <c r="R133"/>
  <c r="S133"/>
  <c r="C134"/>
  <c r="D134"/>
  <c r="E134"/>
  <c r="F134"/>
  <c r="G134"/>
  <c r="H134"/>
  <c r="I134"/>
  <c r="J134"/>
  <c r="K134"/>
  <c r="L134"/>
  <c r="M134"/>
  <c r="N134"/>
  <c r="O134"/>
  <c r="P134"/>
  <c r="Q134"/>
  <c r="R134"/>
  <c r="S134"/>
  <c r="C135"/>
  <c r="D135"/>
  <c r="E135"/>
  <c r="F135"/>
  <c r="G135"/>
  <c r="H135"/>
  <c r="I135"/>
  <c r="J135"/>
  <c r="K135"/>
  <c r="L135"/>
  <c r="M135"/>
  <c r="N135"/>
  <c r="O135"/>
  <c r="P135"/>
  <c r="Q135"/>
  <c r="R135"/>
  <c r="S135"/>
  <c r="C136"/>
  <c r="D136"/>
  <c r="E136"/>
  <c r="F136"/>
  <c r="G136"/>
  <c r="H136"/>
  <c r="I136"/>
  <c r="J136"/>
  <c r="J28" i="1"/>
  <c r="K136" i="2"/>
  <c r="L136"/>
  <c r="Q28" i="1"/>
  <c r="R28"/>
  <c r="M136" i="2"/>
  <c r="N136"/>
  <c r="O136"/>
  <c r="P136"/>
  <c r="Q136"/>
  <c r="L28" i="1"/>
  <c r="R136" i="2"/>
  <c r="S136"/>
  <c r="C137"/>
  <c r="D137"/>
  <c r="E137"/>
  <c r="F137"/>
  <c r="G137"/>
  <c r="H137"/>
  <c r="I137"/>
  <c r="J137"/>
  <c r="J29" i="1"/>
  <c r="K137" i="2"/>
  <c r="L137"/>
  <c r="Q29" i="1"/>
  <c r="R29"/>
  <c r="M137" i="2"/>
  <c r="N137"/>
  <c r="O137"/>
  <c r="P137"/>
  <c r="Q137"/>
  <c r="L29" i="1"/>
  <c r="R137" i="2"/>
  <c r="S137"/>
  <c r="C138"/>
  <c r="D138"/>
  <c r="E138"/>
  <c r="F138"/>
  <c r="G138"/>
  <c r="H138"/>
  <c r="I138"/>
  <c r="J138"/>
  <c r="J30" i="1"/>
  <c r="K138" i="2"/>
  <c r="L138"/>
  <c r="Q30" i="1"/>
  <c r="R30"/>
  <c r="M138" i="2"/>
  <c r="N138"/>
  <c r="O138"/>
  <c r="P138"/>
  <c r="Q138"/>
  <c r="L30" i="1"/>
  <c r="R138" i="2"/>
  <c r="S138"/>
  <c r="C139"/>
  <c r="D139"/>
  <c r="E139"/>
  <c r="F139"/>
  <c r="G139"/>
  <c r="H139"/>
  <c r="I139"/>
  <c r="J139"/>
  <c r="J31" i="1"/>
  <c r="K139" i="2"/>
  <c r="L139"/>
  <c r="Q31" i="1"/>
  <c r="R31"/>
  <c r="M139" i="2"/>
  <c r="N139"/>
  <c r="O139"/>
  <c r="P139"/>
  <c r="Q139"/>
  <c r="L31" i="1"/>
  <c r="R139" i="2"/>
  <c r="S139"/>
  <c r="C140"/>
  <c r="D140"/>
  <c r="E140"/>
  <c r="F140"/>
  <c r="G140"/>
  <c r="H140"/>
  <c r="I140"/>
  <c r="J140"/>
  <c r="J32" i="1"/>
  <c r="K140" i="2"/>
  <c r="L140"/>
  <c r="Q32" i="1"/>
  <c r="R32"/>
  <c r="M140" i="2"/>
  <c r="N140"/>
  <c r="O140"/>
  <c r="P140"/>
  <c r="Q140"/>
  <c r="L32" i="1"/>
  <c r="R140" i="2"/>
  <c r="S140"/>
  <c r="C141"/>
  <c r="D141"/>
  <c r="E141"/>
  <c r="F141"/>
  <c r="G141"/>
  <c r="H141"/>
  <c r="I141"/>
  <c r="J141"/>
  <c r="J33" i="1"/>
  <c r="K141" i="2"/>
  <c r="L141"/>
  <c r="Q33" i="1"/>
  <c r="R33"/>
  <c r="M141" i="2"/>
  <c r="N141"/>
  <c r="O141"/>
  <c r="P141"/>
  <c r="Q141"/>
  <c r="L33" i="1"/>
  <c r="R141" i="2"/>
  <c r="S141"/>
  <c r="C142"/>
  <c r="D142"/>
  <c r="E142"/>
  <c r="F142"/>
  <c r="G142"/>
  <c r="H142"/>
  <c r="I142"/>
  <c r="J142"/>
  <c r="J34" i="1"/>
  <c r="K142" i="2"/>
  <c r="L142"/>
  <c r="Q34" i="1"/>
  <c r="R34"/>
  <c r="M142" i="2"/>
  <c r="N142"/>
  <c r="O142"/>
  <c r="P142"/>
  <c r="Q142"/>
  <c r="L34" i="1"/>
  <c r="R142" i="2"/>
  <c r="S142"/>
  <c r="C143"/>
  <c r="D143"/>
  <c r="E143"/>
  <c r="F143"/>
  <c r="G143"/>
  <c r="H143"/>
  <c r="I143"/>
  <c r="J143"/>
  <c r="J35" i="1"/>
  <c r="K143" i="2"/>
  <c r="L143"/>
  <c r="Q35" i="1"/>
  <c r="R35"/>
  <c r="M143" i="2"/>
  <c r="N143"/>
  <c r="O143"/>
  <c r="P143"/>
  <c r="Q143"/>
  <c r="L35" i="1"/>
  <c r="R143" i="2"/>
  <c r="S143"/>
  <c r="C144"/>
  <c r="D144"/>
  <c r="E144"/>
  <c r="F144"/>
  <c r="G144"/>
  <c r="H144"/>
  <c r="I144"/>
  <c r="J144"/>
  <c r="J36" i="1"/>
  <c r="K144" i="2"/>
  <c r="L144"/>
  <c r="Q36" i="1"/>
  <c r="R36"/>
  <c r="M144" i="2"/>
  <c r="N144"/>
  <c r="O144"/>
  <c r="P144"/>
  <c r="Q144"/>
  <c r="L36" i="1"/>
  <c r="R144" i="2"/>
  <c r="S144"/>
  <c r="C145"/>
  <c r="D145"/>
  <c r="E145"/>
  <c r="F145"/>
  <c r="G145"/>
  <c r="H145"/>
  <c r="I145"/>
  <c r="J145"/>
  <c r="J37" i="1"/>
  <c r="K145" i="2"/>
  <c r="L145"/>
  <c r="Q37" i="1"/>
  <c r="R37"/>
  <c r="M145" i="2"/>
  <c r="N145"/>
  <c r="O145"/>
  <c r="P145"/>
  <c r="Q145"/>
  <c r="L37" i="1"/>
  <c r="R145" i="2"/>
  <c r="S145"/>
  <c r="C146"/>
  <c r="D146"/>
  <c r="E146"/>
  <c r="F146"/>
  <c r="G146"/>
  <c r="H146"/>
  <c r="I146"/>
  <c r="J146"/>
  <c r="J38" i="1"/>
  <c r="K146" i="2"/>
  <c r="L146"/>
  <c r="Q38" i="1"/>
  <c r="R38"/>
  <c r="M146" i="2"/>
  <c r="N146"/>
  <c r="O146"/>
  <c r="P146"/>
  <c r="Q146"/>
  <c r="L38" i="1"/>
  <c r="R146" i="2"/>
  <c r="S146"/>
  <c r="C147"/>
  <c r="D147"/>
  <c r="E147"/>
  <c r="F147"/>
  <c r="G147"/>
  <c r="H147"/>
  <c r="I147"/>
  <c r="J147"/>
  <c r="J39" i="1"/>
  <c r="K147" i="2"/>
  <c r="L147"/>
  <c r="Q39" i="1"/>
  <c r="R39"/>
  <c r="M147" i="2"/>
  <c r="N147"/>
  <c r="O147"/>
  <c r="P147"/>
  <c r="Q147"/>
  <c r="L39" i="1"/>
  <c r="R147" i="2"/>
  <c r="S147"/>
  <c r="C148"/>
  <c r="D148"/>
  <c r="E148"/>
  <c r="F148"/>
  <c r="G148"/>
  <c r="H148"/>
  <c r="I148"/>
  <c r="J148"/>
  <c r="J40" i="1"/>
  <c r="K148" i="2"/>
  <c r="L148"/>
  <c r="Q40" i="1"/>
  <c r="R40"/>
  <c r="M148" i="2"/>
  <c r="N148"/>
  <c r="O148"/>
  <c r="P148"/>
  <c r="Q148"/>
  <c r="L40" i="1"/>
  <c r="R148" i="2"/>
  <c r="S148"/>
  <c r="C149"/>
  <c r="D149"/>
  <c r="E149"/>
  <c r="F149"/>
  <c r="G149"/>
  <c r="H149"/>
  <c r="I149"/>
  <c r="J149"/>
  <c r="J41" i="1"/>
  <c r="K149" i="2"/>
  <c r="L149"/>
  <c r="Q41" i="1"/>
  <c r="R41"/>
  <c r="M149" i="2"/>
  <c r="N149"/>
  <c r="O149"/>
  <c r="P149"/>
  <c r="Q149"/>
  <c r="L41" i="1"/>
  <c r="R149" i="2"/>
  <c r="S149"/>
  <c r="C150"/>
  <c r="D150"/>
  <c r="E150"/>
  <c r="F150"/>
  <c r="G150"/>
  <c r="H150"/>
  <c r="I150"/>
  <c r="J150"/>
  <c r="J42" i="1"/>
  <c r="K150" i="2"/>
  <c r="L150"/>
  <c r="Q42" i="1"/>
  <c r="R42"/>
  <c r="M150" i="2"/>
  <c r="N150"/>
  <c r="O150"/>
  <c r="P150"/>
  <c r="Q150"/>
  <c r="L42" i="1"/>
  <c r="R150" i="2"/>
  <c r="S150"/>
  <c r="C151"/>
  <c r="D151"/>
  <c r="E151"/>
  <c r="F151"/>
  <c r="G151"/>
  <c r="H151"/>
  <c r="I151"/>
  <c r="J151"/>
  <c r="J43" i="1"/>
  <c r="K151" i="2"/>
  <c r="L151"/>
  <c r="Q43" i="1"/>
  <c r="R43"/>
  <c r="M151" i="2"/>
  <c r="N151"/>
  <c r="O151"/>
  <c r="P151"/>
  <c r="Q151"/>
  <c r="L43" i="1"/>
  <c r="R151" i="2"/>
  <c r="S151"/>
  <c r="C152"/>
  <c r="D152"/>
  <c r="E152"/>
  <c r="F152"/>
  <c r="G152"/>
  <c r="H152"/>
  <c r="I152"/>
  <c r="J152"/>
  <c r="J44" i="1"/>
  <c r="K152" i="2"/>
  <c r="L152"/>
  <c r="Q44" i="1"/>
  <c r="R44"/>
  <c r="M152" i="2"/>
  <c r="N152"/>
  <c r="O152"/>
  <c r="P152"/>
  <c r="Q152"/>
  <c r="L44" i="1"/>
  <c r="R152" i="2"/>
  <c r="S152"/>
  <c r="C153"/>
  <c r="D153"/>
  <c r="E153"/>
  <c r="F153"/>
  <c r="G153"/>
  <c r="H153"/>
  <c r="I153"/>
  <c r="J153"/>
  <c r="K153"/>
  <c r="L153"/>
  <c r="Q45" i="1"/>
  <c r="R45"/>
  <c r="M153" i="2"/>
  <c r="N153"/>
  <c r="O153"/>
  <c r="P153"/>
  <c r="Q153"/>
  <c r="R153"/>
  <c r="S153"/>
  <c r="C154"/>
  <c r="D154"/>
  <c r="E154"/>
  <c r="F154"/>
  <c r="G154"/>
  <c r="H154"/>
  <c r="I154"/>
  <c r="J154"/>
  <c r="K154"/>
  <c r="L154"/>
  <c r="Q46" i="1"/>
  <c r="R46"/>
  <c r="M154" i="2"/>
  <c r="N154"/>
  <c r="O154"/>
  <c r="P154"/>
  <c r="Q154"/>
  <c r="R154"/>
  <c r="S154"/>
  <c r="C155"/>
  <c r="D155"/>
  <c r="E155"/>
  <c r="F155"/>
  <c r="G155"/>
  <c r="H155"/>
  <c r="I155"/>
  <c r="J155"/>
  <c r="K155"/>
  <c r="L155"/>
  <c r="Q47" i="1"/>
  <c r="R47"/>
  <c r="M155" i="2"/>
  <c r="N155"/>
  <c r="O155"/>
  <c r="P155"/>
  <c r="Q155"/>
  <c r="R155"/>
  <c r="S155"/>
  <c r="C156"/>
  <c r="D156"/>
  <c r="E156"/>
  <c r="F156"/>
  <c r="G156"/>
  <c r="H156"/>
  <c r="I156"/>
  <c r="J156"/>
  <c r="K156"/>
  <c r="L156"/>
  <c r="Q48" i="1"/>
  <c r="R48"/>
  <c r="M156" i="2"/>
  <c r="N156"/>
  <c r="O156"/>
  <c r="P156"/>
  <c r="Q156"/>
  <c r="R156"/>
  <c r="S156"/>
  <c r="C157"/>
  <c r="D157"/>
  <c r="E157"/>
  <c r="F157"/>
  <c r="G157"/>
  <c r="H157"/>
  <c r="I157"/>
  <c r="J157"/>
  <c r="K157"/>
  <c r="L157"/>
  <c r="Q49" i="1"/>
  <c r="R49"/>
  <c r="M157" i="2"/>
  <c r="N157"/>
  <c r="O157"/>
  <c r="P157"/>
  <c r="Q157"/>
  <c r="R157"/>
  <c r="S157"/>
  <c r="C158"/>
  <c r="D158"/>
  <c r="E158"/>
  <c r="F158"/>
  <c r="G158"/>
  <c r="H158"/>
  <c r="I158"/>
  <c r="J158"/>
  <c r="K158"/>
  <c r="L158"/>
  <c r="Q50" i="1"/>
  <c r="R50"/>
  <c r="M158" i="2"/>
  <c r="N158"/>
  <c r="O158"/>
  <c r="P158"/>
  <c r="Q158"/>
  <c r="R158"/>
  <c r="S158"/>
  <c r="C159"/>
  <c r="D159"/>
  <c r="E159"/>
  <c r="F159"/>
  <c r="G159"/>
  <c r="H159"/>
  <c r="I159"/>
  <c r="J159"/>
  <c r="K159"/>
  <c r="L159"/>
  <c r="Q51" i="1"/>
  <c r="R51"/>
  <c r="M159" i="2"/>
  <c r="N159"/>
  <c r="O159"/>
  <c r="P159"/>
  <c r="Q159"/>
  <c r="R159"/>
  <c r="S159"/>
  <c r="C160"/>
  <c r="D160"/>
  <c r="E160"/>
  <c r="F160"/>
  <c r="G160"/>
  <c r="H160"/>
  <c r="I160"/>
  <c r="J160"/>
  <c r="K160"/>
  <c r="L160"/>
  <c r="Q52" i="1"/>
  <c r="R52"/>
  <c r="M160" i="2"/>
  <c r="N160"/>
  <c r="O160"/>
  <c r="P160"/>
  <c r="Q160"/>
  <c r="R160"/>
  <c r="S160"/>
  <c r="C161"/>
  <c r="D161"/>
  <c r="E161"/>
  <c r="F161"/>
  <c r="G161"/>
  <c r="H161"/>
  <c r="I161"/>
  <c r="J161"/>
  <c r="K161"/>
  <c r="L161"/>
  <c r="Q53" i="1"/>
  <c r="R53"/>
  <c r="M161" i="2"/>
  <c r="N161"/>
  <c r="O161"/>
  <c r="P161"/>
  <c r="Q161"/>
  <c r="R161"/>
  <c r="S161"/>
  <c r="C162"/>
  <c r="D162"/>
  <c r="E162"/>
  <c r="F162"/>
  <c r="G162"/>
  <c r="H162"/>
  <c r="I162"/>
  <c r="J162"/>
  <c r="K162"/>
  <c r="L162"/>
  <c r="Q54" i="1"/>
  <c r="R54"/>
  <c r="M162" i="2"/>
  <c r="N162"/>
  <c r="O162"/>
  <c r="P162"/>
  <c r="Q162"/>
  <c r="R162"/>
  <c r="S162"/>
  <c r="C163"/>
  <c r="D163"/>
  <c r="E163"/>
  <c r="F163"/>
  <c r="G163"/>
  <c r="H163"/>
  <c r="I163"/>
  <c r="J163"/>
  <c r="K163"/>
  <c r="L163"/>
  <c r="Q55" i="1"/>
  <c r="R55"/>
  <c r="M163" i="2"/>
  <c r="N163"/>
  <c r="O163"/>
  <c r="P163"/>
  <c r="Q163"/>
  <c r="R163"/>
  <c r="S163"/>
  <c r="C164"/>
  <c r="D164"/>
  <c r="E164"/>
  <c r="F164"/>
  <c r="G164"/>
  <c r="H164"/>
  <c r="I164"/>
  <c r="J164"/>
  <c r="K164"/>
  <c r="L164"/>
  <c r="Q56" i="1"/>
  <c r="R56"/>
  <c r="M164" i="2"/>
  <c r="N164"/>
  <c r="O164"/>
  <c r="P164"/>
  <c r="Q164"/>
  <c r="R164"/>
  <c r="S164"/>
  <c r="C165"/>
  <c r="D165"/>
  <c r="E165"/>
  <c r="F165"/>
  <c r="G165"/>
  <c r="H165"/>
  <c r="I165"/>
  <c r="J165"/>
  <c r="K165"/>
  <c r="L165"/>
  <c r="Q57" i="1"/>
  <c r="R57"/>
  <c r="M165" i="2"/>
  <c r="N165"/>
  <c r="O165"/>
  <c r="P165"/>
  <c r="Q165"/>
  <c r="R165"/>
  <c r="S165"/>
  <c r="C166"/>
  <c r="D166"/>
  <c r="E166"/>
  <c r="F166"/>
  <c r="G166"/>
  <c r="H166"/>
  <c r="I166"/>
  <c r="J166"/>
  <c r="K166"/>
  <c r="L166"/>
  <c r="Q58" i="1"/>
  <c r="R58"/>
  <c r="M166" i="2"/>
  <c r="N166"/>
  <c r="O166"/>
  <c r="P166"/>
  <c r="Q166"/>
  <c r="R166"/>
  <c r="S166"/>
  <c r="C167"/>
  <c r="D167"/>
  <c r="E167"/>
  <c r="F167"/>
  <c r="G167"/>
  <c r="H167"/>
  <c r="I167"/>
  <c r="J167"/>
  <c r="K167"/>
  <c r="L167"/>
  <c r="Q59" i="1"/>
  <c r="R59"/>
  <c r="M167" i="2"/>
  <c r="N167"/>
  <c r="O167"/>
  <c r="P167"/>
  <c r="Q167"/>
  <c r="R167"/>
  <c r="S167"/>
  <c r="C168"/>
  <c r="D168"/>
  <c r="E168"/>
  <c r="F168"/>
  <c r="G168"/>
  <c r="H168"/>
  <c r="I168"/>
  <c r="J168"/>
  <c r="K168"/>
  <c r="L168"/>
  <c r="Q60" i="1"/>
  <c r="R60"/>
  <c r="M168" i="2"/>
  <c r="N168"/>
  <c r="O168"/>
  <c r="P168"/>
  <c r="Q168"/>
  <c r="R168"/>
  <c r="S168"/>
  <c r="C169"/>
  <c r="D169"/>
  <c r="E169"/>
  <c r="F169"/>
  <c r="G169"/>
  <c r="H169"/>
  <c r="I169"/>
  <c r="J169"/>
  <c r="K169"/>
  <c r="L169"/>
  <c r="Q61" i="1"/>
  <c r="R61"/>
  <c r="M169" i="2"/>
  <c r="N169"/>
  <c r="O169"/>
  <c r="P169"/>
  <c r="Q169"/>
  <c r="R169"/>
  <c r="S169"/>
  <c r="C170"/>
  <c r="D170"/>
  <c r="E170"/>
  <c r="F170"/>
  <c r="G170"/>
  <c r="H170"/>
  <c r="I170"/>
  <c r="J170"/>
  <c r="K170"/>
  <c r="L170"/>
  <c r="Q62" i="1"/>
  <c r="R62"/>
  <c r="M170" i="2"/>
  <c r="N170"/>
  <c r="O170"/>
  <c r="P170"/>
  <c r="Q170"/>
  <c r="R170"/>
  <c r="S170"/>
  <c r="C171"/>
  <c r="D171"/>
  <c r="E171"/>
  <c r="F171"/>
  <c r="G171"/>
  <c r="H171"/>
  <c r="I171"/>
  <c r="J171"/>
  <c r="K171"/>
  <c r="L171"/>
  <c r="Q63" i="1"/>
  <c r="R63"/>
  <c r="M171" i="2"/>
  <c r="N171"/>
  <c r="O171"/>
  <c r="P171"/>
  <c r="Q171"/>
  <c r="R171"/>
  <c r="S171"/>
  <c r="C172"/>
  <c r="D172"/>
  <c r="E172"/>
  <c r="F172"/>
  <c r="G172"/>
  <c r="H172"/>
  <c r="I172"/>
  <c r="J172"/>
  <c r="K172"/>
  <c r="L172"/>
  <c r="Q64" i="1"/>
  <c r="R64"/>
  <c r="M172" i="2"/>
  <c r="N172"/>
  <c r="O172"/>
  <c r="P172"/>
  <c r="Q172"/>
  <c r="R172"/>
  <c r="S172"/>
  <c r="C173"/>
  <c r="D173"/>
  <c r="E173"/>
  <c r="F173"/>
  <c r="G173"/>
  <c r="H173"/>
  <c r="I173"/>
  <c r="J173"/>
  <c r="K173"/>
  <c r="L173"/>
  <c r="Q65" i="1"/>
  <c r="R65"/>
  <c r="M173" i="2"/>
  <c r="N173"/>
  <c r="O173"/>
  <c r="P173"/>
  <c r="Q173"/>
  <c r="R173"/>
  <c r="S173"/>
  <c r="C174"/>
  <c r="D174"/>
  <c r="E174"/>
  <c r="F174"/>
  <c r="G174"/>
  <c r="H174"/>
  <c r="I174"/>
  <c r="J174"/>
  <c r="K174"/>
  <c r="L174"/>
  <c r="Q66" i="1"/>
  <c r="R66"/>
  <c r="M174" i="2"/>
  <c r="N174"/>
  <c r="O174"/>
  <c r="P174"/>
  <c r="Q174"/>
  <c r="R174"/>
  <c r="S174"/>
  <c r="C175"/>
  <c r="D175"/>
  <c r="E175"/>
  <c r="F175"/>
  <c r="G175"/>
  <c r="H175"/>
  <c r="I175"/>
  <c r="J175"/>
  <c r="K175"/>
  <c r="L175"/>
  <c r="Q67" i="1"/>
  <c r="R67"/>
  <c r="M175" i="2"/>
  <c r="N175"/>
  <c r="O175"/>
  <c r="P175"/>
  <c r="Q175"/>
  <c r="R175"/>
  <c r="S175"/>
  <c r="C176"/>
  <c r="D176"/>
  <c r="E176"/>
  <c r="F176"/>
  <c r="G176"/>
  <c r="H176"/>
  <c r="I176"/>
  <c r="J176"/>
  <c r="K176"/>
  <c r="L176"/>
  <c r="Q68" i="1"/>
  <c r="R68"/>
  <c r="M176" i="2"/>
  <c r="N176"/>
  <c r="O176"/>
  <c r="P176"/>
  <c r="Q176"/>
  <c r="R176"/>
  <c r="S176"/>
  <c r="C177"/>
  <c r="D177"/>
  <c r="E177"/>
  <c r="F177"/>
  <c r="G177"/>
  <c r="H177"/>
  <c r="I177"/>
  <c r="J177"/>
  <c r="K177"/>
  <c r="L177"/>
  <c r="M177"/>
  <c r="N177"/>
  <c r="O177"/>
  <c r="P177"/>
  <c r="Q177"/>
  <c r="R177"/>
  <c r="S177"/>
  <c r="C178"/>
  <c r="D178"/>
  <c r="E178"/>
  <c r="F178"/>
  <c r="G178"/>
  <c r="H178"/>
  <c r="I178"/>
  <c r="J178"/>
  <c r="K178"/>
  <c r="L178"/>
  <c r="M178"/>
  <c r="N178"/>
  <c r="O178"/>
  <c r="P178"/>
  <c r="Q178"/>
  <c r="L70" i="1"/>
  <c r="R70"/>
  <c r="R178" i="2"/>
  <c r="S178"/>
  <c r="C179"/>
  <c r="D179"/>
  <c r="E179"/>
  <c r="F179"/>
  <c r="G179"/>
  <c r="H179"/>
  <c r="I179"/>
  <c r="J179"/>
  <c r="K179"/>
  <c r="L179"/>
  <c r="M179"/>
  <c r="N179"/>
  <c r="O179"/>
  <c r="P179"/>
  <c r="Q179"/>
  <c r="L71" i="1"/>
  <c r="R71"/>
  <c r="R179" i="2"/>
  <c r="S179"/>
  <c r="C180"/>
  <c r="D180"/>
  <c r="E180"/>
  <c r="F180"/>
  <c r="G180"/>
  <c r="H180"/>
  <c r="I180"/>
  <c r="J180"/>
  <c r="K180"/>
  <c r="L180"/>
  <c r="M180"/>
  <c r="N180"/>
  <c r="O180"/>
  <c r="P180"/>
  <c r="Q180"/>
  <c r="L72" i="1"/>
  <c r="R72"/>
  <c r="R180" i="2"/>
  <c r="S180"/>
  <c r="C181"/>
  <c r="D181"/>
  <c r="E181"/>
  <c r="F181"/>
  <c r="G181"/>
  <c r="H181"/>
  <c r="I181"/>
  <c r="J181"/>
  <c r="K181"/>
  <c r="L181"/>
  <c r="M181"/>
  <c r="N181"/>
  <c r="O181"/>
  <c r="P181"/>
  <c r="Q181"/>
  <c r="L73" i="1"/>
  <c r="R73"/>
  <c r="R181" i="2"/>
  <c r="S181"/>
  <c r="C182"/>
  <c r="D182"/>
  <c r="E182"/>
  <c r="F182"/>
  <c r="G182"/>
  <c r="H182"/>
  <c r="I182"/>
  <c r="J182"/>
  <c r="K182"/>
  <c r="L182"/>
  <c r="M182"/>
  <c r="N182"/>
  <c r="O182"/>
  <c r="P182"/>
  <c r="Q182"/>
  <c r="L74" i="1"/>
  <c r="R74"/>
  <c r="R182" i="2"/>
  <c r="S182"/>
  <c r="C183"/>
  <c r="D183"/>
  <c r="E183"/>
  <c r="F183"/>
  <c r="G183"/>
  <c r="H183"/>
  <c r="I183"/>
  <c r="J183"/>
  <c r="K183"/>
  <c r="L183"/>
  <c r="M183"/>
  <c r="N183"/>
  <c r="O183"/>
  <c r="P183"/>
  <c r="Q183"/>
  <c r="L75" i="1"/>
  <c r="R75"/>
  <c r="R183" i="2"/>
  <c r="S183"/>
  <c r="C184"/>
  <c r="D184"/>
  <c r="E184"/>
  <c r="F184"/>
  <c r="G184"/>
  <c r="H184"/>
  <c r="I184"/>
  <c r="J184"/>
  <c r="K184"/>
  <c r="L184"/>
  <c r="M184"/>
  <c r="N184"/>
  <c r="O184"/>
  <c r="P184"/>
  <c r="Q184"/>
  <c r="L76" i="1"/>
  <c r="R76"/>
  <c r="R184" i="2"/>
  <c r="S184"/>
  <c r="C185"/>
  <c r="D185"/>
  <c r="E185"/>
  <c r="F185"/>
  <c r="G185"/>
  <c r="H185"/>
  <c r="I185"/>
  <c r="J185"/>
  <c r="K185"/>
  <c r="L185"/>
  <c r="M185"/>
  <c r="N185"/>
  <c r="O185"/>
  <c r="P185"/>
  <c r="Q185"/>
  <c r="L77" i="1"/>
  <c r="R77"/>
  <c r="R185" i="2"/>
  <c r="S185"/>
  <c r="C186"/>
  <c r="D186"/>
  <c r="E186"/>
  <c r="F186"/>
  <c r="G186"/>
  <c r="H186"/>
  <c r="I186"/>
  <c r="J186"/>
  <c r="K186"/>
  <c r="L186"/>
  <c r="M186"/>
  <c r="N186"/>
  <c r="O186"/>
  <c r="P186"/>
  <c r="Q186"/>
  <c r="L78" i="1"/>
  <c r="R78"/>
  <c r="R186" i="2"/>
  <c r="S186"/>
  <c r="C187"/>
  <c r="D187"/>
  <c r="E187"/>
  <c r="F187"/>
  <c r="G187"/>
  <c r="H187"/>
  <c r="I187"/>
  <c r="J187"/>
  <c r="K187"/>
  <c r="L187"/>
  <c r="M187"/>
  <c r="N187"/>
  <c r="O187"/>
  <c r="P187"/>
  <c r="Q187"/>
  <c r="L79" i="1"/>
  <c r="R79"/>
  <c r="R187" i="2"/>
  <c r="S187"/>
  <c r="C188"/>
  <c r="D188"/>
  <c r="E188"/>
  <c r="F188"/>
  <c r="G188"/>
  <c r="H188"/>
  <c r="I188"/>
  <c r="J188"/>
  <c r="K188"/>
  <c r="L188"/>
  <c r="M188"/>
  <c r="N188"/>
  <c r="O188"/>
  <c r="P188"/>
  <c r="Q188"/>
  <c r="L80" i="1"/>
  <c r="R80"/>
  <c r="R188" i="2"/>
  <c r="S188"/>
  <c r="C189"/>
  <c r="D189"/>
  <c r="E189"/>
  <c r="F189"/>
  <c r="G189"/>
  <c r="H189"/>
  <c r="I189"/>
  <c r="J189"/>
  <c r="K189"/>
  <c r="L189"/>
  <c r="M189"/>
  <c r="N189"/>
  <c r="O189"/>
  <c r="P189"/>
  <c r="Q189"/>
  <c r="L81" i="1"/>
  <c r="R81"/>
  <c r="R189" i="2"/>
  <c r="S189"/>
  <c r="C190"/>
  <c r="D190"/>
  <c r="E190"/>
  <c r="F190"/>
  <c r="G190"/>
  <c r="H190"/>
  <c r="I190"/>
  <c r="J190"/>
  <c r="K190"/>
  <c r="L190"/>
  <c r="M190"/>
  <c r="N190"/>
  <c r="O190"/>
  <c r="P190"/>
  <c r="Q190"/>
  <c r="L82" i="1"/>
  <c r="R82"/>
  <c r="R190" i="2"/>
  <c r="S190"/>
  <c r="C191"/>
  <c r="D191"/>
  <c r="E191"/>
  <c r="F191"/>
  <c r="G191"/>
  <c r="H191"/>
  <c r="I191"/>
  <c r="J191"/>
  <c r="K191"/>
  <c r="L191"/>
  <c r="M191"/>
  <c r="N191"/>
  <c r="O191"/>
  <c r="P191"/>
  <c r="Q191"/>
  <c r="L83" i="1"/>
  <c r="R83"/>
  <c r="R191" i="2"/>
  <c r="S191"/>
  <c r="C192"/>
  <c r="D192"/>
  <c r="E192"/>
  <c r="F192"/>
  <c r="G192"/>
  <c r="H192"/>
  <c r="I192"/>
  <c r="J192"/>
  <c r="K192"/>
  <c r="L192"/>
  <c r="M192"/>
  <c r="N192"/>
  <c r="O192"/>
  <c r="P192"/>
  <c r="Q192"/>
  <c r="L84" i="1"/>
  <c r="R84"/>
  <c r="R192" i="2"/>
  <c r="S192"/>
  <c r="C193"/>
  <c r="D193"/>
  <c r="E193"/>
  <c r="F193"/>
  <c r="G193"/>
  <c r="H193"/>
  <c r="I193"/>
  <c r="J193"/>
  <c r="K193"/>
  <c r="L193"/>
  <c r="M193"/>
  <c r="N193"/>
  <c r="O193"/>
  <c r="P193"/>
  <c r="Q193"/>
  <c r="L85" i="1"/>
  <c r="R85"/>
  <c r="R193" i="2"/>
  <c r="S193"/>
  <c r="C194"/>
  <c r="D194"/>
  <c r="E194"/>
  <c r="F194"/>
  <c r="G194"/>
  <c r="H194"/>
  <c r="I194"/>
  <c r="J194"/>
  <c r="K194"/>
  <c r="L194"/>
  <c r="M194"/>
  <c r="N194"/>
  <c r="O194"/>
  <c r="P194"/>
  <c r="Q194"/>
  <c r="L86" i="1"/>
  <c r="R86"/>
  <c r="R194" i="2"/>
  <c r="S194"/>
  <c r="C195"/>
  <c r="D195"/>
  <c r="E195"/>
  <c r="F195"/>
  <c r="G195"/>
  <c r="H195"/>
  <c r="I195"/>
  <c r="J195"/>
  <c r="K195"/>
  <c r="L195"/>
  <c r="M195"/>
  <c r="N195"/>
  <c r="O195"/>
  <c r="P195"/>
  <c r="Q195"/>
  <c r="L87" i="1"/>
  <c r="R87"/>
  <c r="R195" i="2"/>
  <c r="S195"/>
  <c r="C196"/>
  <c r="D196"/>
  <c r="E196"/>
  <c r="F196"/>
  <c r="G196"/>
  <c r="H196"/>
  <c r="I196"/>
  <c r="J196"/>
  <c r="K196"/>
  <c r="L196"/>
  <c r="M196"/>
  <c r="N196"/>
  <c r="O196"/>
  <c r="P196"/>
  <c r="Q196"/>
  <c r="L88" i="1"/>
  <c r="R88"/>
  <c r="R196" i="2"/>
  <c r="S196"/>
  <c r="C197"/>
  <c r="D197"/>
  <c r="E197"/>
  <c r="F197"/>
  <c r="G197"/>
  <c r="H197"/>
  <c r="I197"/>
  <c r="J197"/>
  <c r="K197"/>
  <c r="L197"/>
  <c r="M197"/>
  <c r="N197"/>
  <c r="O197"/>
  <c r="P197"/>
  <c r="Q197"/>
  <c r="L89" i="1"/>
  <c r="R89"/>
  <c r="R197" i="2"/>
  <c r="S197"/>
  <c r="C198"/>
  <c r="D198"/>
  <c r="E198"/>
  <c r="F198"/>
  <c r="G198"/>
  <c r="H198"/>
  <c r="I198"/>
  <c r="J198"/>
  <c r="K198"/>
  <c r="L198"/>
  <c r="M198"/>
  <c r="N198"/>
  <c r="O198"/>
  <c r="P198"/>
  <c r="Q198"/>
  <c r="L90" i="1"/>
  <c r="R90"/>
  <c r="R198" i="2"/>
  <c r="S198"/>
  <c r="C199"/>
  <c r="D199"/>
  <c r="E199"/>
  <c r="F199"/>
  <c r="G199"/>
  <c r="H199"/>
  <c r="I199"/>
  <c r="J199"/>
  <c r="K199"/>
  <c r="L199"/>
  <c r="M199"/>
  <c r="N199"/>
  <c r="O199"/>
  <c r="P199"/>
  <c r="Q199"/>
  <c r="L91" i="1"/>
  <c r="R91"/>
  <c r="R199" i="2"/>
  <c r="S199"/>
  <c r="C200"/>
  <c r="D200"/>
  <c r="E200"/>
  <c r="F200"/>
  <c r="G200"/>
  <c r="H200"/>
  <c r="I200"/>
  <c r="J200"/>
  <c r="K200"/>
  <c r="L200"/>
  <c r="M200"/>
  <c r="N200"/>
  <c r="O200"/>
  <c r="P200"/>
  <c r="Q200"/>
  <c r="L92" i="1"/>
  <c r="R92"/>
  <c r="R200" i="2"/>
  <c r="S200"/>
  <c r="C201"/>
  <c r="D201"/>
  <c r="E201"/>
  <c r="F201"/>
  <c r="G201"/>
  <c r="H201"/>
  <c r="I201"/>
  <c r="J201"/>
  <c r="K201"/>
  <c r="L201"/>
  <c r="M201"/>
  <c r="N201"/>
  <c r="O201"/>
  <c r="P201"/>
  <c r="Q201"/>
  <c r="L93" i="1"/>
  <c r="R93"/>
  <c r="R201" i="2"/>
  <c r="S201"/>
  <c r="C202"/>
  <c r="D202"/>
  <c r="E202"/>
  <c r="F202"/>
  <c r="G202"/>
  <c r="H202"/>
  <c r="I202"/>
  <c r="J202"/>
  <c r="K202"/>
  <c r="L202"/>
  <c r="M202"/>
  <c r="N202"/>
  <c r="O202"/>
  <c r="P202"/>
  <c r="Q202"/>
  <c r="L94" i="1"/>
  <c r="R94"/>
  <c r="R202" i="2"/>
  <c r="S202"/>
  <c r="C203"/>
  <c r="D203"/>
  <c r="E203"/>
  <c r="F203"/>
  <c r="G203"/>
  <c r="H203"/>
  <c r="I203"/>
  <c r="J203"/>
  <c r="K203"/>
  <c r="L203"/>
  <c r="M203"/>
  <c r="N203"/>
  <c r="O203"/>
  <c r="P203"/>
  <c r="Q203"/>
  <c r="L95" i="1"/>
  <c r="R95"/>
  <c r="R203" i="2"/>
  <c r="S203"/>
  <c r="C204"/>
  <c r="D204"/>
  <c r="E204"/>
  <c r="F204"/>
  <c r="G204"/>
  <c r="H204"/>
  <c r="I204"/>
  <c r="J204"/>
  <c r="K204"/>
  <c r="L204"/>
  <c r="M204"/>
  <c r="N204"/>
  <c r="O204"/>
  <c r="P204"/>
  <c r="Q204"/>
  <c r="L96" i="1"/>
  <c r="R96"/>
  <c r="R204" i="2"/>
  <c r="S204"/>
  <c r="C205"/>
  <c r="D205"/>
  <c r="E205"/>
  <c r="F205"/>
  <c r="G205"/>
  <c r="H205"/>
  <c r="I205"/>
  <c r="J205"/>
  <c r="K205"/>
  <c r="L205"/>
  <c r="M205"/>
  <c r="N205"/>
  <c r="O205"/>
  <c r="P205"/>
  <c r="Q205"/>
  <c r="L97" i="1"/>
  <c r="R97"/>
  <c r="R205" i="2"/>
  <c r="S205"/>
  <c r="C206"/>
  <c r="D206"/>
  <c r="E206"/>
  <c r="F206"/>
  <c r="G206"/>
  <c r="H206"/>
  <c r="I206"/>
  <c r="J206"/>
  <c r="K206"/>
  <c r="L206"/>
  <c r="M206"/>
  <c r="N206"/>
  <c r="O206"/>
  <c r="P206"/>
  <c r="Q206"/>
  <c r="L98" i="1"/>
  <c r="R98"/>
  <c r="R206" i="2"/>
  <c r="S206"/>
  <c r="C207"/>
  <c r="D207"/>
  <c r="E207"/>
  <c r="F207"/>
  <c r="G207"/>
  <c r="H207"/>
  <c r="I207"/>
  <c r="J207"/>
  <c r="K207"/>
  <c r="L207"/>
  <c r="M207"/>
  <c r="N207"/>
  <c r="O207"/>
  <c r="P207"/>
  <c r="Q207"/>
  <c r="L99" i="1"/>
  <c r="R99"/>
  <c r="R207" i="2"/>
  <c r="S207"/>
  <c r="C208"/>
  <c r="D208"/>
  <c r="E208"/>
  <c r="F208"/>
  <c r="G208"/>
  <c r="H208"/>
  <c r="I208"/>
  <c r="J208"/>
  <c r="K208"/>
  <c r="L208"/>
  <c r="M208"/>
  <c r="N208"/>
  <c r="O208"/>
  <c r="P208"/>
  <c r="Q208"/>
  <c r="L100" i="1"/>
  <c r="R100"/>
  <c r="R208" i="2"/>
  <c r="S208"/>
  <c r="C209"/>
  <c r="D209"/>
  <c r="E209"/>
  <c r="F209"/>
  <c r="G209"/>
  <c r="H209"/>
  <c r="I209"/>
  <c r="J209"/>
  <c r="K209"/>
  <c r="L209"/>
  <c r="M209"/>
  <c r="N209"/>
  <c r="O209"/>
  <c r="P209"/>
  <c r="Q209"/>
  <c r="L101" i="1"/>
  <c r="R101"/>
  <c r="R209" i="2"/>
  <c r="S209"/>
  <c r="C210"/>
  <c r="D210"/>
  <c r="E210"/>
  <c r="F210"/>
  <c r="G210"/>
  <c r="H210"/>
  <c r="I210"/>
  <c r="J210"/>
  <c r="K210"/>
  <c r="L210"/>
  <c r="M210"/>
  <c r="N210"/>
  <c r="O210"/>
  <c r="P210"/>
  <c r="Q210"/>
  <c r="L102" i="1"/>
  <c r="R102"/>
  <c r="R210" i="2"/>
  <c r="S210"/>
  <c r="C211"/>
  <c r="D211"/>
  <c r="E211"/>
  <c r="F211"/>
  <c r="G211"/>
  <c r="H211"/>
  <c r="I211"/>
  <c r="J211"/>
  <c r="K211"/>
  <c r="L211"/>
  <c r="M211"/>
  <c r="N211"/>
  <c r="O211"/>
  <c r="P211"/>
  <c r="Q211"/>
  <c r="L103" i="1"/>
  <c r="R103"/>
  <c r="R211" i="2"/>
  <c r="S211"/>
  <c r="C212"/>
  <c r="D212"/>
  <c r="E212"/>
  <c r="F212"/>
  <c r="G212"/>
  <c r="H212"/>
  <c r="I212"/>
  <c r="J212"/>
  <c r="K212"/>
  <c r="L212"/>
  <c r="M212"/>
  <c r="N212"/>
  <c r="O212"/>
  <c r="P212"/>
  <c r="Q212"/>
  <c r="L104" i="1"/>
  <c r="R104"/>
  <c r="R212" i="2"/>
  <c r="S212"/>
  <c r="C213"/>
  <c r="D213"/>
  <c r="E213"/>
  <c r="F213"/>
  <c r="G213"/>
  <c r="H213"/>
  <c r="I213"/>
  <c r="J213"/>
  <c r="K213"/>
  <c r="L213"/>
  <c r="M213"/>
  <c r="N213"/>
  <c r="O213"/>
  <c r="P213"/>
  <c r="Q213"/>
  <c r="L105" i="1"/>
  <c r="R105"/>
  <c r="R213" i="2"/>
  <c r="S213"/>
  <c r="C214"/>
  <c r="D214"/>
  <c r="E214"/>
  <c r="F214"/>
  <c r="G214"/>
  <c r="H214"/>
  <c r="I214"/>
  <c r="J214"/>
  <c r="K214"/>
  <c r="L214"/>
  <c r="M214"/>
  <c r="N214"/>
  <c r="O214"/>
  <c r="P214"/>
  <c r="Q214"/>
  <c r="L106" i="1"/>
  <c r="R106"/>
  <c r="R214" i="2"/>
  <c r="S214"/>
  <c r="C215"/>
  <c r="D215"/>
  <c r="E215"/>
  <c r="F215"/>
  <c r="G215"/>
  <c r="H215"/>
  <c r="I215"/>
  <c r="J215"/>
  <c r="K215"/>
  <c r="L215"/>
  <c r="M215"/>
  <c r="N215"/>
  <c r="O215"/>
  <c r="P215"/>
  <c r="Q215"/>
  <c r="L107" i="1"/>
  <c r="R107"/>
  <c r="R215" i="2"/>
  <c r="S215"/>
  <c r="C216"/>
  <c r="D216"/>
  <c r="E216"/>
  <c r="F216"/>
  <c r="G216"/>
  <c r="H216"/>
  <c r="I216"/>
  <c r="J216"/>
  <c r="K216"/>
  <c r="L216"/>
  <c r="M216"/>
  <c r="N216"/>
  <c r="O216"/>
  <c r="P216"/>
  <c r="Q216"/>
  <c r="L108" i="1"/>
  <c r="R108"/>
  <c r="R216" i="2"/>
  <c r="S216"/>
  <c r="C217"/>
  <c r="D217"/>
  <c r="E217"/>
  <c r="F217"/>
  <c r="G217"/>
  <c r="H217"/>
  <c r="I217"/>
  <c r="J217"/>
  <c r="K217"/>
  <c r="L217"/>
  <c r="M217"/>
  <c r="N217"/>
  <c r="O217"/>
  <c r="P217"/>
  <c r="Q217"/>
  <c r="L109" i="1"/>
  <c r="R109"/>
  <c r="R217" i="2"/>
  <c r="S217"/>
  <c r="C218"/>
  <c r="D218"/>
  <c r="E218"/>
  <c r="F218"/>
  <c r="G218"/>
  <c r="H218"/>
  <c r="I218"/>
  <c r="J218"/>
  <c r="K218"/>
  <c r="L218"/>
  <c r="M218"/>
  <c r="N218"/>
  <c r="O218"/>
  <c r="P218"/>
  <c r="Q218"/>
  <c r="L110" i="1"/>
  <c r="R110"/>
  <c r="R218" i="2"/>
  <c r="S218"/>
  <c r="C219"/>
  <c r="D219"/>
  <c r="E219"/>
  <c r="F219"/>
  <c r="G219"/>
  <c r="H219"/>
  <c r="I219"/>
  <c r="J219"/>
  <c r="K219"/>
  <c r="L219"/>
  <c r="M219"/>
  <c r="N219"/>
  <c r="O219"/>
  <c r="P219"/>
  <c r="Q219"/>
  <c r="L111" i="1"/>
  <c r="R111"/>
  <c r="R219" i="2"/>
  <c r="S219"/>
  <c r="C220"/>
  <c r="D220"/>
  <c r="E220"/>
  <c r="F220"/>
  <c r="G220"/>
  <c r="H220"/>
  <c r="I220"/>
  <c r="J220"/>
  <c r="K220"/>
  <c r="L220"/>
  <c r="M220"/>
  <c r="N220"/>
  <c r="O220"/>
  <c r="P220"/>
  <c r="Q220"/>
  <c r="L112" i="1"/>
  <c r="R112"/>
  <c r="R220" i="2"/>
  <c r="S220"/>
  <c r="C221"/>
  <c r="D221"/>
  <c r="E221"/>
  <c r="F221"/>
  <c r="G221"/>
  <c r="H221"/>
  <c r="I221"/>
  <c r="J221"/>
  <c r="K221"/>
  <c r="L221"/>
  <c r="M221"/>
  <c r="N221"/>
  <c r="O221"/>
  <c r="P221"/>
  <c r="Q221"/>
  <c r="L113" i="1"/>
  <c r="R113"/>
  <c r="R221" i="2"/>
  <c r="S221"/>
  <c r="C222"/>
  <c r="D222"/>
  <c r="E222"/>
  <c r="F222"/>
  <c r="G222"/>
  <c r="H222"/>
  <c r="I222"/>
  <c r="J222"/>
  <c r="K222"/>
  <c r="L222"/>
  <c r="M222"/>
  <c r="N222"/>
  <c r="O222"/>
  <c r="P222"/>
  <c r="Q222"/>
  <c r="L114" i="1"/>
  <c r="R114"/>
  <c r="R222" i="2"/>
  <c r="S222"/>
  <c r="C223"/>
  <c r="D223"/>
  <c r="E223"/>
  <c r="F223"/>
  <c r="G223"/>
  <c r="H223"/>
  <c r="I223"/>
  <c r="J223"/>
  <c r="K223"/>
  <c r="L223"/>
  <c r="M223"/>
  <c r="N223"/>
  <c r="O223"/>
  <c r="P223"/>
  <c r="Q223"/>
  <c r="L115" i="1"/>
  <c r="R115"/>
  <c r="R223" i="2"/>
  <c r="S223"/>
  <c r="C224"/>
  <c r="D224"/>
  <c r="E224"/>
  <c r="F224"/>
  <c r="G224"/>
  <c r="H224"/>
  <c r="I224"/>
  <c r="J224"/>
  <c r="K224"/>
  <c r="L224"/>
  <c r="M224"/>
  <c r="N224"/>
  <c r="O224"/>
  <c r="P224"/>
  <c r="Q224"/>
  <c r="L116" i="1"/>
  <c r="R116"/>
  <c r="R224" i="2"/>
  <c r="S224"/>
  <c r="C225"/>
  <c r="D225"/>
  <c r="E225"/>
  <c r="F225"/>
  <c r="G225"/>
  <c r="H225"/>
  <c r="I225"/>
  <c r="J225"/>
  <c r="K225"/>
  <c r="L225"/>
  <c r="M225"/>
  <c r="N225"/>
  <c r="O225"/>
  <c r="P225"/>
  <c r="Q225"/>
  <c r="L117" i="1"/>
  <c r="R117"/>
  <c r="R225" i="2"/>
  <c r="S225"/>
  <c r="C226"/>
  <c r="D226"/>
  <c r="E226"/>
  <c r="F226"/>
  <c r="G226"/>
  <c r="H226"/>
  <c r="I226"/>
  <c r="J226"/>
  <c r="K226"/>
  <c r="L226"/>
  <c r="M226"/>
  <c r="N226"/>
  <c r="O226"/>
  <c r="P226"/>
  <c r="Q226"/>
  <c r="L118" i="1"/>
  <c r="R118"/>
  <c r="R226" i="2"/>
  <c r="S226"/>
  <c r="C227"/>
  <c r="D227"/>
  <c r="E227"/>
  <c r="F227"/>
  <c r="G227"/>
  <c r="H227"/>
  <c r="I227"/>
  <c r="J227"/>
  <c r="K227"/>
  <c r="L227"/>
  <c r="M227"/>
  <c r="N227"/>
  <c r="O227"/>
  <c r="P227"/>
  <c r="Q227"/>
  <c r="L119" i="1"/>
  <c r="R119"/>
  <c r="R227" i="2"/>
  <c r="S227"/>
  <c r="C228"/>
  <c r="D228"/>
  <c r="E228"/>
  <c r="F228"/>
  <c r="G228"/>
  <c r="H228"/>
  <c r="I228"/>
  <c r="J228"/>
  <c r="K228"/>
  <c r="L228"/>
  <c r="M228"/>
  <c r="N228"/>
  <c r="O228"/>
  <c r="P228"/>
  <c r="Q228"/>
  <c r="L120" i="1"/>
  <c r="R120"/>
  <c r="R228" i="2"/>
  <c r="S228"/>
  <c r="C229"/>
  <c r="D229"/>
  <c r="E229"/>
  <c r="F229"/>
  <c r="G229"/>
  <c r="H229"/>
  <c r="I229"/>
  <c r="J229"/>
  <c r="K229"/>
  <c r="L229"/>
  <c r="M229"/>
  <c r="N229"/>
  <c r="O229"/>
  <c r="P229"/>
  <c r="Q229"/>
  <c r="L121" i="1"/>
  <c r="R121"/>
  <c r="R229" i="2"/>
  <c r="S229"/>
  <c r="C230"/>
  <c r="D230"/>
  <c r="E230"/>
  <c r="F230"/>
  <c r="G230"/>
  <c r="H230"/>
  <c r="I230"/>
  <c r="J230"/>
  <c r="K230"/>
  <c r="L230"/>
  <c r="M230"/>
  <c r="N230"/>
  <c r="O230"/>
  <c r="P230"/>
  <c r="Q230"/>
  <c r="L122" i="1"/>
  <c r="R122"/>
  <c r="R230" i="2"/>
  <c r="S230"/>
  <c r="C231"/>
  <c r="D231"/>
  <c r="E231"/>
  <c r="F231"/>
  <c r="G231"/>
  <c r="H231"/>
  <c r="I231"/>
  <c r="J231"/>
  <c r="K231"/>
  <c r="L231"/>
  <c r="M231"/>
  <c r="N231"/>
  <c r="O231"/>
  <c r="P231"/>
  <c r="Q231"/>
  <c r="L123" i="1"/>
  <c r="R123"/>
  <c r="R231" i="2"/>
  <c r="S231"/>
  <c r="C232"/>
  <c r="D232"/>
  <c r="E232"/>
  <c r="F232"/>
  <c r="G232"/>
  <c r="H232"/>
  <c r="I232"/>
  <c r="J232"/>
  <c r="K232"/>
  <c r="L232"/>
  <c r="M232"/>
  <c r="N232"/>
  <c r="O232"/>
  <c r="P232"/>
  <c r="Q232"/>
  <c r="L124" i="1"/>
  <c r="R124"/>
  <c r="R232" i="2"/>
  <c r="S232"/>
  <c r="C233"/>
  <c r="D233"/>
  <c r="E233"/>
  <c r="F233"/>
  <c r="G233"/>
  <c r="H233"/>
  <c r="I233"/>
  <c r="J233"/>
  <c r="K233"/>
  <c r="L233"/>
  <c r="M233"/>
  <c r="N233"/>
  <c r="O233"/>
  <c r="P233"/>
  <c r="Q233"/>
  <c r="L125" i="1"/>
  <c r="R125"/>
  <c r="R233" i="2"/>
  <c r="S233"/>
  <c r="C234"/>
  <c r="D234"/>
  <c r="E234"/>
  <c r="F234"/>
  <c r="G234"/>
  <c r="H234"/>
  <c r="I234"/>
  <c r="J234"/>
  <c r="K234"/>
  <c r="L234"/>
  <c r="M234"/>
  <c r="N234"/>
  <c r="O234"/>
  <c r="P234"/>
  <c r="Q234"/>
  <c r="L126" i="1"/>
  <c r="R126"/>
  <c r="R234" i="2"/>
  <c r="S234"/>
  <c r="C235"/>
  <c r="D235"/>
  <c r="E235"/>
  <c r="F235"/>
  <c r="G235"/>
  <c r="H235"/>
  <c r="I235"/>
  <c r="J235"/>
  <c r="K235"/>
  <c r="L235"/>
  <c r="M235"/>
  <c r="N235"/>
  <c r="O235"/>
  <c r="P235"/>
  <c r="Q235"/>
  <c r="L127" i="1"/>
  <c r="R127"/>
  <c r="R235" i="2"/>
  <c r="S235"/>
  <c r="C236"/>
  <c r="D236"/>
  <c r="E236"/>
  <c r="F236"/>
  <c r="G236"/>
  <c r="H236"/>
  <c r="I236"/>
  <c r="J236"/>
  <c r="K236"/>
  <c r="L236"/>
  <c r="M236"/>
  <c r="N236"/>
  <c r="O236"/>
  <c r="P236"/>
  <c r="Q236"/>
  <c r="L128" i="1"/>
  <c r="R128"/>
  <c r="R236" i="2"/>
  <c r="S236"/>
  <c r="C237"/>
  <c r="D237"/>
  <c r="E237"/>
  <c r="F237"/>
  <c r="G237"/>
  <c r="H237"/>
  <c r="I237"/>
  <c r="J237"/>
  <c r="K237"/>
  <c r="L237"/>
  <c r="M237"/>
  <c r="N237"/>
  <c r="O237"/>
  <c r="P237"/>
  <c r="Q237"/>
  <c r="L129" i="1"/>
  <c r="R129"/>
  <c r="R237" i="2"/>
  <c r="S237"/>
  <c r="C238"/>
  <c r="D238"/>
  <c r="E238"/>
  <c r="F238"/>
  <c r="G238"/>
  <c r="H238"/>
  <c r="I238"/>
  <c r="J238"/>
  <c r="K238"/>
  <c r="L238"/>
  <c r="M238"/>
  <c r="N238"/>
  <c r="O238"/>
  <c r="P238"/>
  <c r="Q238"/>
  <c r="L130" i="1"/>
  <c r="R130"/>
  <c r="R238" i="2"/>
  <c r="S238"/>
  <c r="C239"/>
  <c r="D239"/>
  <c r="E239"/>
  <c r="F239"/>
  <c r="G239"/>
  <c r="H239"/>
  <c r="I239"/>
  <c r="J239"/>
  <c r="K239"/>
  <c r="L239"/>
  <c r="M239"/>
  <c r="N239"/>
  <c r="O239"/>
  <c r="P239"/>
  <c r="Q239"/>
  <c r="L131" i="1"/>
  <c r="R131"/>
  <c r="R239" i="2"/>
  <c r="S239"/>
  <c r="C240"/>
  <c r="D240"/>
  <c r="E240"/>
  <c r="F240"/>
  <c r="G240"/>
  <c r="H240"/>
  <c r="I240"/>
  <c r="J240"/>
  <c r="K240"/>
  <c r="L240"/>
  <c r="M240"/>
  <c r="N240"/>
  <c r="O240"/>
  <c r="P240"/>
  <c r="Q240"/>
  <c r="L132" i="1"/>
  <c r="R132"/>
  <c r="R240" i="2"/>
  <c r="S240"/>
  <c r="C241"/>
  <c r="D241"/>
  <c r="E241"/>
  <c r="F241"/>
  <c r="G241"/>
  <c r="H241"/>
  <c r="I241"/>
  <c r="J241"/>
  <c r="K241"/>
  <c r="L241"/>
  <c r="M241"/>
  <c r="N241"/>
  <c r="O241"/>
  <c r="P241"/>
  <c r="Q241"/>
  <c r="L133" i="1"/>
  <c r="R133"/>
  <c r="R241" i="2"/>
  <c r="S241"/>
  <c r="C242"/>
  <c r="D242"/>
  <c r="E242"/>
  <c r="F242"/>
  <c r="G242"/>
  <c r="H242"/>
  <c r="I242"/>
  <c r="J242"/>
  <c r="K242"/>
  <c r="L242"/>
  <c r="M242"/>
  <c r="N242"/>
  <c r="O242"/>
  <c r="P242"/>
  <c r="Q242"/>
  <c r="L134" i="1"/>
  <c r="R134"/>
  <c r="R242" i="2"/>
  <c r="S242"/>
  <c r="C243"/>
  <c r="D243"/>
  <c r="E243"/>
  <c r="F243"/>
  <c r="G243"/>
  <c r="H243"/>
  <c r="I243"/>
  <c r="J243"/>
  <c r="K243"/>
  <c r="L243"/>
  <c r="M243"/>
  <c r="N243"/>
  <c r="O243"/>
  <c r="P243"/>
  <c r="Q243"/>
  <c r="L135" i="1"/>
  <c r="R135"/>
  <c r="R243" i="2"/>
  <c r="S243"/>
  <c r="C244"/>
  <c r="D244"/>
  <c r="E244"/>
  <c r="F244"/>
  <c r="G244"/>
  <c r="H244"/>
  <c r="I244"/>
  <c r="J244"/>
  <c r="K244"/>
  <c r="L244"/>
  <c r="M244"/>
  <c r="N244"/>
  <c r="O244"/>
  <c r="P244"/>
  <c r="Q244"/>
  <c r="L136" i="1"/>
  <c r="R136"/>
  <c r="R244" i="2"/>
  <c r="S244"/>
  <c r="C245"/>
  <c r="D245"/>
  <c r="E245"/>
  <c r="F245"/>
  <c r="G245"/>
  <c r="H245"/>
  <c r="I245"/>
  <c r="J245"/>
  <c r="K245"/>
  <c r="L245"/>
  <c r="M245"/>
  <c r="N245"/>
  <c r="O245"/>
  <c r="P245"/>
  <c r="Q245"/>
  <c r="L137" i="1"/>
  <c r="R137"/>
  <c r="R245" i="2"/>
  <c r="S245"/>
  <c r="C246"/>
  <c r="D246"/>
  <c r="E246"/>
  <c r="F246"/>
  <c r="G246"/>
  <c r="H246"/>
  <c r="I246"/>
  <c r="J246"/>
  <c r="K246"/>
  <c r="L246"/>
  <c r="M246"/>
  <c r="N246"/>
  <c r="O246"/>
  <c r="P246"/>
  <c r="Q246"/>
  <c r="L138" i="1"/>
  <c r="R138"/>
  <c r="R246" i="2"/>
  <c r="S246"/>
  <c r="C247"/>
  <c r="D247"/>
  <c r="E247"/>
  <c r="F247"/>
  <c r="G247"/>
  <c r="H247"/>
  <c r="I247"/>
  <c r="J247"/>
  <c r="K247"/>
  <c r="L247"/>
  <c r="M247"/>
  <c r="N247"/>
  <c r="O247"/>
  <c r="P247"/>
  <c r="Q247"/>
  <c r="L139" i="1"/>
  <c r="R139"/>
  <c r="R247" i="2"/>
  <c r="S247"/>
  <c r="C248"/>
  <c r="D248"/>
  <c r="E248"/>
  <c r="F248"/>
  <c r="G248"/>
  <c r="H248"/>
  <c r="I248"/>
  <c r="J248"/>
  <c r="K248"/>
  <c r="L248"/>
  <c r="M248"/>
  <c r="N248"/>
  <c r="O248"/>
  <c r="P248"/>
  <c r="Q248"/>
  <c r="L140" i="1"/>
  <c r="R140"/>
  <c r="R248" i="2"/>
  <c r="S248"/>
  <c r="C249"/>
  <c r="D249"/>
  <c r="E249"/>
  <c r="F249"/>
  <c r="G249"/>
  <c r="H249"/>
  <c r="I249"/>
  <c r="J249"/>
  <c r="K249"/>
  <c r="L249"/>
  <c r="M249"/>
  <c r="N249"/>
  <c r="O249"/>
  <c r="P249"/>
  <c r="Q249"/>
  <c r="L141" i="1"/>
  <c r="R141"/>
  <c r="R249" i="2"/>
  <c r="S249"/>
  <c r="C250"/>
  <c r="D250"/>
  <c r="E250"/>
  <c r="F250"/>
  <c r="G250"/>
  <c r="H250"/>
  <c r="I250"/>
  <c r="J250"/>
  <c r="K250"/>
  <c r="L250"/>
  <c r="M250"/>
  <c r="N250"/>
  <c r="O250"/>
  <c r="P250"/>
  <c r="Q250"/>
  <c r="L142" i="1"/>
  <c r="R142"/>
  <c r="R250" i="2"/>
  <c r="S250"/>
  <c r="C251"/>
  <c r="D251"/>
  <c r="E251"/>
  <c r="F251"/>
  <c r="G251"/>
  <c r="H251"/>
  <c r="I251"/>
  <c r="J251"/>
  <c r="K251"/>
  <c r="L251"/>
  <c r="M251"/>
  <c r="N251"/>
  <c r="O251"/>
  <c r="P251"/>
  <c r="Q251"/>
  <c r="L143" i="1"/>
  <c r="R143"/>
  <c r="R251" i="2"/>
  <c r="S251"/>
  <c r="C252"/>
  <c r="D252"/>
  <c r="E252"/>
  <c r="F252"/>
  <c r="G252"/>
  <c r="H252"/>
  <c r="I252"/>
  <c r="J252"/>
  <c r="K252"/>
  <c r="L252"/>
  <c r="M252"/>
  <c r="N252"/>
  <c r="O252"/>
  <c r="P252"/>
  <c r="Q252"/>
  <c r="L144" i="1"/>
  <c r="R144"/>
  <c r="R252" i="2"/>
  <c r="S252"/>
  <c r="C253"/>
  <c r="D253"/>
  <c r="E253"/>
  <c r="F253"/>
  <c r="G253"/>
  <c r="H253"/>
  <c r="I253"/>
  <c r="J253"/>
  <c r="K253"/>
  <c r="L253"/>
  <c r="M253"/>
  <c r="N253"/>
  <c r="O253"/>
  <c r="P253"/>
  <c r="Q253"/>
  <c r="L145" i="1"/>
  <c r="R145"/>
  <c r="R253" i="2"/>
  <c r="S253"/>
  <c r="C254"/>
  <c r="D254"/>
  <c r="E254"/>
  <c r="F254"/>
  <c r="G254"/>
  <c r="H254"/>
  <c r="I254"/>
  <c r="J254"/>
  <c r="K254"/>
  <c r="L254"/>
  <c r="M254"/>
  <c r="N254"/>
  <c r="O254"/>
  <c r="P254"/>
  <c r="Q254"/>
  <c r="L146" i="1"/>
  <c r="R146"/>
  <c r="R254" i="2"/>
  <c r="S254"/>
  <c r="C255"/>
  <c r="D255"/>
  <c r="E255"/>
  <c r="F255"/>
  <c r="G255"/>
  <c r="H255"/>
  <c r="I255"/>
  <c r="J255"/>
  <c r="K255"/>
  <c r="L255"/>
  <c r="M255"/>
  <c r="N255"/>
  <c r="O255"/>
  <c r="P255"/>
  <c r="Q255"/>
  <c r="L147" i="1"/>
  <c r="R147"/>
  <c r="R255" i="2"/>
  <c r="S255"/>
  <c r="C256"/>
  <c r="D256"/>
  <c r="E256"/>
  <c r="F256"/>
  <c r="G256"/>
  <c r="H256"/>
  <c r="I256"/>
  <c r="J256"/>
  <c r="K256"/>
  <c r="L256"/>
  <c r="M256"/>
  <c r="N256"/>
  <c r="O256"/>
  <c r="P256"/>
  <c r="Q256"/>
  <c r="L148" i="1"/>
  <c r="R148"/>
  <c r="R256" i="2"/>
  <c r="S256"/>
  <c r="C257"/>
  <c r="D257"/>
  <c r="E257"/>
  <c r="F257"/>
  <c r="G257"/>
  <c r="H257"/>
  <c r="I257"/>
  <c r="J257"/>
  <c r="K257"/>
  <c r="L257"/>
  <c r="M257"/>
  <c r="N257"/>
  <c r="O257"/>
  <c r="P257"/>
  <c r="Q257"/>
  <c r="L149" i="1"/>
  <c r="R149"/>
  <c r="R257" i="2"/>
  <c r="S257"/>
  <c r="C258"/>
  <c r="D258"/>
  <c r="E258"/>
  <c r="F258"/>
  <c r="G258"/>
  <c r="H258"/>
  <c r="I258"/>
  <c r="J258"/>
  <c r="K258"/>
  <c r="L258"/>
  <c r="M258"/>
  <c r="N258"/>
  <c r="O258"/>
  <c r="P258"/>
  <c r="Q258"/>
  <c r="L150" i="1"/>
  <c r="R150"/>
  <c r="R258" i="2"/>
  <c r="S258"/>
  <c r="C259"/>
  <c r="D259"/>
  <c r="E259"/>
  <c r="F259"/>
  <c r="G259"/>
  <c r="H259"/>
  <c r="I259"/>
  <c r="J259"/>
  <c r="K259"/>
  <c r="L259"/>
  <c r="M259"/>
  <c r="N259"/>
  <c r="O259"/>
  <c r="P259"/>
  <c r="Q259"/>
  <c r="L151" i="1"/>
  <c r="R151"/>
  <c r="R259" i="2"/>
  <c r="S259"/>
  <c r="C260"/>
  <c r="D260"/>
  <c r="E260"/>
  <c r="F260"/>
  <c r="G260"/>
  <c r="H260"/>
  <c r="I260"/>
  <c r="J260"/>
  <c r="K260"/>
  <c r="L260"/>
  <c r="M260"/>
  <c r="N260"/>
  <c r="O260"/>
  <c r="P260"/>
  <c r="Q260"/>
  <c r="L152" i="1"/>
  <c r="R152"/>
  <c r="R260" i="2"/>
  <c r="S260"/>
  <c r="C261"/>
  <c r="D261"/>
  <c r="E261"/>
  <c r="F261"/>
  <c r="G261"/>
  <c r="H261"/>
  <c r="I261"/>
  <c r="J261"/>
  <c r="K261"/>
  <c r="L261"/>
  <c r="M261"/>
  <c r="N261"/>
  <c r="O261"/>
  <c r="P261"/>
  <c r="Q261"/>
  <c r="L153" i="1"/>
  <c r="R153"/>
  <c r="R261" i="2"/>
  <c r="S261"/>
  <c r="C262"/>
  <c r="D262"/>
  <c r="E262"/>
  <c r="F262"/>
  <c r="G262"/>
  <c r="H262"/>
  <c r="I262"/>
  <c r="J262"/>
  <c r="K262"/>
  <c r="L262"/>
  <c r="M262"/>
  <c r="N262"/>
  <c r="O262"/>
  <c r="P262"/>
  <c r="Q262"/>
  <c r="L154" i="1"/>
  <c r="R154"/>
  <c r="R262" i="2"/>
  <c r="S262"/>
  <c r="C263"/>
  <c r="D263"/>
  <c r="E263"/>
  <c r="F263"/>
  <c r="G263"/>
  <c r="H263"/>
  <c r="I263"/>
  <c r="J263"/>
  <c r="K263"/>
  <c r="L263"/>
  <c r="M263"/>
  <c r="N263"/>
  <c r="O263"/>
  <c r="P263"/>
  <c r="Q263"/>
  <c r="L155" i="1"/>
  <c r="R155"/>
  <c r="R263" i="2"/>
  <c r="S263"/>
  <c r="C264"/>
  <c r="D264"/>
  <c r="E264"/>
  <c r="F264"/>
  <c r="G264"/>
  <c r="H264"/>
  <c r="I264"/>
  <c r="J264"/>
  <c r="K264"/>
  <c r="L264"/>
  <c r="M264"/>
  <c r="N264"/>
  <c r="O264"/>
  <c r="P264"/>
  <c r="Q264"/>
  <c r="L156" i="1"/>
  <c r="R156"/>
  <c r="R264" i="2"/>
  <c r="S264"/>
  <c r="C265"/>
  <c r="D265"/>
  <c r="E265"/>
  <c r="F265"/>
  <c r="G265"/>
  <c r="H265"/>
  <c r="I265"/>
  <c r="J265"/>
  <c r="K265"/>
  <c r="L265"/>
  <c r="M265"/>
  <c r="N265"/>
  <c r="O265"/>
  <c r="P265"/>
  <c r="Q265"/>
  <c r="L157" i="1"/>
  <c r="R157"/>
  <c r="R265" i="2"/>
  <c r="S265"/>
  <c r="C266"/>
  <c r="D266"/>
  <c r="E266"/>
  <c r="F266"/>
  <c r="G266"/>
  <c r="H266"/>
  <c r="I266"/>
  <c r="J266"/>
  <c r="K266"/>
  <c r="L266"/>
  <c r="M266"/>
  <c r="N266"/>
  <c r="O266"/>
  <c r="P266"/>
  <c r="Q266"/>
  <c r="L158" i="1"/>
  <c r="R158"/>
  <c r="R266" i="2"/>
  <c r="S266"/>
  <c r="C267"/>
  <c r="D267"/>
  <c r="E267"/>
  <c r="F267"/>
  <c r="G267"/>
  <c r="H267"/>
  <c r="I267"/>
  <c r="J267"/>
  <c r="K267"/>
  <c r="L267"/>
  <c r="M267"/>
  <c r="N267"/>
  <c r="O267"/>
  <c r="P267"/>
  <c r="Q267"/>
  <c r="L159" i="1"/>
  <c r="R159"/>
  <c r="R267" i="2"/>
  <c r="S267"/>
  <c r="C268"/>
  <c r="D268"/>
  <c r="E268"/>
  <c r="F268"/>
  <c r="G268"/>
  <c r="H268"/>
  <c r="I268"/>
  <c r="J268"/>
  <c r="K268"/>
  <c r="L268"/>
  <c r="M268"/>
  <c r="N268"/>
  <c r="O268"/>
  <c r="P268"/>
  <c r="Q268"/>
  <c r="L160" i="1"/>
  <c r="R160"/>
  <c r="R268" i="2"/>
  <c r="S268"/>
  <c r="C269"/>
  <c r="D269"/>
  <c r="E269"/>
  <c r="F269"/>
  <c r="G269"/>
  <c r="H269"/>
  <c r="I269"/>
  <c r="J269"/>
  <c r="K269"/>
  <c r="L269"/>
  <c r="M269"/>
  <c r="N269"/>
  <c r="O269"/>
  <c r="P269"/>
  <c r="Q269"/>
  <c r="L161" i="1"/>
  <c r="R161"/>
  <c r="R269" i="2"/>
  <c r="S269"/>
  <c r="C270"/>
  <c r="D270"/>
  <c r="E270"/>
  <c r="F270"/>
  <c r="G270"/>
  <c r="H270"/>
  <c r="I270"/>
  <c r="J270"/>
  <c r="K270"/>
  <c r="L270"/>
  <c r="M270"/>
  <c r="N270"/>
  <c r="O270"/>
  <c r="P270"/>
  <c r="Q270"/>
  <c r="L162" i="1"/>
  <c r="R162"/>
  <c r="R270" i="2"/>
  <c r="S270"/>
  <c r="C271"/>
  <c r="D271"/>
  <c r="E271"/>
  <c r="F271"/>
  <c r="G271"/>
  <c r="H271"/>
  <c r="I271"/>
  <c r="J271"/>
  <c r="K271"/>
  <c r="L271"/>
  <c r="M271"/>
  <c r="N271"/>
  <c r="O271"/>
  <c r="P271"/>
  <c r="Q271"/>
  <c r="L163" i="1"/>
  <c r="R163"/>
  <c r="R271" i="2"/>
  <c r="S271"/>
  <c r="C272"/>
  <c r="D272"/>
  <c r="E272"/>
  <c r="F272"/>
  <c r="G272"/>
  <c r="H272"/>
  <c r="I272"/>
  <c r="J272"/>
  <c r="K272"/>
  <c r="L272"/>
  <c r="M272"/>
  <c r="N272"/>
  <c r="O272"/>
  <c r="P272"/>
  <c r="Q272"/>
  <c r="L164" i="1"/>
  <c r="R164"/>
  <c r="R272" i="2"/>
  <c r="S272"/>
  <c r="C273"/>
  <c r="D273"/>
  <c r="E273"/>
  <c r="F273"/>
  <c r="G273"/>
  <c r="H273"/>
  <c r="I273"/>
  <c r="J273"/>
  <c r="K273"/>
  <c r="L273"/>
  <c r="M273"/>
  <c r="N273"/>
  <c r="O273"/>
  <c r="P273"/>
  <c r="Q273"/>
  <c r="L165" i="1"/>
  <c r="R165"/>
  <c r="R273" i="2"/>
  <c r="S273"/>
  <c r="C274"/>
  <c r="D274"/>
  <c r="E274"/>
  <c r="F274"/>
  <c r="G274"/>
  <c r="H274"/>
  <c r="I274"/>
  <c r="J274"/>
  <c r="K274"/>
  <c r="L274"/>
  <c r="M274"/>
  <c r="N274"/>
  <c r="O274"/>
  <c r="P274"/>
  <c r="Q274"/>
  <c r="L166" i="1"/>
  <c r="R166"/>
  <c r="R274" i="2"/>
  <c r="S274"/>
  <c r="C275"/>
  <c r="D275"/>
  <c r="E275"/>
  <c r="F275"/>
  <c r="G275"/>
  <c r="H275"/>
  <c r="I275"/>
  <c r="J275"/>
  <c r="K275"/>
  <c r="L275"/>
  <c r="M275"/>
  <c r="N275"/>
  <c r="O275"/>
  <c r="P275"/>
  <c r="Q275"/>
  <c r="L167" i="1"/>
  <c r="R167"/>
  <c r="R275" i="2"/>
  <c r="S275"/>
  <c r="C276"/>
  <c r="D276"/>
  <c r="E276"/>
  <c r="F276"/>
  <c r="G276"/>
  <c r="H276"/>
  <c r="I276"/>
  <c r="J276"/>
  <c r="K276"/>
  <c r="L276"/>
  <c r="M276"/>
  <c r="N276"/>
  <c r="O276"/>
  <c r="P276"/>
  <c r="Q276"/>
  <c r="L168" i="1"/>
  <c r="R168"/>
  <c r="R276" i="2"/>
  <c r="S276"/>
  <c r="C277"/>
  <c r="D277"/>
  <c r="E277"/>
  <c r="F277"/>
  <c r="G277"/>
  <c r="H277"/>
  <c r="I277"/>
  <c r="J277"/>
  <c r="K277"/>
  <c r="L277"/>
  <c r="M277"/>
  <c r="N277"/>
  <c r="O277"/>
  <c r="P277"/>
  <c r="Q277"/>
  <c r="L169" i="1"/>
  <c r="R169"/>
  <c r="R277" i="2"/>
  <c r="S277"/>
  <c r="C278"/>
  <c r="D278"/>
  <c r="E278"/>
  <c r="F278"/>
  <c r="G278"/>
  <c r="H278"/>
  <c r="I278"/>
  <c r="J278"/>
  <c r="K278"/>
  <c r="L278"/>
  <c r="M278"/>
  <c r="N278"/>
  <c r="O278"/>
  <c r="P278"/>
  <c r="Q278"/>
  <c r="L170" i="1"/>
  <c r="R170"/>
  <c r="R278" i="2"/>
  <c r="S278"/>
  <c r="C279"/>
  <c r="D279"/>
  <c r="E279"/>
  <c r="F279"/>
  <c r="G279"/>
  <c r="H279"/>
  <c r="I279"/>
  <c r="J279"/>
  <c r="K279"/>
  <c r="L279"/>
  <c r="M279"/>
  <c r="N279"/>
  <c r="O279"/>
  <c r="P279"/>
  <c r="Q279"/>
  <c r="L171" i="1"/>
  <c r="R171"/>
  <c r="R279" i="2"/>
  <c r="S279"/>
  <c r="C280"/>
  <c r="D280"/>
  <c r="E280"/>
  <c r="F280"/>
  <c r="G280"/>
  <c r="H280"/>
  <c r="I280"/>
  <c r="J280"/>
  <c r="K280"/>
  <c r="L280"/>
  <c r="M280"/>
  <c r="N280"/>
  <c r="O280"/>
  <c r="P280"/>
  <c r="Q280"/>
  <c r="L172" i="1"/>
  <c r="R172"/>
  <c r="R280" i="2"/>
  <c r="S280"/>
  <c r="C281"/>
  <c r="D281"/>
  <c r="E281"/>
  <c r="F281"/>
  <c r="G281"/>
  <c r="H281"/>
  <c r="I281"/>
  <c r="J281"/>
  <c r="K281"/>
  <c r="L281"/>
  <c r="M281"/>
  <c r="N281"/>
  <c r="O281"/>
  <c r="P281"/>
  <c r="Q281"/>
  <c r="L173" i="1"/>
  <c r="R173"/>
  <c r="R281" i="2"/>
  <c r="S281"/>
  <c r="C282"/>
  <c r="D282"/>
  <c r="E282"/>
  <c r="F282"/>
  <c r="G282"/>
  <c r="H282"/>
  <c r="I282"/>
  <c r="J282"/>
  <c r="K282"/>
  <c r="L282"/>
  <c r="M282"/>
  <c r="N282"/>
  <c r="O282"/>
  <c r="P282"/>
  <c r="Q282"/>
  <c r="L174" i="1"/>
  <c r="R174"/>
  <c r="R282" i="2"/>
  <c r="S282"/>
  <c r="C283"/>
  <c r="D283"/>
  <c r="E283"/>
  <c r="F283"/>
  <c r="G283"/>
  <c r="H283"/>
  <c r="I283"/>
  <c r="J283"/>
  <c r="K283"/>
  <c r="L283"/>
  <c r="M283"/>
  <c r="N283"/>
  <c r="O283"/>
  <c r="P283"/>
  <c r="Q283"/>
  <c r="L175" i="1"/>
  <c r="R175"/>
  <c r="R283" i="2"/>
  <c r="S283"/>
  <c r="C284"/>
  <c r="D284"/>
  <c r="E284"/>
  <c r="F284"/>
  <c r="G284"/>
  <c r="H284"/>
  <c r="I284"/>
  <c r="J284"/>
  <c r="K284"/>
  <c r="L284"/>
  <c r="M284"/>
  <c r="N284"/>
  <c r="O284"/>
  <c r="P284"/>
  <c r="Q284"/>
  <c r="L176" i="1"/>
  <c r="R176"/>
  <c r="R284" i="2"/>
  <c r="S284"/>
  <c r="C285"/>
  <c r="D285"/>
  <c r="E285"/>
  <c r="F285"/>
  <c r="G285"/>
  <c r="H285"/>
  <c r="I285"/>
  <c r="J285"/>
  <c r="K285"/>
  <c r="L285"/>
  <c r="M285"/>
  <c r="N285"/>
  <c r="O285"/>
  <c r="P285"/>
  <c r="Q285"/>
  <c r="L177" i="1"/>
  <c r="R177"/>
  <c r="R285" i="2"/>
  <c r="S285"/>
  <c r="C286"/>
  <c r="D286"/>
  <c r="E286"/>
  <c r="F286"/>
  <c r="G286"/>
  <c r="H286"/>
  <c r="I286"/>
  <c r="J286"/>
  <c r="K286"/>
  <c r="L286"/>
  <c r="M286"/>
  <c r="N286"/>
  <c r="O286"/>
  <c r="P286"/>
  <c r="Q286"/>
  <c r="L178" i="1"/>
  <c r="R178"/>
  <c r="R286" i="2"/>
  <c r="S286"/>
  <c r="C287"/>
  <c r="D287"/>
  <c r="E287"/>
  <c r="F287"/>
  <c r="G287"/>
  <c r="H287"/>
  <c r="I287"/>
  <c r="J287"/>
  <c r="K287"/>
  <c r="L287"/>
  <c r="M287"/>
  <c r="N287"/>
  <c r="O287"/>
  <c r="P287"/>
  <c r="Q287"/>
  <c r="L179" i="1"/>
  <c r="R179"/>
  <c r="R287" i="2"/>
  <c r="S287"/>
  <c r="C288"/>
  <c r="D288"/>
  <c r="E288"/>
  <c r="F288"/>
  <c r="G288"/>
  <c r="H288"/>
  <c r="I288"/>
  <c r="J288"/>
  <c r="K288"/>
  <c r="L288"/>
  <c r="M288"/>
  <c r="N288"/>
  <c r="O288"/>
  <c r="P288"/>
  <c r="Q288"/>
  <c r="L180" i="1"/>
  <c r="R180"/>
  <c r="R288" i="2"/>
  <c r="S288"/>
  <c r="C289"/>
  <c r="D289"/>
  <c r="E289"/>
  <c r="F289"/>
  <c r="G289"/>
  <c r="H289"/>
  <c r="I289"/>
  <c r="J289"/>
  <c r="K289"/>
  <c r="L289"/>
  <c r="M289"/>
  <c r="N289"/>
  <c r="O289"/>
  <c r="P289"/>
  <c r="Q289"/>
  <c r="L181" i="1"/>
  <c r="R181"/>
  <c r="R289" i="2"/>
  <c r="S289"/>
  <c r="C290"/>
  <c r="D290"/>
  <c r="E290"/>
  <c r="F290"/>
  <c r="G290"/>
  <c r="H290"/>
  <c r="I290"/>
  <c r="J290"/>
  <c r="K290"/>
  <c r="L290"/>
  <c r="M290"/>
  <c r="N290"/>
  <c r="O290"/>
  <c r="P290"/>
  <c r="Q290"/>
  <c r="L182" i="1"/>
  <c r="R182"/>
  <c r="R290" i="2"/>
  <c r="S290"/>
  <c r="C291"/>
  <c r="D291"/>
  <c r="E291"/>
  <c r="F291"/>
  <c r="G291"/>
  <c r="H291"/>
  <c r="I291"/>
  <c r="J291"/>
  <c r="K291"/>
  <c r="L291"/>
  <c r="M291"/>
  <c r="N291"/>
  <c r="O291"/>
  <c r="P291"/>
  <c r="Q291"/>
  <c r="L183" i="1"/>
  <c r="R183"/>
  <c r="R291" i="2"/>
  <c r="S291"/>
  <c r="C292"/>
  <c r="D292"/>
  <c r="E292"/>
  <c r="F292"/>
  <c r="G292"/>
  <c r="H292"/>
  <c r="I292"/>
  <c r="J292"/>
  <c r="K292"/>
  <c r="L292"/>
  <c r="M292"/>
  <c r="N292"/>
  <c r="O292"/>
  <c r="P292"/>
  <c r="Q292"/>
  <c r="L184" i="1"/>
  <c r="R184"/>
  <c r="R292" i="2"/>
  <c r="S292"/>
  <c r="C293"/>
  <c r="D293"/>
  <c r="E293"/>
  <c r="F293"/>
  <c r="G293"/>
  <c r="H293"/>
  <c r="I293"/>
  <c r="J293"/>
  <c r="K293"/>
  <c r="L293"/>
  <c r="M293"/>
  <c r="N293"/>
  <c r="O293"/>
  <c r="P293"/>
  <c r="Q293"/>
  <c r="L185" i="1"/>
  <c r="R185"/>
  <c r="R293" i="2"/>
  <c r="S293"/>
  <c r="C294"/>
  <c r="D294"/>
  <c r="E294"/>
  <c r="F294"/>
  <c r="G294"/>
  <c r="H294"/>
  <c r="I294"/>
  <c r="J294"/>
  <c r="K294"/>
  <c r="L294"/>
  <c r="M294"/>
  <c r="N294"/>
  <c r="O294"/>
  <c r="P294"/>
  <c r="Q294"/>
  <c r="L186" i="1"/>
  <c r="R186"/>
  <c r="R294" i="2"/>
  <c r="S294"/>
  <c r="C295"/>
  <c r="D295"/>
  <c r="E295"/>
  <c r="F295"/>
  <c r="G295"/>
  <c r="H295"/>
  <c r="I295"/>
  <c r="J295"/>
  <c r="K295"/>
  <c r="L295"/>
  <c r="M295"/>
  <c r="N295"/>
  <c r="O295"/>
  <c r="P295"/>
  <c r="Q295"/>
  <c r="L187" i="1"/>
  <c r="R187"/>
  <c r="R295" i="2"/>
  <c r="S295"/>
  <c r="C296"/>
  <c r="D296"/>
  <c r="E296"/>
  <c r="F296"/>
  <c r="G296"/>
  <c r="H296"/>
  <c r="I296"/>
  <c r="J296"/>
  <c r="K296"/>
  <c r="L296"/>
  <c r="M296"/>
  <c r="N296"/>
  <c r="O296"/>
  <c r="P296"/>
  <c r="Q296"/>
  <c r="L188" i="1"/>
  <c r="R188"/>
  <c r="R296" i="2"/>
  <c r="S296"/>
  <c r="C297"/>
  <c r="D297"/>
  <c r="E297"/>
  <c r="F297"/>
  <c r="G297"/>
  <c r="H297"/>
  <c r="I297"/>
  <c r="J297"/>
  <c r="K297"/>
  <c r="L297"/>
  <c r="M297"/>
  <c r="N297"/>
  <c r="O297"/>
  <c r="P297"/>
  <c r="Q297"/>
  <c r="L189" i="1"/>
  <c r="R189"/>
  <c r="R297" i="2"/>
  <c r="S297"/>
  <c r="C298"/>
  <c r="D298"/>
  <c r="E298"/>
  <c r="F298"/>
  <c r="G298"/>
  <c r="H298"/>
  <c r="I298"/>
  <c r="J298"/>
  <c r="K298"/>
  <c r="L298"/>
  <c r="M298"/>
  <c r="N298"/>
  <c r="O298"/>
  <c r="P298"/>
  <c r="Q298"/>
  <c r="L190" i="1"/>
  <c r="R190"/>
  <c r="R298" i="2"/>
  <c r="S298"/>
  <c r="C299"/>
  <c r="D299"/>
  <c r="E299"/>
  <c r="F299"/>
  <c r="G299"/>
  <c r="H299"/>
  <c r="I299"/>
  <c r="J299"/>
  <c r="K299"/>
  <c r="L299"/>
  <c r="M299"/>
  <c r="N299"/>
  <c r="O299"/>
  <c r="P299"/>
  <c r="Q299"/>
  <c r="L191" i="1"/>
  <c r="R191"/>
  <c r="R299" i="2"/>
  <c r="S299"/>
  <c r="C300"/>
  <c r="D300"/>
  <c r="E300"/>
  <c r="F300"/>
  <c r="G300"/>
  <c r="H300"/>
  <c r="I300"/>
  <c r="J300"/>
  <c r="K300"/>
  <c r="L300"/>
  <c r="M300"/>
  <c r="N300"/>
  <c r="O300"/>
  <c r="P300"/>
  <c r="Q300"/>
  <c r="L192" i="1"/>
  <c r="R192"/>
  <c r="R300" i="2"/>
  <c r="S300"/>
  <c r="H28" i="1"/>
  <c r="K28"/>
  <c r="P28"/>
  <c r="T28"/>
  <c r="U28"/>
  <c r="H29"/>
  <c r="K29"/>
  <c r="P29"/>
  <c r="T29"/>
  <c r="U29"/>
  <c r="H30"/>
  <c r="K30"/>
  <c r="P30"/>
  <c r="T30"/>
  <c r="U30"/>
  <c r="H31"/>
  <c r="K31"/>
  <c r="P31"/>
  <c r="T31"/>
  <c r="U31"/>
  <c r="H32"/>
  <c r="K32"/>
  <c r="P32"/>
  <c r="T32"/>
  <c r="U32"/>
  <c r="H33"/>
  <c r="K33"/>
  <c r="P33"/>
  <c r="T33"/>
  <c r="U33"/>
  <c r="H34"/>
  <c r="K34"/>
  <c r="P34"/>
  <c r="T34"/>
  <c r="U34"/>
  <c r="H35"/>
  <c r="K35"/>
  <c r="P35"/>
  <c r="T35"/>
  <c r="U35"/>
  <c r="H36"/>
  <c r="K36"/>
  <c r="P36"/>
  <c r="T36"/>
  <c r="U36"/>
  <c r="H37"/>
  <c r="K37"/>
  <c r="P37"/>
  <c r="T37"/>
  <c r="U37"/>
  <c r="H38"/>
  <c r="K38"/>
  <c r="P38"/>
  <c r="T38"/>
  <c r="U38"/>
  <c r="H39"/>
  <c r="K39"/>
  <c r="P39"/>
  <c r="T39"/>
  <c r="U39"/>
  <c r="H40"/>
  <c r="K40"/>
  <c r="P40"/>
  <c r="T40"/>
  <c r="U40"/>
  <c r="H41"/>
  <c r="K41"/>
  <c r="P41"/>
  <c r="T41"/>
  <c r="U41"/>
  <c r="H42"/>
  <c r="K42"/>
  <c r="P42"/>
  <c r="T42"/>
  <c r="U42"/>
  <c r="H43"/>
  <c r="K43"/>
  <c r="P43"/>
  <c r="T43"/>
  <c r="U43"/>
  <c r="H44"/>
  <c r="K44"/>
  <c r="P44"/>
  <c r="T44"/>
  <c r="U44"/>
  <c r="P45"/>
  <c r="T45"/>
  <c r="U45"/>
  <c r="P46"/>
  <c r="T46"/>
  <c r="U46"/>
  <c r="P47"/>
  <c r="T47"/>
  <c r="U47"/>
  <c r="P48"/>
  <c r="T48"/>
  <c r="U48"/>
  <c r="P49"/>
  <c r="T49"/>
  <c r="U49"/>
  <c r="P50"/>
  <c r="T50"/>
  <c r="U50"/>
  <c r="P51"/>
  <c r="T51"/>
  <c r="U51"/>
  <c r="P52"/>
  <c r="T52"/>
  <c r="U52"/>
  <c r="P53"/>
  <c r="T53"/>
  <c r="U53"/>
  <c r="P54"/>
  <c r="T54"/>
  <c r="U54"/>
  <c r="P55"/>
  <c r="T55"/>
  <c r="U55"/>
  <c r="P56"/>
  <c r="T56"/>
  <c r="U56"/>
  <c r="P57"/>
  <c r="T57"/>
  <c r="U57"/>
  <c r="P58"/>
  <c r="T58"/>
  <c r="U58"/>
  <c r="P59"/>
  <c r="T59"/>
  <c r="U59"/>
  <c r="P60"/>
  <c r="T60"/>
  <c r="U60"/>
  <c r="P61"/>
  <c r="T61"/>
  <c r="U61"/>
  <c r="P62"/>
  <c r="T62"/>
  <c r="U62"/>
  <c r="P63"/>
  <c r="T63"/>
  <c r="U63"/>
  <c r="P64"/>
  <c r="T64"/>
  <c r="U64"/>
  <c r="P65"/>
  <c r="T65"/>
  <c r="U65"/>
  <c r="P66"/>
  <c r="T66"/>
  <c r="U66"/>
  <c r="P67"/>
  <c r="T67"/>
  <c r="U67"/>
  <c r="P68"/>
  <c r="T68"/>
  <c r="U68"/>
  <c r="H70"/>
  <c r="J70"/>
  <c r="K70"/>
  <c r="P70"/>
  <c r="Q70"/>
  <c r="T70"/>
  <c r="U70"/>
  <c r="H71"/>
  <c r="J71"/>
  <c r="K71"/>
  <c r="P71"/>
  <c r="Q71"/>
  <c r="T71"/>
  <c r="U71"/>
  <c r="H72"/>
  <c r="J72"/>
  <c r="K72"/>
  <c r="P72"/>
  <c r="Q72"/>
  <c r="T72"/>
  <c r="U72"/>
  <c r="H73"/>
  <c r="J73"/>
  <c r="K73"/>
  <c r="P73"/>
  <c r="Q73"/>
  <c r="T73"/>
  <c r="U73"/>
  <c r="H74"/>
  <c r="J74"/>
  <c r="K74"/>
  <c r="P74"/>
  <c r="Q74"/>
  <c r="T74"/>
  <c r="U74"/>
  <c r="H75"/>
  <c r="J75"/>
  <c r="K75"/>
  <c r="P75"/>
  <c r="Q75"/>
  <c r="T75"/>
  <c r="U75"/>
  <c r="H76"/>
  <c r="J76"/>
  <c r="K76"/>
  <c r="P76"/>
  <c r="Q76"/>
  <c r="T76"/>
  <c r="U76"/>
  <c r="H77"/>
  <c r="J77"/>
  <c r="K77"/>
  <c r="P77"/>
  <c r="Q77"/>
  <c r="T77"/>
  <c r="U77"/>
  <c r="H78"/>
  <c r="J78"/>
  <c r="K78"/>
  <c r="P78"/>
  <c r="Q78"/>
  <c r="T78"/>
  <c r="U78"/>
  <c r="H79"/>
  <c r="J79"/>
  <c r="K79"/>
  <c r="P79"/>
  <c r="Q79"/>
  <c r="T79"/>
  <c r="U79"/>
  <c r="H80"/>
  <c r="J80"/>
  <c r="K80"/>
  <c r="P80"/>
  <c r="Q80"/>
  <c r="T80"/>
  <c r="U80"/>
  <c r="H81"/>
  <c r="J81"/>
  <c r="K81"/>
  <c r="P81"/>
  <c r="Q81"/>
  <c r="T81"/>
  <c r="U81"/>
  <c r="H82"/>
  <c r="J82"/>
  <c r="K82"/>
  <c r="P82"/>
  <c r="Q82"/>
  <c r="T82"/>
  <c r="U82"/>
  <c r="H83"/>
  <c r="J83"/>
  <c r="K83"/>
  <c r="P83"/>
  <c r="Q83"/>
  <c r="T83"/>
  <c r="U83"/>
  <c r="H84"/>
  <c r="J84"/>
  <c r="K84"/>
  <c r="P84"/>
  <c r="Q84"/>
  <c r="T84"/>
  <c r="U84"/>
  <c r="H85"/>
  <c r="J85"/>
  <c r="K85"/>
  <c r="P85"/>
  <c r="Q85"/>
  <c r="T85"/>
  <c r="U85"/>
  <c r="H86"/>
  <c r="J86"/>
  <c r="K86"/>
  <c r="P86"/>
  <c r="Q86"/>
  <c r="T86"/>
  <c r="U86"/>
  <c r="H87"/>
  <c r="J87"/>
  <c r="K87"/>
  <c r="P87"/>
  <c r="Q87"/>
  <c r="T87"/>
  <c r="U87"/>
  <c r="H88"/>
  <c r="J88"/>
  <c r="K88"/>
  <c r="P88"/>
  <c r="Q88"/>
  <c r="T88"/>
  <c r="U88"/>
  <c r="H89"/>
  <c r="J89"/>
  <c r="K89"/>
  <c r="P89"/>
  <c r="Q89"/>
  <c r="T89"/>
  <c r="U89"/>
  <c r="H90"/>
  <c r="J90"/>
  <c r="K90"/>
  <c r="P90"/>
  <c r="Q90"/>
  <c r="T90"/>
  <c r="U90"/>
  <c r="H91"/>
  <c r="J91"/>
  <c r="K91"/>
  <c r="P91"/>
  <c r="Q91"/>
  <c r="T91"/>
  <c r="U91"/>
  <c r="H92"/>
  <c r="J92"/>
  <c r="K92"/>
  <c r="P92"/>
  <c r="Q92"/>
  <c r="T92"/>
  <c r="U92"/>
  <c r="H93"/>
  <c r="J93"/>
  <c r="K93"/>
  <c r="P93"/>
  <c r="Q93"/>
  <c r="T93"/>
  <c r="U93"/>
  <c r="H94"/>
  <c r="J94"/>
  <c r="K94"/>
  <c r="P94"/>
  <c r="Q94"/>
  <c r="T94"/>
  <c r="U94"/>
  <c r="H95"/>
  <c r="J95"/>
  <c r="K95"/>
  <c r="P95"/>
  <c r="Q95"/>
  <c r="T95"/>
  <c r="U95"/>
  <c r="H96"/>
  <c r="J96"/>
  <c r="K96"/>
  <c r="P96"/>
  <c r="Q96"/>
  <c r="T96"/>
  <c r="U96"/>
  <c r="H97"/>
  <c r="J97"/>
  <c r="K97"/>
  <c r="P97"/>
  <c r="Q97"/>
  <c r="T97"/>
  <c r="U97"/>
  <c r="H98"/>
  <c r="J98"/>
  <c r="K98"/>
  <c r="P98"/>
  <c r="Q98"/>
  <c r="T98"/>
  <c r="U98"/>
  <c r="H99"/>
  <c r="J99"/>
  <c r="K99"/>
  <c r="P99"/>
  <c r="Q99"/>
  <c r="T99"/>
  <c r="U99"/>
  <c r="H100"/>
  <c r="J100"/>
  <c r="K100"/>
  <c r="P100"/>
  <c r="Q100"/>
  <c r="T100"/>
  <c r="U100"/>
  <c r="H101"/>
  <c r="J101"/>
  <c r="K101"/>
  <c r="P101"/>
  <c r="Q101"/>
  <c r="T101"/>
  <c r="U101"/>
  <c r="H102"/>
  <c r="J102"/>
  <c r="K102"/>
  <c r="P102"/>
  <c r="Q102"/>
  <c r="T102"/>
  <c r="U102"/>
  <c r="H103"/>
  <c r="J103"/>
  <c r="K103"/>
  <c r="P103"/>
  <c r="Q103"/>
  <c r="T103"/>
  <c r="U103"/>
  <c r="H104"/>
  <c r="J104"/>
  <c r="K104"/>
  <c r="P104"/>
  <c r="Q104"/>
  <c r="T104"/>
  <c r="U104"/>
  <c r="H105"/>
  <c r="J105"/>
  <c r="K105"/>
  <c r="P105"/>
  <c r="Q105"/>
  <c r="T105"/>
  <c r="U105"/>
  <c r="H106"/>
  <c r="J106"/>
  <c r="K106"/>
  <c r="P106"/>
  <c r="Q106"/>
  <c r="T106"/>
  <c r="U106"/>
  <c r="H107"/>
  <c r="J107"/>
  <c r="K107"/>
  <c r="P107"/>
  <c r="Q107"/>
  <c r="T107"/>
  <c r="U107"/>
  <c r="H108"/>
  <c r="J108"/>
  <c r="K108"/>
  <c r="P108"/>
  <c r="Q108"/>
  <c r="T108"/>
  <c r="U108"/>
  <c r="H109"/>
  <c r="J109"/>
  <c r="K109"/>
  <c r="P109"/>
  <c r="Q109"/>
  <c r="T109"/>
  <c r="U109"/>
  <c r="H110"/>
  <c r="J110"/>
  <c r="K110"/>
  <c r="P110"/>
  <c r="Q110"/>
  <c r="T110"/>
  <c r="U110"/>
  <c r="H111"/>
  <c r="J111"/>
  <c r="K111"/>
  <c r="P111"/>
  <c r="Q111"/>
  <c r="T111"/>
  <c r="U111"/>
  <c r="H112"/>
  <c r="J112"/>
  <c r="K112"/>
  <c r="P112"/>
  <c r="Q112"/>
  <c r="T112"/>
  <c r="U112"/>
  <c r="H113"/>
  <c r="J113"/>
  <c r="K113"/>
  <c r="P113"/>
  <c r="Q113"/>
  <c r="T113"/>
  <c r="U113"/>
  <c r="H114"/>
  <c r="J114"/>
  <c r="K114"/>
  <c r="P114"/>
  <c r="Q114"/>
  <c r="T114"/>
  <c r="U114"/>
  <c r="H115"/>
  <c r="J115"/>
  <c r="K115"/>
  <c r="P115"/>
  <c r="Q115"/>
  <c r="T115"/>
  <c r="U115"/>
  <c r="H116"/>
  <c r="J116"/>
  <c r="K116"/>
  <c r="P116"/>
  <c r="Q116"/>
  <c r="T116"/>
  <c r="U116"/>
  <c r="H117"/>
  <c r="J117"/>
  <c r="K117"/>
  <c r="P117"/>
  <c r="Q117"/>
  <c r="T117"/>
  <c r="U117"/>
  <c r="H118"/>
  <c r="J118"/>
  <c r="K118"/>
  <c r="P118"/>
  <c r="Q118"/>
  <c r="T118"/>
  <c r="U118"/>
  <c r="H119"/>
  <c r="J119"/>
  <c r="K119"/>
  <c r="P119"/>
  <c r="Q119"/>
  <c r="T119"/>
  <c r="U119"/>
  <c r="H120"/>
  <c r="J120"/>
  <c r="K120"/>
  <c r="P120"/>
  <c r="Q120"/>
  <c r="T120"/>
  <c r="U120"/>
  <c r="H121"/>
  <c r="J121"/>
  <c r="K121"/>
  <c r="P121"/>
  <c r="Q121"/>
  <c r="T121"/>
  <c r="U121"/>
  <c r="H122"/>
  <c r="J122"/>
  <c r="K122"/>
  <c r="P122"/>
  <c r="Q122"/>
  <c r="T122"/>
  <c r="U122"/>
  <c r="H123"/>
  <c r="J123"/>
  <c r="K123"/>
  <c r="P123"/>
  <c r="Q123"/>
  <c r="T123"/>
  <c r="U123"/>
  <c r="H124"/>
  <c r="J124"/>
  <c r="K124"/>
  <c r="P124"/>
  <c r="Q124"/>
  <c r="T124"/>
  <c r="U124"/>
  <c r="H125"/>
  <c r="J125"/>
  <c r="K125"/>
  <c r="P125"/>
  <c r="Q125"/>
  <c r="T125"/>
  <c r="U125"/>
  <c r="H126"/>
  <c r="J126"/>
  <c r="K126"/>
  <c r="P126"/>
  <c r="Q126"/>
  <c r="T126"/>
  <c r="U126"/>
  <c r="H127"/>
  <c r="J127"/>
  <c r="K127"/>
  <c r="P127"/>
  <c r="Q127"/>
  <c r="T127"/>
  <c r="U127"/>
  <c r="H128"/>
  <c r="J128"/>
  <c r="K128"/>
  <c r="P128"/>
  <c r="Q128"/>
  <c r="T128"/>
  <c r="U128"/>
  <c r="H129"/>
  <c r="J129"/>
  <c r="K129"/>
  <c r="P129"/>
  <c r="Q129"/>
  <c r="T129"/>
  <c r="U129"/>
  <c r="H130"/>
  <c r="J130"/>
  <c r="K130"/>
  <c r="P130"/>
  <c r="Q130"/>
  <c r="T130"/>
  <c r="U130"/>
  <c r="H131"/>
  <c r="J131"/>
  <c r="K131"/>
  <c r="P131"/>
  <c r="Q131"/>
  <c r="T131"/>
  <c r="U131"/>
  <c r="H132"/>
  <c r="J132"/>
  <c r="K132"/>
  <c r="P132"/>
  <c r="Q132"/>
  <c r="T132"/>
  <c r="U132"/>
  <c r="H133"/>
  <c r="J133"/>
  <c r="K133"/>
  <c r="P133"/>
  <c r="Q133"/>
  <c r="T133"/>
  <c r="U133"/>
  <c r="H134"/>
  <c r="J134"/>
  <c r="K134"/>
  <c r="P134"/>
  <c r="Q134"/>
  <c r="T134"/>
  <c r="U134"/>
  <c r="H135"/>
  <c r="J135"/>
  <c r="K135"/>
  <c r="P135"/>
  <c r="Q135"/>
  <c r="T135"/>
  <c r="U135"/>
  <c r="H136"/>
  <c r="J136"/>
  <c r="K136"/>
  <c r="P136"/>
  <c r="Q136"/>
  <c r="T136"/>
  <c r="U136"/>
  <c r="H137"/>
  <c r="J137"/>
  <c r="K137"/>
  <c r="P137"/>
  <c r="Q137"/>
  <c r="T137"/>
  <c r="U137"/>
  <c r="H138"/>
  <c r="J138"/>
  <c r="K138"/>
  <c r="P138"/>
  <c r="Q138"/>
  <c r="T138"/>
  <c r="U138"/>
  <c r="H139"/>
  <c r="J139"/>
  <c r="K139"/>
  <c r="P139"/>
  <c r="Q139"/>
  <c r="T139"/>
  <c r="U139"/>
  <c r="H140"/>
  <c r="J140"/>
  <c r="K140"/>
  <c r="P140"/>
  <c r="Q140"/>
  <c r="T140"/>
  <c r="U140"/>
  <c r="H141"/>
  <c r="J141"/>
  <c r="K141"/>
  <c r="P141"/>
  <c r="Q141"/>
  <c r="T141"/>
  <c r="U141"/>
  <c r="H142"/>
  <c r="J142"/>
  <c r="K142"/>
  <c r="P142"/>
  <c r="Q142"/>
  <c r="T142"/>
  <c r="U142"/>
  <c r="H143"/>
  <c r="J143"/>
  <c r="K143"/>
  <c r="P143"/>
  <c r="Q143"/>
  <c r="T143"/>
  <c r="U143"/>
  <c r="H144"/>
  <c r="J144"/>
  <c r="K144"/>
  <c r="P144"/>
  <c r="Q144"/>
  <c r="T144"/>
  <c r="U144"/>
  <c r="H145"/>
  <c r="J145"/>
  <c r="K145"/>
  <c r="P145"/>
  <c r="Q145"/>
  <c r="T145"/>
  <c r="U145"/>
  <c r="H146"/>
  <c r="J146"/>
  <c r="K146"/>
  <c r="P146"/>
  <c r="Q146"/>
  <c r="T146"/>
  <c r="U146"/>
  <c r="H147"/>
  <c r="J147"/>
  <c r="K147"/>
  <c r="P147"/>
  <c r="Q147"/>
  <c r="T147"/>
  <c r="U147"/>
  <c r="H148"/>
  <c r="J148"/>
  <c r="K148"/>
  <c r="P148"/>
  <c r="Q148"/>
  <c r="T148"/>
  <c r="U148"/>
  <c r="H149"/>
  <c r="J149"/>
  <c r="K149"/>
  <c r="P149"/>
  <c r="Q149"/>
  <c r="T149"/>
  <c r="U149"/>
  <c r="H150"/>
  <c r="J150"/>
  <c r="K150"/>
  <c r="P150"/>
  <c r="Q150"/>
  <c r="T150"/>
  <c r="U150"/>
  <c r="H151"/>
  <c r="J151"/>
  <c r="K151"/>
  <c r="P151"/>
  <c r="Q151"/>
  <c r="T151"/>
  <c r="U151"/>
  <c r="H152"/>
  <c r="J152"/>
  <c r="K152"/>
  <c r="P152"/>
  <c r="Q152"/>
  <c r="T152"/>
  <c r="U152"/>
  <c r="H153"/>
  <c r="J153"/>
  <c r="K153"/>
  <c r="P153"/>
  <c r="Q153"/>
  <c r="T153"/>
  <c r="U153"/>
  <c r="H154"/>
  <c r="J154"/>
  <c r="K154"/>
  <c r="P154"/>
  <c r="Q154"/>
  <c r="T154"/>
  <c r="U154"/>
  <c r="H155"/>
  <c r="J155"/>
  <c r="K155"/>
  <c r="P155"/>
  <c r="Q155"/>
  <c r="T155"/>
  <c r="U155"/>
  <c r="H156"/>
  <c r="J156"/>
  <c r="K156"/>
  <c r="P156"/>
  <c r="Q156"/>
  <c r="T156"/>
  <c r="U156"/>
  <c r="H157"/>
  <c r="J157"/>
  <c r="K157"/>
  <c r="P157"/>
  <c r="Q157"/>
  <c r="T157"/>
  <c r="U157"/>
  <c r="H158"/>
  <c r="J158"/>
  <c r="K158"/>
  <c r="P158"/>
  <c r="Q158"/>
  <c r="T158"/>
  <c r="U158"/>
  <c r="H159"/>
  <c r="J159"/>
  <c r="K159"/>
  <c r="P159"/>
  <c r="Q159"/>
  <c r="T159"/>
  <c r="U159"/>
  <c r="H160"/>
  <c r="J160"/>
  <c r="K160"/>
  <c r="P160"/>
  <c r="Q160"/>
  <c r="T160"/>
  <c r="U160"/>
  <c r="H161"/>
  <c r="J161"/>
  <c r="K161"/>
  <c r="P161"/>
  <c r="Q161"/>
  <c r="T161"/>
  <c r="U161"/>
  <c r="H162"/>
  <c r="J162"/>
  <c r="K162"/>
  <c r="P162"/>
  <c r="Q162"/>
  <c r="T162"/>
  <c r="U162"/>
  <c r="H163"/>
  <c r="J163"/>
  <c r="K163"/>
  <c r="P163"/>
  <c r="Q163"/>
  <c r="T163"/>
  <c r="U163"/>
  <c r="H164"/>
  <c r="J164"/>
  <c r="K164"/>
  <c r="P164"/>
  <c r="Q164"/>
  <c r="T164"/>
  <c r="U164"/>
  <c r="H165"/>
  <c r="J165"/>
  <c r="K165"/>
  <c r="P165"/>
  <c r="Q165"/>
  <c r="T165"/>
  <c r="U165"/>
  <c r="H166"/>
  <c r="J166"/>
  <c r="K166"/>
  <c r="P166"/>
  <c r="Q166"/>
  <c r="T166"/>
  <c r="U166"/>
  <c r="H167"/>
  <c r="J167"/>
  <c r="K167"/>
  <c r="P167"/>
  <c r="Q167"/>
  <c r="T167"/>
  <c r="U167"/>
  <c r="H168"/>
  <c r="J168"/>
  <c r="K168"/>
  <c r="P168"/>
  <c r="Q168"/>
  <c r="T168"/>
  <c r="U168"/>
  <c r="H169"/>
  <c r="J169"/>
  <c r="K169"/>
  <c r="P169"/>
  <c r="Q169"/>
  <c r="T169"/>
  <c r="U169"/>
  <c r="H170"/>
  <c r="J170"/>
  <c r="K170"/>
  <c r="P170"/>
  <c r="Q170"/>
  <c r="T170"/>
  <c r="U170"/>
  <c r="H171"/>
  <c r="J171"/>
  <c r="K171"/>
  <c r="P171"/>
  <c r="Q171"/>
  <c r="T171"/>
  <c r="U171"/>
  <c r="H172"/>
  <c r="J172"/>
  <c r="K172"/>
  <c r="P172"/>
  <c r="Q172"/>
  <c r="T172"/>
  <c r="U172"/>
  <c r="H173"/>
  <c r="J173"/>
  <c r="K173"/>
  <c r="P173"/>
  <c r="Q173"/>
  <c r="T173"/>
  <c r="U173"/>
  <c r="H174"/>
  <c r="J174"/>
  <c r="K174"/>
  <c r="P174"/>
  <c r="Q174"/>
  <c r="T174"/>
  <c r="U174"/>
  <c r="H175"/>
  <c r="J175"/>
  <c r="K175"/>
  <c r="P175"/>
  <c r="Q175"/>
  <c r="T175"/>
  <c r="U175"/>
  <c r="H176"/>
  <c r="J176"/>
  <c r="K176"/>
  <c r="P176"/>
  <c r="Q176"/>
  <c r="T176"/>
  <c r="U176"/>
  <c r="H177"/>
  <c r="J177"/>
  <c r="K177"/>
  <c r="P177"/>
  <c r="Q177"/>
  <c r="T177"/>
  <c r="U177"/>
  <c r="H178"/>
  <c r="J178"/>
  <c r="K178"/>
  <c r="P178"/>
  <c r="Q178"/>
  <c r="T178"/>
  <c r="U178"/>
  <c r="H179"/>
  <c r="J179"/>
  <c r="K179"/>
  <c r="P179"/>
  <c r="Q179"/>
  <c r="T179"/>
  <c r="U179"/>
  <c r="H180"/>
  <c r="J180"/>
  <c r="K180"/>
  <c r="P180"/>
  <c r="Q180"/>
  <c r="T180"/>
  <c r="U180"/>
  <c r="H181"/>
  <c r="J181"/>
  <c r="K181"/>
  <c r="P181"/>
  <c r="Q181"/>
  <c r="T181"/>
  <c r="U181"/>
  <c r="H182"/>
  <c r="J182"/>
  <c r="K182"/>
  <c r="P182"/>
  <c r="Q182"/>
  <c r="T182"/>
  <c r="U182"/>
  <c r="H183"/>
  <c r="J183"/>
  <c r="K183"/>
  <c r="P183"/>
  <c r="Q183"/>
  <c r="T183"/>
  <c r="U183"/>
  <c r="H184"/>
  <c r="J184"/>
  <c r="K184"/>
  <c r="P184"/>
  <c r="Q184"/>
  <c r="T184"/>
  <c r="U184"/>
  <c r="H185"/>
  <c r="J185"/>
  <c r="K185"/>
  <c r="P185"/>
  <c r="Q185"/>
  <c r="T185"/>
  <c r="U185"/>
  <c r="H186"/>
  <c r="J186"/>
  <c r="K186"/>
  <c r="P186"/>
  <c r="Q186"/>
  <c r="T186"/>
  <c r="U186"/>
  <c r="H187"/>
  <c r="J187"/>
  <c r="K187"/>
  <c r="P187"/>
  <c r="Q187"/>
  <c r="T187"/>
  <c r="U187"/>
  <c r="H188"/>
  <c r="J188"/>
  <c r="K188"/>
  <c r="P188"/>
  <c r="Q188"/>
  <c r="T188"/>
  <c r="U188"/>
  <c r="H189"/>
  <c r="J189"/>
  <c r="K189"/>
  <c r="P189"/>
  <c r="Q189"/>
  <c r="T189"/>
  <c r="U189"/>
  <c r="H190"/>
  <c r="J190"/>
  <c r="K190"/>
  <c r="P190"/>
  <c r="Q190"/>
  <c r="T190"/>
  <c r="U190"/>
  <c r="H191"/>
  <c r="J191"/>
  <c r="K191"/>
  <c r="P191"/>
  <c r="Q191"/>
  <c r="T191"/>
  <c r="U191"/>
  <c r="H192"/>
  <c r="J192"/>
  <c r="K192"/>
  <c r="P192"/>
  <c r="Q192"/>
  <c r="T192"/>
  <c r="U192"/>
  <c r="D29" i="3"/>
  <c r="C29"/>
  <c r="B29"/>
  <c r="F29"/>
  <c r="D30"/>
  <c r="C30"/>
  <c r="B30"/>
  <c r="F30"/>
  <c r="D31"/>
  <c r="C31"/>
  <c r="B31"/>
  <c r="F31"/>
  <c r="D32"/>
  <c r="C32"/>
  <c r="B32"/>
  <c r="F32"/>
  <c r="D33"/>
  <c r="C33"/>
  <c r="B33"/>
  <c r="F33"/>
  <c r="D34"/>
  <c r="C34"/>
  <c r="B34"/>
  <c r="F34"/>
  <c r="D35"/>
  <c r="C35"/>
  <c r="B35"/>
  <c r="F35"/>
  <c r="D36"/>
  <c r="C36"/>
  <c r="B36"/>
  <c r="F36"/>
  <c r="D37"/>
  <c r="C37"/>
  <c r="B37"/>
  <c r="F37"/>
  <c r="D38"/>
  <c r="C38"/>
  <c r="B38"/>
  <c r="F38"/>
  <c r="D39"/>
  <c r="C39"/>
  <c r="B39"/>
  <c r="F39"/>
  <c r="D40"/>
  <c r="C40"/>
  <c r="B40"/>
  <c r="F40"/>
  <c r="D41"/>
  <c r="C41"/>
  <c r="B41"/>
  <c r="F41"/>
  <c r="D42"/>
  <c r="C42"/>
  <c r="B42"/>
  <c r="F42"/>
  <c r="D43"/>
  <c r="C43"/>
  <c r="B43"/>
  <c r="F43"/>
  <c r="D44"/>
  <c r="C44"/>
  <c r="B44"/>
  <c r="F44"/>
  <c r="D45"/>
  <c r="C45"/>
  <c r="B45"/>
  <c r="F45"/>
  <c r="D46"/>
  <c r="C46"/>
  <c r="B46"/>
  <c r="F46"/>
  <c r="D47"/>
  <c r="C47"/>
  <c r="B47"/>
  <c r="F47"/>
  <c r="D48"/>
  <c r="C48"/>
  <c r="B48"/>
  <c r="F48"/>
  <c r="D49"/>
  <c r="C49"/>
  <c r="B49"/>
  <c r="F49"/>
  <c r="D50"/>
  <c r="C50"/>
  <c r="B50"/>
  <c r="F50"/>
  <c r="D51"/>
  <c r="C51"/>
  <c r="B51"/>
  <c r="F51"/>
  <c r="D52"/>
  <c r="C52"/>
  <c r="B52"/>
  <c r="F52"/>
  <c r="D53"/>
  <c r="C53"/>
  <c r="B53"/>
  <c r="F53"/>
  <c r="D54"/>
  <c r="C54"/>
  <c r="B54"/>
  <c r="F54"/>
  <c r="D55"/>
  <c r="C55"/>
  <c r="B55"/>
  <c r="F55"/>
  <c r="D56"/>
  <c r="C56"/>
  <c r="B56"/>
  <c r="F56"/>
  <c r="D57"/>
  <c r="C57"/>
  <c r="B57"/>
  <c r="F57"/>
  <c r="D58"/>
  <c r="C58"/>
  <c r="B58"/>
  <c r="F58"/>
  <c r="D59"/>
  <c r="C59"/>
  <c r="B59"/>
  <c r="F59"/>
  <c r="D60"/>
  <c r="C60"/>
  <c r="B60"/>
  <c r="F60"/>
  <c r="D61"/>
  <c r="C61"/>
  <c r="B61"/>
  <c r="F61"/>
  <c r="D62"/>
  <c r="C62"/>
  <c r="B62"/>
  <c r="F62"/>
  <c r="D63"/>
  <c r="C63"/>
  <c r="B63"/>
  <c r="F63"/>
  <c r="D64"/>
  <c r="C64"/>
  <c r="B64"/>
  <c r="F64"/>
  <c r="D65"/>
  <c r="C65"/>
  <c r="B65"/>
  <c r="F65"/>
  <c r="D66"/>
  <c r="C66"/>
  <c r="B66"/>
  <c r="F66"/>
  <c r="F67"/>
  <c r="F68"/>
  <c r="F69"/>
  <c r="F70"/>
  <c r="F71"/>
  <c r="F72"/>
  <c r="F73"/>
  <c r="F74"/>
  <c r="F75"/>
  <c r="F76"/>
  <c r="F77"/>
  <c r="F78"/>
  <c r="F79"/>
  <c r="F80"/>
  <c r="F81"/>
  <c r="F82"/>
  <c r="F83"/>
  <c r="F84"/>
  <c r="F85"/>
  <c r="F86"/>
  <c r="F87"/>
  <c r="F88"/>
  <c r="F89"/>
  <c r="F90"/>
  <c r="F91"/>
  <c r="F92"/>
  <c r="F93"/>
  <c r="D94"/>
  <c r="C94"/>
  <c r="B94"/>
  <c r="F94"/>
  <c r="D95"/>
  <c r="C95"/>
  <c r="B95"/>
  <c r="F95"/>
  <c r="D96"/>
  <c r="C96"/>
  <c r="B96"/>
  <c r="F96"/>
  <c r="D97"/>
  <c r="C97"/>
  <c r="B97"/>
  <c r="F97"/>
  <c r="D98"/>
  <c r="C98"/>
  <c r="B98"/>
  <c r="F98"/>
  <c r="D99"/>
  <c r="C99"/>
  <c r="B99"/>
  <c r="F99"/>
  <c r="F100"/>
  <c r="C28"/>
  <c r="D28"/>
  <c r="B28"/>
  <c r="F28"/>
  <c r="C29" i="4"/>
  <c r="B29"/>
  <c r="AQ29"/>
  <c r="AX29"/>
  <c r="C30"/>
  <c r="B30"/>
  <c r="AQ30"/>
  <c r="AX30"/>
  <c r="C31"/>
  <c r="B31"/>
  <c r="AQ31"/>
  <c r="AX31"/>
  <c r="C32"/>
  <c r="B32"/>
  <c r="AQ32"/>
  <c r="AX32"/>
  <c r="C33"/>
  <c r="B33"/>
  <c r="AQ33"/>
  <c r="AX33"/>
  <c r="C34"/>
  <c r="B34"/>
  <c r="AQ34"/>
  <c r="AX34"/>
  <c r="C35"/>
  <c r="B35"/>
  <c r="AQ35"/>
  <c r="AX35"/>
  <c r="C36"/>
  <c r="B36"/>
  <c r="AQ36"/>
  <c r="AX36"/>
  <c r="C37"/>
  <c r="B37"/>
  <c r="AQ37"/>
  <c r="AX37"/>
  <c r="C38"/>
  <c r="B38"/>
  <c r="AQ38"/>
  <c r="AX38"/>
  <c r="C39"/>
  <c r="B39"/>
  <c r="AQ39"/>
  <c r="AX39"/>
  <c r="C40"/>
  <c r="B40"/>
  <c r="AQ40"/>
  <c r="AX40"/>
  <c r="C41"/>
  <c r="B41"/>
  <c r="AQ41"/>
  <c r="AX41"/>
  <c r="C42"/>
  <c r="B42"/>
  <c r="AQ42"/>
  <c r="AX42"/>
  <c r="C43"/>
  <c r="B43"/>
  <c r="AQ43"/>
  <c r="AX43"/>
  <c r="C44"/>
  <c r="B44"/>
  <c r="AQ44"/>
  <c r="AX44"/>
  <c r="C45"/>
  <c r="B45"/>
  <c r="AQ45"/>
  <c r="AX45"/>
  <c r="C46"/>
  <c r="B46"/>
  <c r="AQ46"/>
  <c r="AX46"/>
  <c r="C47"/>
  <c r="B47"/>
  <c r="AQ47"/>
  <c r="AX47"/>
  <c r="C48"/>
  <c r="B48"/>
  <c r="AQ48"/>
  <c r="AX48"/>
  <c r="C49"/>
  <c r="B49"/>
  <c r="AQ49"/>
  <c r="AX49"/>
  <c r="C50"/>
  <c r="B50"/>
  <c r="AQ50"/>
  <c r="AX50"/>
  <c r="C51"/>
  <c r="B51"/>
  <c r="AQ51"/>
  <c r="AX51"/>
  <c r="C52"/>
  <c r="B52"/>
  <c r="AQ52"/>
  <c r="AX52"/>
  <c r="C53"/>
  <c r="B53"/>
  <c r="AQ53"/>
  <c r="AX53"/>
  <c r="C54"/>
  <c r="B54"/>
  <c r="AQ54"/>
  <c r="AX54"/>
  <c r="C55"/>
  <c r="B55"/>
  <c r="AQ55"/>
  <c r="AX55"/>
  <c r="C56"/>
  <c r="B56"/>
  <c r="AQ56"/>
  <c r="AX56"/>
  <c r="C57"/>
  <c r="B57"/>
  <c r="AQ57"/>
  <c r="AX57"/>
  <c r="C58"/>
  <c r="B58"/>
  <c r="AQ58"/>
  <c r="AX58"/>
  <c r="C59"/>
  <c r="B59"/>
  <c r="AQ59"/>
  <c r="AX59"/>
  <c r="C60"/>
  <c r="B60"/>
  <c r="AQ60"/>
  <c r="AX60"/>
  <c r="C61"/>
  <c r="B61"/>
  <c r="AQ61"/>
  <c r="AX61"/>
  <c r="C62"/>
  <c r="B62"/>
  <c r="AQ62"/>
  <c r="AX62"/>
  <c r="C63"/>
  <c r="B63"/>
  <c r="AQ63"/>
  <c r="AX63"/>
  <c r="C64"/>
  <c r="B64"/>
  <c r="AQ64"/>
  <c r="AX64"/>
  <c r="C65"/>
  <c r="B65"/>
  <c r="AQ65"/>
  <c r="AX65"/>
  <c r="C66"/>
  <c r="B66"/>
  <c r="AQ66"/>
  <c r="AX66"/>
  <c r="AX67"/>
  <c r="AX68"/>
  <c r="AX69"/>
  <c r="AX70"/>
  <c r="AX71"/>
  <c r="AX72"/>
  <c r="AX73"/>
  <c r="AX74"/>
  <c r="AX75"/>
  <c r="AX76"/>
  <c r="AX77"/>
  <c r="AX78"/>
  <c r="AX79"/>
  <c r="AX80"/>
  <c r="AX81"/>
  <c r="AX82"/>
  <c r="AX83"/>
  <c r="AX84"/>
  <c r="AX85"/>
  <c r="AX86"/>
  <c r="AX87"/>
  <c r="AX88"/>
  <c r="AX89"/>
  <c r="AX90"/>
  <c r="AX91"/>
  <c r="AX92"/>
  <c r="AX93"/>
  <c r="C94"/>
  <c r="B94"/>
  <c r="AQ94"/>
  <c r="AX94"/>
  <c r="C95"/>
  <c r="B95"/>
  <c r="AQ95"/>
  <c r="AX95"/>
  <c r="C96"/>
  <c r="B96"/>
  <c r="AQ96"/>
  <c r="AX96"/>
  <c r="C97"/>
  <c r="B97"/>
  <c r="AQ97"/>
  <c r="AX97"/>
  <c r="C98"/>
  <c r="B98"/>
  <c r="AQ98"/>
  <c r="AX98"/>
  <c r="C99"/>
  <c r="B99"/>
  <c r="AQ99"/>
  <c r="AX99"/>
  <c r="AX100"/>
  <c r="C28"/>
  <c r="AQ28"/>
  <c r="B28"/>
  <c r="AX28"/>
  <c r="A29" i="5"/>
  <c r="C29"/>
  <c r="B29"/>
  <c r="E29" i="3"/>
  <c r="AZ29" i="4"/>
  <c r="AR29"/>
  <c r="AS29"/>
  <c r="AT29"/>
  <c r="BA29"/>
  <c r="D29"/>
  <c r="AU29"/>
  <c r="AV29"/>
  <c r="BB29"/>
  <c r="D29" i="5"/>
  <c r="AW29"/>
  <c r="AX29"/>
  <c r="A30"/>
  <c r="C30"/>
  <c r="B30"/>
  <c r="E30" i="3"/>
  <c r="AZ30" i="4"/>
  <c r="AR30"/>
  <c r="AS30"/>
  <c r="AT30"/>
  <c r="BA30"/>
  <c r="D30"/>
  <c r="AU30"/>
  <c r="AV30"/>
  <c r="BB30"/>
  <c r="D30" i="5"/>
  <c r="AW30"/>
  <c r="AX30"/>
  <c r="A31"/>
  <c r="C31"/>
  <c r="B31"/>
  <c r="E31" i="3"/>
  <c r="AZ31" i="4"/>
  <c r="AR31"/>
  <c r="AS31"/>
  <c r="AT31"/>
  <c r="BA31"/>
  <c r="D31"/>
  <c r="AU31"/>
  <c r="AV31"/>
  <c r="BB31"/>
  <c r="D31" i="5"/>
  <c r="AW31"/>
  <c r="AX31"/>
  <c r="A32"/>
  <c r="C32"/>
  <c r="B32"/>
  <c r="E32" i="3"/>
  <c r="AZ32" i="4"/>
  <c r="AR32"/>
  <c r="AS32"/>
  <c r="AT32"/>
  <c r="BA32"/>
  <c r="D32"/>
  <c r="AU32"/>
  <c r="AV32"/>
  <c r="BB32"/>
  <c r="D32" i="5"/>
  <c r="AW32"/>
  <c r="AX32"/>
  <c r="A33"/>
  <c r="C33"/>
  <c r="B33"/>
  <c r="E33" i="3"/>
  <c r="AZ33" i="4"/>
  <c r="AR33"/>
  <c r="AS33"/>
  <c r="AT33"/>
  <c r="BA33"/>
  <c r="D33"/>
  <c r="AU33"/>
  <c r="AV33"/>
  <c r="BB33"/>
  <c r="D33" i="5"/>
  <c r="AW33"/>
  <c r="AX33"/>
  <c r="A34"/>
  <c r="C34"/>
  <c r="B34"/>
  <c r="E34" i="3"/>
  <c r="AZ34" i="4"/>
  <c r="AR34"/>
  <c r="AS34"/>
  <c r="AT34"/>
  <c r="BA34"/>
  <c r="D34"/>
  <c r="AU34"/>
  <c r="AV34"/>
  <c r="BB34"/>
  <c r="D34" i="5"/>
  <c r="AW34"/>
  <c r="AX34"/>
  <c r="A35"/>
  <c r="C35"/>
  <c r="B35"/>
  <c r="E35" i="3"/>
  <c r="AZ35" i="4"/>
  <c r="AR35"/>
  <c r="AS35"/>
  <c r="AT35"/>
  <c r="BA35"/>
  <c r="D35"/>
  <c r="AU35"/>
  <c r="AV35"/>
  <c r="BB35"/>
  <c r="D35" i="5"/>
  <c r="AW35"/>
  <c r="AX35"/>
  <c r="A36"/>
  <c r="C36"/>
  <c r="B36"/>
  <c r="E36" i="3"/>
  <c r="AZ36" i="4"/>
  <c r="AR36"/>
  <c r="AS36"/>
  <c r="AT36"/>
  <c r="BA36"/>
  <c r="D36"/>
  <c r="AU36"/>
  <c r="AV36"/>
  <c r="BB36"/>
  <c r="D36" i="5"/>
  <c r="AW36"/>
  <c r="AX36"/>
  <c r="A37"/>
  <c r="C37"/>
  <c r="B37"/>
  <c r="E37" i="3"/>
  <c r="AZ37" i="4"/>
  <c r="AR37"/>
  <c r="AS37"/>
  <c r="AT37"/>
  <c r="BA37"/>
  <c r="D37"/>
  <c r="AU37"/>
  <c r="AV37"/>
  <c r="BB37"/>
  <c r="D37" i="5"/>
  <c r="AW37"/>
  <c r="AX37"/>
  <c r="A38"/>
  <c r="C38"/>
  <c r="B38"/>
  <c r="E38" i="3"/>
  <c r="AZ38" i="4"/>
  <c r="AS38"/>
  <c r="AR38"/>
  <c r="AT38"/>
  <c r="BA38"/>
  <c r="D38"/>
  <c r="AU38"/>
  <c r="AV38"/>
  <c r="BB38"/>
  <c r="D38" i="5"/>
  <c r="AW38"/>
  <c r="AX38"/>
  <c r="A39"/>
  <c r="C39"/>
  <c r="B39"/>
  <c r="E39" i="3"/>
  <c r="AZ39" i="4"/>
  <c r="AR39"/>
  <c r="AS39"/>
  <c r="AT39"/>
  <c r="BA39"/>
  <c r="D39"/>
  <c r="AU39"/>
  <c r="AV39"/>
  <c r="BB39"/>
  <c r="D39" i="5"/>
  <c r="AW39"/>
  <c r="AX39"/>
  <c r="A40"/>
  <c r="C40"/>
  <c r="B40"/>
  <c r="E40" i="3"/>
  <c r="AZ40" i="4"/>
  <c r="AR40"/>
  <c r="AS40"/>
  <c r="AT40"/>
  <c r="BA40"/>
  <c r="D40"/>
  <c r="AU40"/>
  <c r="AV40"/>
  <c r="BB40"/>
  <c r="D40" i="5"/>
  <c r="AW40"/>
  <c r="AX40"/>
  <c r="A41"/>
  <c r="C41"/>
  <c r="B41"/>
  <c r="E41" i="3"/>
  <c r="AZ41" i="4"/>
  <c r="AR41"/>
  <c r="AS41"/>
  <c r="AT41"/>
  <c r="BA41"/>
  <c r="D41"/>
  <c r="AU41"/>
  <c r="AV41"/>
  <c r="BB41"/>
  <c r="D41" i="5"/>
  <c r="AW41"/>
  <c r="AX41"/>
  <c r="A42"/>
  <c r="C42"/>
  <c r="B42"/>
  <c r="E42" i="3"/>
  <c r="AZ42" i="4"/>
  <c r="AR42"/>
  <c r="AS42"/>
  <c r="AT42"/>
  <c r="BA42"/>
  <c r="D42"/>
  <c r="AU42"/>
  <c r="AV42"/>
  <c r="BB42"/>
  <c r="D42" i="5"/>
  <c r="AW42"/>
  <c r="AX42"/>
  <c r="A43"/>
  <c r="C43"/>
  <c r="B43"/>
  <c r="E43" i="3"/>
  <c r="AZ43" i="4"/>
  <c r="AR43"/>
  <c r="AS43"/>
  <c r="AT43"/>
  <c r="BA43"/>
  <c r="D43"/>
  <c r="AU43"/>
  <c r="AV43"/>
  <c r="BB43"/>
  <c r="D43" i="5"/>
  <c r="AW43"/>
  <c r="AX43"/>
  <c r="A44"/>
  <c r="C44"/>
  <c r="B44"/>
  <c r="E44" i="3"/>
  <c r="AZ44" i="4"/>
  <c r="AR44"/>
  <c r="AS44"/>
  <c r="AT44"/>
  <c r="BA44"/>
  <c r="D44"/>
  <c r="AU44"/>
  <c r="AV44"/>
  <c r="BB44"/>
  <c r="D44" i="5"/>
  <c r="AW44"/>
  <c r="AX44"/>
  <c r="A45"/>
  <c r="C45"/>
  <c r="B45"/>
  <c r="E45" i="3"/>
  <c r="AZ45" i="4"/>
  <c r="AR45"/>
  <c r="AS45"/>
  <c r="AT45"/>
  <c r="BA45"/>
  <c r="D45"/>
  <c r="AU45"/>
  <c r="AV45"/>
  <c r="BB45"/>
  <c r="D45" i="5"/>
  <c r="AW45"/>
  <c r="AX45"/>
  <c r="A46"/>
  <c r="C46"/>
  <c r="B46"/>
  <c r="E46" i="3"/>
  <c r="AZ46" i="4"/>
  <c r="AR46"/>
  <c r="AS46"/>
  <c r="AT46"/>
  <c r="BA46"/>
  <c r="D46"/>
  <c r="AU46"/>
  <c r="AV46"/>
  <c r="BB46"/>
  <c r="D46" i="5"/>
  <c r="AW46"/>
  <c r="AX46"/>
  <c r="A47"/>
  <c r="C47"/>
  <c r="B47"/>
  <c r="E47" i="3"/>
  <c r="AZ47" i="4"/>
  <c r="AR47"/>
  <c r="AS47"/>
  <c r="AT47"/>
  <c r="BA47"/>
  <c r="D47"/>
  <c r="AU47"/>
  <c r="AV47"/>
  <c r="BB47"/>
  <c r="D47" i="5"/>
  <c r="AW47"/>
  <c r="AX47"/>
  <c r="A48"/>
  <c r="C48"/>
  <c r="B48"/>
  <c r="E48" i="3"/>
  <c r="AZ48" i="4"/>
  <c r="AR48"/>
  <c r="AS48"/>
  <c r="AT48"/>
  <c r="BA48"/>
  <c r="D48"/>
  <c r="AU48"/>
  <c r="AV48"/>
  <c r="BB48"/>
  <c r="D48" i="5"/>
  <c r="AW48"/>
  <c r="AX48"/>
  <c r="A49"/>
  <c r="C49"/>
  <c r="B49"/>
  <c r="E49" i="3"/>
  <c r="AZ49" i="4"/>
  <c r="AR49"/>
  <c r="AS49"/>
  <c r="AT49"/>
  <c r="BA49"/>
  <c r="D49"/>
  <c r="AU49"/>
  <c r="AV49"/>
  <c r="BB49"/>
  <c r="D49" i="5"/>
  <c r="AW49"/>
  <c r="AX49"/>
  <c r="A50"/>
  <c r="C50"/>
  <c r="B50"/>
  <c r="E50" i="3"/>
  <c r="AZ50" i="4"/>
  <c r="AR50"/>
  <c r="AS50"/>
  <c r="AT50"/>
  <c r="BA50"/>
  <c r="D50"/>
  <c r="AU50"/>
  <c r="AV50"/>
  <c r="BB50"/>
  <c r="D50" i="5"/>
  <c r="AW50"/>
  <c r="AX50"/>
  <c r="A51"/>
  <c r="C51"/>
  <c r="B51"/>
  <c r="E51" i="3"/>
  <c r="AZ51" i="4"/>
  <c r="AR51"/>
  <c r="AS51"/>
  <c r="AT51"/>
  <c r="BA51"/>
  <c r="D51"/>
  <c r="AU51"/>
  <c r="AV51"/>
  <c r="BB51"/>
  <c r="D51" i="5"/>
  <c r="AW51"/>
  <c r="AX51"/>
  <c r="A52"/>
  <c r="C52"/>
  <c r="B52"/>
  <c r="E52" i="3"/>
  <c r="AZ52" i="4"/>
  <c r="AR52"/>
  <c r="AS52"/>
  <c r="AT52"/>
  <c r="BA52"/>
  <c r="D52"/>
  <c r="AU52"/>
  <c r="AV52"/>
  <c r="BB52"/>
  <c r="D52" i="5"/>
  <c r="AW52"/>
  <c r="AX52"/>
  <c r="A53"/>
  <c r="C53"/>
  <c r="B53"/>
  <c r="E53" i="3"/>
  <c r="AZ53" i="4"/>
  <c r="AR53"/>
  <c r="AS53"/>
  <c r="AT53"/>
  <c r="BA53"/>
  <c r="D53"/>
  <c r="AU53"/>
  <c r="AV53"/>
  <c r="BB53"/>
  <c r="D53" i="5"/>
  <c r="AW53"/>
  <c r="AX53"/>
  <c r="A54"/>
  <c r="C54"/>
  <c r="B54"/>
  <c r="E54" i="3"/>
  <c r="AZ54" i="4"/>
  <c r="AR54"/>
  <c r="AS54"/>
  <c r="AT54"/>
  <c r="BA54"/>
  <c r="D54"/>
  <c r="AU54"/>
  <c r="AV54"/>
  <c r="BB54"/>
  <c r="D54" i="5"/>
  <c r="AW54"/>
  <c r="AX54"/>
  <c r="A55"/>
  <c r="C55"/>
  <c r="B55"/>
  <c r="E55" i="3"/>
  <c r="AZ55" i="4"/>
  <c r="AR55"/>
  <c r="AS55"/>
  <c r="AT55"/>
  <c r="BA55"/>
  <c r="D55"/>
  <c r="AU55"/>
  <c r="AV55"/>
  <c r="BB55"/>
  <c r="D55" i="5"/>
  <c r="AW55"/>
  <c r="AX55"/>
  <c r="A56"/>
  <c r="C56"/>
  <c r="B56"/>
  <c r="E56" i="3"/>
  <c r="AZ56" i="4"/>
  <c r="AR56"/>
  <c r="AS56"/>
  <c r="AT56"/>
  <c r="BA56"/>
  <c r="D56"/>
  <c r="AU56"/>
  <c r="AV56"/>
  <c r="BB56"/>
  <c r="D56" i="5"/>
  <c r="AW56"/>
  <c r="AX56"/>
  <c r="A57"/>
  <c r="C57"/>
  <c r="B57"/>
  <c r="E57" i="3"/>
  <c r="AZ57" i="4"/>
  <c r="AR57"/>
  <c r="AS57"/>
  <c r="AT57"/>
  <c r="BA57"/>
  <c r="D57"/>
  <c r="AU57"/>
  <c r="AV57"/>
  <c r="BB57"/>
  <c r="D57" i="5"/>
  <c r="AW57"/>
  <c r="AX57"/>
  <c r="A58"/>
  <c r="C58"/>
  <c r="B58"/>
  <c r="E58" i="3"/>
  <c r="AZ58" i="4"/>
  <c r="AR58"/>
  <c r="AS58"/>
  <c r="AT58"/>
  <c r="BA58"/>
  <c r="D58"/>
  <c r="AU58"/>
  <c r="AV58"/>
  <c r="BB58"/>
  <c r="D58" i="5"/>
  <c r="AW58"/>
  <c r="AX58"/>
  <c r="A59"/>
  <c r="C59"/>
  <c r="B59"/>
  <c r="E59" i="3"/>
  <c r="AZ59" i="4"/>
  <c r="AR59"/>
  <c r="AS59"/>
  <c r="AT59"/>
  <c r="BA59"/>
  <c r="D59"/>
  <c r="AU59"/>
  <c r="AV59"/>
  <c r="BB59"/>
  <c r="D59" i="5"/>
  <c r="AW59"/>
  <c r="AX59"/>
  <c r="A60"/>
  <c r="C60"/>
  <c r="B60"/>
  <c r="E60" i="3"/>
  <c r="AZ60" i="4"/>
  <c r="AR60"/>
  <c r="AS60"/>
  <c r="AT60"/>
  <c r="BA60"/>
  <c r="D60"/>
  <c r="AU60"/>
  <c r="AV60"/>
  <c r="BB60"/>
  <c r="D60" i="5"/>
  <c r="AW60"/>
  <c r="AX60"/>
  <c r="A61"/>
  <c r="C61"/>
  <c r="B61"/>
  <c r="E61" i="3"/>
  <c r="AZ61" i="4"/>
  <c r="AR61"/>
  <c r="AS61"/>
  <c r="AT61"/>
  <c r="BA61"/>
  <c r="D61"/>
  <c r="AU61"/>
  <c r="AV61"/>
  <c r="BB61"/>
  <c r="D61" i="5"/>
  <c r="AW61"/>
  <c r="AX61"/>
  <c r="A62"/>
  <c r="C62"/>
  <c r="B62"/>
  <c r="E62" i="3"/>
  <c r="AZ62" i="4"/>
  <c r="AR62"/>
  <c r="AS62"/>
  <c r="AT62"/>
  <c r="BA62"/>
  <c r="D62"/>
  <c r="AU62"/>
  <c r="AV62"/>
  <c r="BB62"/>
  <c r="D62" i="5"/>
  <c r="AW62"/>
  <c r="AX62"/>
  <c r="A63"/>
  <c r="C63"/>
  <c r="B63"/>
  <c r="E63" i="3"/>
  <c r="AZ63" i="4"/>
  <c r="AR63"/>
  <c r="AS63"/>
  <c r="AT63"/>
  <c r="BA63"/>
  <c r="D63"/>
  <c r="AU63"/>
  <c r="AV63"/>
  <c r="BB63"/>
  <c r="D63" i="5"/>
  <c r="AW63"/>
  <c r="AX63"/>
  <c r="A64"/>
  <c r="C64"/>
  <c r="B64"/>
  <c r="E64" i="3"/>
  <c r="AZ64" i="4"/>
  <c r="AR64"/>
  <c r="AS64"/>
  <c r="AT64"/>
  <c r="BA64"/>
  <c r="D64"/>
  <c r="AU64"/>
  <c r="AV64"/>
  <c r="BB64"/>
  <c r="D64" i="5"/>
  <c r="AW64"/>
  <c r="AX64"/>
  <c r="A65"/>
  <c r="C65"/>
  <c r="B65"/>
  <c r="E65" i="3"/>
  <c r="AZ65" i="4"/>
  <c r="AR65"/>
  <c r="AS65"/>
  <c r="AT65"/>
  <c r="BA65"/>
  <c r="D65"/>
  <c r="AU65"/>
  <c r="AV65"/>
  <c r="BB65"/>
  <c r="D65" i="5"/>
  <c r="AW65"/>
  <c r="AX65"/>
  <c r="A66"/>
  <c r="C66"/>
  <c r="B66"/>
  <c r="E66" i="3"/>
  <c r="AZ66" i="4"/>
  <c r="AR66"/>
  <c r="AS66"/>
  <c r="AT66"/>
  <c r="BA66"/>
  <c r="D66"/>
  <c r="AU66"/>
  <c r="AV66"/>
  <c r="BB66"/>
  <c r="D66" i="5"/>
  <c r="AW66"/>
  <c r="AX66"/>
  <c r="A67"/>
  <c r="B67"/>
  <c r="AW67"/>
  <c r="AX67"/>
  <c r="A68"/>
  <c r="B68"/>
  <c r="AW68"/>
  <c r="AX68"/>
  <c r="A69"/>
  <c r="B69"/>
  <c r="AW69"/>
  <c r="AX69"/>
  <c r="A70"/>
  <c r="B70"/>
  <c r="AW70"/>
  <c r="AX70"/>
  <c r="A71"/>
  <c r="B71"/>
  <c r="AW71"/>
  <c r="AX71"/>
  <c r="A72"/>
  <c r="B72"/>
  <c r="AW72"/>
  <c r="AX72"/>
  <c r="A73"/>
  <c r="B73"/>
  <c r="AW73"/>
  <c r="AX73"/>
  <c r="A74"/>
  <c r="B74"/>
  <c r="AW74"/>
  <c r="AX74"/>
  <c r="A75"/>
  <c r="B75"/>
  <c r="AW75"/>
  <c r="AX75"/>
  <c r="A76"/>
  <c r="B76"/>
  <c r="AW76"/>
  <c r="AX76"/>
  <c r="A77"/>
  <c r="B77"/>
  <c r="AW77"/>
  <c r="AX77"/>
  <c r="AX78"/>
  <c r="AX79"/>
  <c r="AX80"/>
  <c r="AX81"/>
  <c r="AX82"/>
  <c r="AX83"/>
  <c r="AX84"/>
  <c r="AX85"/>
  <c r="AX86"/>
  <c r="AX87"/>
  <c r="AX88"/>
  <c r="AX89"/>
  <c r="AX90"/>
  <c r="AX91"/>
  <c r="AX92"/>
  <c r="A93"/>
  <c r="C93"/>
  <c r="B93"/>
  <c r="D93"/>
  <c r="AW93"/>
  <c r="AX93"/>
  <c r="A94"/>
  <c r="C94"/>
  <c r="B94"/>
  <c r="E94" i="3"/>
  <c r="AZ94" i="4"/>
  <c r="AR94"/>
  <c r="AS94"/>
  <c r="AT94"/>
  <c r="BA94"/>
  <c r="D94"/>
  <c r="AU94"/>
  <c r="AV94"/>
  <c r="BB94"/>
  <c r="D94" i="5"/>
  <c r="AW94"/>
  <c r="AX94"/>
  <c r="A95"/>
  <c r="C95"/>
  <c r="B95"/>
  <c r="E95" i="3"/>
  <c r="AZ95" i="4"/>
  <c r="AR95"/>
  <c r="AS95"/>
  <c r="AT95"/>
  <c r="BA95"/>
  <c r="D95"/>
  <c r="AU95"/>
  <c r="AV95"/>
  <c r="BB95"/>
  <c r="D95" i="5"/>
  <c r="AW95"/>
  <c r="AX95"/>
  <c r="A96"/>
  <c r="C96"/>
  <c r="B96"/>
  <c r="E96" i="3"/>
  <c r="AZ96" i="4"/>
  <c r="AR96"/>
  <c r="AS96"/>
  <c r="AT96"/>
  <c r="BA96"/>
  <c r="D96"/>
  <c r="AU96"/>
  <c r="AV96"/>
  <c r="BB96"/>
  <c r="D96" i="5"/>
  <c r="AW96"/>
  <c r="AX96"/>
  <c r="A97"/>
  <c r="C97"/>
  <c r="B97"/>
  <c r="E97" i="3"/>
  <c r="AZ97" i="4"/>
  <c r="AR97"/>
  <c r="AS97"/>
  <c r="AT97"/>
  <c r="BA97"/>
  <c r="D97"/>
  <c r="AU97"/>
  <c r="AV97"/>
  <c r="BB97"/>
  <c r="D97" i="5"/>
  <c r="AW97"/>
  <c r="AX97"/>
  <c r="A98"/>
  <c r="C98"/>
  <c r="B98"/>
  <c r="E98" i="3"/>
  <c r="AZ98" i="4"/>
  <c r="AR98"/>
  <c r="AS98"/>
  <c r="AT98"/>
  <c r="BA98"/>
  <c r="D98"/>
  <c r="AU98"/>
  <c r="AV98"/>
  <c r="BB98"/>
  <c r="D98" i="5"/>
  <c r="AW98"/>
  <c r="AX98"/>
  <c r="A99"/>
  <c r="C99"/>
  <c r="B99"/>
  <c r="E99" i="3"/>
  <c r="AZ99" i="4"/>
  <c r="AR99"/>
  <c r="AS99"/>
  <c r="AT99"/>
  <c r="BA99"/>
  <c r="D99"/>
  <c r="AU99"/>
  <c r="AV99"/>
  <c r="BB99"/>
  <c r="D99" i="5"/>
  <c r="AW99"/>
  <c r="AX99"/>
  <c r="AX100"/>
  <c r="A28"/>
  <c r="E28" i="3"/>
  <c r="AZ28" i="4"/>
  <c r="AR28"/>
  <c r="AS28"/>
  <c r="AT28"/>
  <c r="BA28"/>
  <c r="D28"/>
  <c r="AU28"/>
  <c r="AV28"/>
  <c r="BB28"/>
  <c r="D28" i="5"/>
  <c r="B28"/>
  <c r="C28"/>
  <c r="AW28"/>
  <c r="AX28"/>
  <c r="Q2" i="1"/>
  <c r="E28" i="4"/>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W28"/>
  <c r="F28" i="5"/>
  <c r="E28"/>
  <c r="G28"/>
  <c r="H28"/>
  <c r="I28"/>
  <c r="J28"/>
  <c r="K28"/>
  <c r="L28"/>
  <c r="M28"/>
  <c r="N28"/>
  <c r="O28"/>
  <c r="P28"/>
  <c r="Q28"/>
  <c r="R28"/>
  <c r="S28"/>
  <c r="T28"/>
  <c r="U28"/>
  <c r="V28"/>
  <c r="W28"/>
  <c r="X28"/>
  <c r="Y28"/>
  <c r="Z28"/>
  <c r="AA28"/>
  <c r="AB28"/>
  <c r="AC28"/>
  <c r="AD28"/>
  <c r="AE28"/>
  <c r="AF28"/>
  <c r="AG28"/>
  <c r="AH28"/>
  <c r="AI28"/>
  <c r="AJ28"/>
  <c r="AK28"/>
  <c r="AL28"/>
  <c r="AM28"/>
  <c r="AN28"/>
  <c r="AO28"/>
  <c r="AP28"/>
  <c r="AR28"/>
  <c r="AS28"/>
  <c r="AT28"/>
  <c r="AU28"/>
  <c r="H28" i="6"/>
  <c r="G28"/>
  <c r="C28"/>
  <c r="E28"/>
  <c r="D28"/>
  <c r="F28"/>
  <c r="I28"/>
  <c r="J28"/>
  <c r="D28" i="2"/>
  <c r="C28"/>
  <c r="F28"/>
  <c r="G28"/>
  <c r="H28"/>
  <c r="E28"/>
  <c r="I28"/>
  <c r="J28"/>
  <c r="K28"/>
  <c r="L28"/>
  <c r="M28"/>
  <c r="N28"/>
  <c r="O28"/>
  <c r="H28" i="3"/>
  <c r="P28" i="2"/>
  <c r="Q28"/>
  <c r="R28"/>
  <c r="AQ28" i="5"/>
  <c r="AV28"/>
  <c r="F29"/>
  <c r="E29"/>
  <c r="G29"/>
  <c r="H29"/>
  <c r="I29"/>
  <c r="J29"/>
  <c r="K29"/>
  <c r="L29"/>
  <c r="M29"/>
  <c r="N29"/>
  <c r="O29"/>
  <c r="P29"/>
  <c r="Q29"/>
  <c r="R29"/>
  <c r="S29"/>
  <c r="T29"/>
  <c r="U29"/>
  <c r="V29"/>
  <c r="W29"/>
  <c r="X29"/>
  <c r="Y29"/>
  <c r="Z29"/>
  <c r="AA29"/>
  <c r="AB29"/>
  <c r="AC29"/>
  <c r="AD29"/>
  <c r="AE29"/>
  <c r="AF29"/>
  <c r="AG29"/>
  <c r="AH29"/>
  <c r="AI29"/>
  <c r="AJ29"/>
  <c r="AK29"/>
  <c r="AL29"/>
  <c r="AM29"/>
  <c r="AN29"/>
  <c r="AO29"/>
  <c r="AP29"/>
  <c r="E29" i="4"/>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W29"/>
  <c r="AR29" i="5"/>
  <c r="AS29"/>
  <c r="AT29"/>
  <c r="AU29"/>
  <c r="H29" i="6"/>
  <c r="I29"/>
  <c r="C29"/>
  <c r="D29"/>
  <c r="E29"/>
  <c r="F29"/>
  <c r="G29"/>
  <c r="J29"/>
  <c r="D29" i="2"/>
  <c r="C29"/>
  <c r="F29"/>
  <c r="G29"/>
  <c r="H29"/>
  <c r="E29"/>
  <c r="I29"/>
  <c r="J29"/>
  <c r="K29"/>
  <c r="L29"/>
  <c r="M29"/>
  <c r="N29"/>
  <c r="O29"/>
  <c r="H29" i="3"/>
  <c r="P29" i="2"/>
  <c r="Q29"/>
  <c r="R29"/>
  <c r="AQ29" i="5"/>
  <c r="AV29"/>
  <c r="F30"/>
  <c r="E30"/>
  <c r="G30"/>
  <c r="H30"/>
  <c r="I30"/>
  <c r="J30"/>
  <c r="K30"/>
  <c r="L30"/>
  <c r="M30"/>
  <c r="N30"/>
  <c r="O30"/>
  <c r="P30"/>
  <c r="Q30"/>
  <c r="R30"/>
  <c r="S30"/>
  <c r="T30"/>
  <c r="U30"/>
  <c r="V30"/>
  <c r="W30"/>
  <c r="X30"/>
  <c r="Y30"/>
  <c r="Z30"/>
  <c r="AA30"/>
  <c r="AB30"/>
  <c r="AC30"/>
  <c r="AD30"/>
  <c r="AE30"/>
  <c r="AF30"/>
  <c r="AG30"/>
  <c r="AH30"/>
  <c r="AI30"/>
  <c r="AJ30"/>
  <c r="AK30"/>
  <c r="AL30"/>
  <c r="AM30"/>
  <c r="AN30"/>
  <c r="AO30"/>
  <c r="AP30"/>
  <c r="E30" i="4"/>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W30"/>
  <c r="AR30" i="5"/>
  <c r="AS30"/>
  <c r="AT30"/>
  <c r="AU30"/>
  <c r="H30" i="6"/>
  <c r="I30"/>
  <c r="C30"/>
  <c r="D30"/>
  <c r="E30"/>
  <c r="F30"/>
  <c r="G30"/>
  <c r="J30"/>
  <c r="D30" i="2"/>
  <c r="C30"/>
  <c r="F30"/>
  <c r="G30"/>
  <c r="H30"/>
  <c r="E30"/>
  <c r="I30"/>
  <c r="J30"/>
  <c r="K30"/>
  <c r="L30"/>
  <c r="M30"/>
  <c r="N30"/>
  <c r="O30"/>
  <c r="H30" i="3"/>
  <c r="P30" i="2"/>
  <c r="Q30"/>
  <c r="R30"/>
  <c r="AQ30" i="5"/>
  <c r="AV30"/>
  <c r="F31"/>
  <c r="E31"/>
  <c r="G31"/>
  <c r="H31"/>
  <c r="I31"/>
  <c r="J31"/>
  <c r="K31"/>
  <c r="L31"/>
  <c r="M31"/>
  <c r="N31"/>
  <c r="O31"/>
  <c r="P31"/>
  <c r="Q31"/>
  <c r="R31"/>
  <c r="S31"/>
  <c r="T31"/>
  <c r="U31"/>
  <c r="V31"/>
  <c r="W31"/>
  <c r="X31"/>
  <c r="Y31"/>
  <c r="Z31"/>
  <c r="AA31"/>
  <c r="AB31"/>
  <c r="AC31"/>
  <c r="AD31"/>
  <c r="AE31"/>
  <c r="AF31"/>
  <c r="AG31"/>
  <c r="AH31"/>
  <c r="AI31"/>
  <c r="AJ31"/>
  <c r="AK31"/>
  <c r="AL31"/>
  <c r="AM31"/>
  <c r="AN31"/>
  <c r="AO31"/>
  <c r="AP31"/>
  <c r="E31" i="4"/>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W31"/>
  <c r="AR31" i="5"/>
  <c r="AS31"/>
  <c r="AT31"/>
  <c r="AU31"/>
  <c r="H31" i="6"/>
  <c r="I31"/>
  <c r="C31"/>
  <c r="D31"/>
  <c r="E31"/>
  <c r="F31"/>
  <c r="G31"/>
  <c r="J31"/>
  <c r="D31" i="2"/>
  <c r="C31"/>
  <c r="F31"/>
  <c r="G31"/>
  <c r="H31"/>
  <c r="E31"/>
  <c r="I31"/>
  <c r="J31"/>
  <c r="K31"/>
  <c r="L31"/>
  <c r="M31"/>
  <c r="N31"/>
  <c r="O31"/>
  <c r="H31" i="3"/>
  <c r="P31" i="2"/>
  <c r="Q31"/>
  <c r="R31"/>
  <c r="AQ31" i="5"/>
  <c r="AV31"/>
  <c r="E32" i="4"/>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W32"/>
  <c r="AR32" i="5"/>
  <c r="AS32"/>
  <c r="AT32"/>
  <c r="AU32"/>
  <c r="H32" i="6"/>
  <c r="I32"/>
  <c r="C32"/>
  <c r="E32"/>
  <c r="D32"/>
  <c r="F32"/>
  <c r="G32"/>
  <c r="J32"/>
  <c r="D32" i="2"/>
  <c r="C32"/>
  <c r="F32"/>
  <c r="G32"/>
  <c r="H32"/>
  <c r="E32"/>
  <c r="I32"/>
  <c r="J32"/>
  <c r="K32"/>
  <c r="L32"/>
  <c r="M32"/>
  <c r="N32"/>
  <c r="O32"/>
  <c r="H32" i="3"/>
  <c r="P32" i="2"/>
  <c r="Q32"/>
  <c r="R32"/>
  <c r="E32" i="5"/>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V32"/>
  <c r="F33"/>
  <c r="E33"/>
  <c r="G33"/>
  <c r="H33"/>
  <c r="I33"/>
  <c r="J33"/>
  <c r="K33"/>
  <c r="L33"/>
  <c r="M33"/>
  <c r="N33"/>
  <c r="O33"/>
  <c r="P33"/>
  <c r="Q33"/>
  <c r="R33"/>
  <c r="S33"/>
  <c r="T33"/>
  <c r="U33"/>
  <c r="V33"/>
  <c r="W33"/>
  <c r="X33"/>
  <c r="Y33"/>
  <c r="Z33"/>
  <c r="AA33"/>
  <c r="AB33"/>
  <c r="AC33"/>
  <c r="AD33"/>
  <c r="AE33"/>
  <c r="AF33"/>
  <c r="AG33"/>
  <c r="AH33"/>
  <c r="AI33"/>
  <c r="AJ33"/>
  <c r="AK33"/>
  <c r="AL33"/>
  <c r="AM33"/>
  <c r="AN33"/>
  <c r="AO33"/>
  <c r="AP33"/>
  <c r="E33" i="4"/>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W33"/>
  <c r="AR33" i="5"/>
  <c r="AS33"/>
  <c r="AT33"/>
  <c r="AU33"/>
  <c r="H33" i="6"/>
  <c r="I33"/>
  <c r="C33"/>
  <c r="D33"/>
  <c r="E33"/>
  <c r="F33"/>
  <c r="G33"/>
  <c r="J33"/>
  <c r="D33" i="2"/>
  <c r="C33"/>
  <c r="F33"/>
  <c r="G33"/>
  <c r="H33"/>
  <c r="E33"/>
  <c r="I33"/>
  <c r="J33"/>
  <c r="K33"/>
  <c r="L33"/>
  <c r="M33"/>
  <c r="N33"/>
  <c r="O33"/>
  <c r="H33" i="3"/>
  <c r="P33" i="2"/>
  <c r="Q33"/>
  <c r="R33"/>
  <c r="AQ33" i="5"/>
  <c r="AV33"/>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E34" i="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W34"/>
  <c r="AR34" i="5"/>
  <c r="AS34"/>
  <c r="AT34"/>
  <c r="AU34"/>
  <c r="H34" i="6"/>
  <c r="I34"/>
  <c r="E34"/>
  <c r="D34"/>
  <c r="C34"/>
  <c r="F34"/>
  <c r="G34"/>
  <c r="J34"/>
  <c r="D34" i="2"/>
  <c r="C34"/>
  <c r="F34"/>
  <c r="G34"/>
  <c r="H34"/>
  <c r="E34"/>
  <c r="I34"/>
  <c r="J34"/>
  <c r="K34"/>
  <c r="L34"/>
  <c r="M34"/>
  <c r="N34"/>
  <c r="O34"/>
  <c r="H34" i="3"/>
  <c r="P34" i="2"/>
  <c r="Q34"/>
  <c r="R34"/>
  <c r="AQ34" i="5"/>
  <c r="AV34"/>
  <c r="F35"/>
  <c r="E35"/>
  <c r="G35"/>
  <c r="H35"/>
  <c r="I35"/>
  <c r="J35"/>
  <c r="K35"/>
  <c r="L35"/>
  <c r="M35"/>
  <c r="N35"/>
  <c r="O35"/>
  <c r="P35"/>
  <c r="Q35"/>
  <c r="R35"/>
  <c r="S35"/>
  <c r="T35"/>
  <c r="U35"/>
  <c r="V35"/>
  <c r="W35"/>
  <c r="X35"/>
  <c r="Y35"/>
  <c r="Z35"/>
  <c r="AA35"/>
  <c r="AB35"/>
  <c r="AC35"/>
  <c r="AD35"/>
  <c r="AE35"/>
  <c r="AF35"/>
  <c r="AG35"/>
  <c r="AH35"/>
  <c r="AI35"/>
  <c r="AJ35"/>
  <c r="AK35"/>
  <c r="AL35"/>
  <c r="AM35"/>
  <c r="AN35"/>
  <c r="AO35"/>
  <c r="AP35"/>
  <c r="E35" i="4"/>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W35"/>
  <c r="AR35" i="5"/>
  <c r="AS35"/>
  <c r="AT35"/>
  <c r="AU35"/>
  <c r="H35" i="6"/>
  <c r="I35"/>
  <c r="C35"/>
  <c r="D35"/>
  <c r="E35"/>
  <c r="F35"/>
  <c r="G35"/>
  <c r="J35"/>
  <c r="D35" i="2"/>
  <c r="C35"/>
  <c r="F35"/>
  <c r="G35"/>
  <c r="H35"/>
  <c r="E35"/>
  <c r="I35"/>
  <c r="J35"/>
  <c r="K35"/>
  <c r="L35"/>
  <c r="M35"/>
  <c r="N35"/>
  <c r="O35"/>
  <c r="H35" i="3"/>
  <c r="P35" i="2"/>
  <c r="Q35"/>
  <c r="R35"/>
  <c r="AQ35" i="5"/>
  <c r="AV35"/>
  <c r="F36"/>
  <c r="E36"/>
  <c r="G36"/>
  <c r="H36"/>
  <c r="I36"/>
  <c r="J36"/>
  <c r="K36"/>
  <c r="L36"/>
  <c r="M36"/>
  <c r="N36"/>
  <c r="O36"/>
  <c r="P36"/>
  <c r="Q36"/>
  <c r="R36"/>
  <c r="S36"/>
  <c r="T36"/>
  <c r="U36"/>
  <c r="V36"/>
  <c r="W36"/>
  <c r="X36"/>
  <c r="Y36"/>
  <c r="Z36"/>
  <c r="AA36"/>
  <c r="AB36"/>
  <c r="AC36"/>
  <c r="AD36"/>
  <c r="AE36"/>
  <c r="AF36"/>
  <c r="AG36"/>
  <c r="AH36"/>
  <c r="AI36"/>
  <c r="AJ36"/>
  <c r="AK36"/>
  <c r="AL36"/>
  <c r="AM36"/>
  <c r="AN36"/>
  <c r="AO36"/>
  <c r="AP36"/>
  <c r="AR36"/>
  <c r="AS36"/>
  <c r="AT36"/>
  <c r="AU36"/>
  <c r="H36" i="6"/>
  <c r="I36"/>
  <c r="C36"/>
  <c r="D36"/>
  <c r="E36"/>
  <c r="F36"/>
  <c r="G36"/>
  <c r="J36"/>
  <c r="D36" i="2"/>
  <c r="C36"/>
  <c r="F36"/>
  <c r="G36"/>
  <c r="H36"/>
  <c r="E36"/>
  <c r="I36"/>
  <c r="J36"/>
  <c r="K36"/>
  <c r="L36"/>
  <c r="M36"/>
  <c r="N36"/>
  <c r="O36"/>
  <c r="H36" i="3"/>
  <c r="P36" i="2"/>
  <c r="Q36"/>
  <c r="R36"/>
  <c r="AQ36" i="5"/>
  <c r="AV36"/>
  <c r="E37" i="4"/>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W37"/>
  <c r="AR37" i="5"/>
  <c r="AS37"/>
  <c r="AT37"/>
  <c r="AU37"/>
  <c r="H37" i="6"/>
  <c r="I37"/>
  <c r="E37"/>
  <c r="C37"/>
  <c r="D37"/>
  <c r="F37"/>
  <c r="G37"/>
  <c r="J37"/>
  <c r="D37" i="2"/>
  <c r="C37"/>
  <c r="F37"/>
  <c r="G37"/>
  <c r="H37"/>
  <c r="E37"/>
  <c r="I37"/>
  <c r="J37"/>
  <c r="K37"/>
  <c r="L37"/>
  <c r="M37"/>
  <c r="N37"/>
  <c r="O37"/>
  <c r="H37" i="3"/>
  <c r="P37" i="2"/>
  <c r="Q37"/>
  <c r="R37"/>
  <c r="E37" i="5"/>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V37"/>
  <c r="H38" i="6"/>
  <c r="I38"/>
  <c r="F38"/>
  <c r="AU38" i="5"/>
  <c r="G38" i="6"/>
  <c r="J38"/>
  <c r="D38" i="2"/>
  <c r="C38"/>
  <c r="F38"/>
  <c r="G38"/>
  <c r="H38"/>
  <c r="I38"/>
  <c r="J38"/>
  <c r="E38"/>
  <c r="K38"/>
  <c r="L38"/>
  <c r="M38"/>
  <c r="N38"/>
  <c r="O38"/>
  <c r="H38" i="3"/>
  <c r="P38" i="2"/>
  <c r="Q38"/>
  <c r="R38"/>
  <c r="G38" i="5"/>
  <c r="H38"/>
  <c r="I38"/>
  <c r="J38"/>
  <c r="K38"/>
  <c r="L38"/>
  <c r="M38"/>
  <c r="N38"/>
  <c r="O38"/>
  <c r="P38"/>
  <c r="Q38"/>
  <c r="R38"/>
  <c r="S38"/>
  <c r="T38"/>
  <c r="U38"/>
  <c r="V38"/>
  <c r="W38"/>
  <c r="X38"/>
  <c r="Y38"/>
  <c r="Z38"/>
  <c r="AA38"/>
  <c r="AB38"/>
  <c r="AC38"/>
  <c r="AD38"/>
  <c r="AE38"/>
  <c r="AF38"/>
  <c r="AG38"/>
  <c r="AH38"/>
  <c r="AI38"/>
  <c r="AJ38"/>
  <c r="AK38"/>
  <c r="AL38"/>
  <c r="AM38"/>
  <c r="AN38"/>
  <c r="AO38"/>
  <c r="AP38"/>
  <c r="AQ38"/>
  <c r="AV38"/>
  <c r="H39" i="6"/>
  <c r="I39"/>
  <c r="F39"/>
  <c r="AR39" i="5"/>
  <c r="AS39"/>
  <c r="AT39"/>
  <c r="AU39"/>
  <c r="G39" i="6"/>
  <c r="J39"/>
  <c r="D39" i="2"/>
  <c r="C39"/>
  <c r="F39"/>
  <c r="G39"/>
  <c r="H39"/>
  <c r="E39"/>
  <c r="I39"/>
  <c r="J39"/>
  <c r="K39"/>
  <c r="L39"/>
  <c r="M39"/>
  <c r="N39"/>
  <c r="O39"/>
  <c r="H39" i="3"/>
  <c r="P39" i="2"/>
  <c r="Q39"/>
  <c r="R39"/>
  <c r="E39" i="5"/>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V39"/>
  <c r="H40" i="6"/>
  <c r="I40"/>
  <c r="F40"/>
  <c r="AR40" i="5"/>
  <c r="AS40"/>
  <c r="AT40"/>
  <c r="AU40"/>
  <c r="G40" i="6"/>
  <c r="J40"/>
  <c r="D40" i="2"/>
  <c r="C40"/>
  <c r="F40"/>
  <c r="G40"/>
  <c r="H40"/>
  <c r="E40"/>
  <c r="I40"/>
  <c r="J40"/>
  <c r="K40"/>
  <c r="L40"/>
  <c r="M40"/>
  <c r="N40"/>
  <c r="O40"/>
  <c r="H40" i="3"/>
  <c r="P40" i="2"/>
  <c r="Q40"/>
  <c r="R40"/>
  <c r="E40" i="5"/>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V40"/>
  <c r="H41" i="6"/>
  <c r="I41"/>
  <c r="F41"/>
  <c r="AR41" i="5"/>
  <c r="AS41"/>
  <c r="AT41"/>
  <c r="AU41"/>
  <c r="G41" i="6"/>
  <c r="J41"/>
  <c r="D41" i="2"/>
  <c r="C41"/>
  <c r="F41"/>
  <c r="G41"/>
  <c r="H41"/>
  <c r="E41"/>
  <c r="I41"/>
  <c r="J41"/>
  <c r="K41"/>
  <c r="L41"/>
  <c r="M41"/>
  <c r="N41"/>
  <c r="O41"/>
  <c r="H41" i="3"/>
  <c r="P41" i="2"/>
  <c r="Q41"/>
  <c r="R41"/>
  <c r="E41" i="5"/>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V41"/>
  <c r="H42" i="6"/>
  <c r="I42"/>
  <c r="F42"/>
  <c r="AR42" i="5"/>
  <c r="AS42"/>
  <c r="AT42"/>
  <c r="AU42"/>
  <c r="G42" i="6"/>
  <c r="J42"/>
  <c r="D42" i="2"/>
  <c r="C42"/>
  <c r="F42"/>
  <c r="G42"/>
  <c r="H42"/>
  <c r="E42"/>
  <c r="I42"/>
  <c r="J42"/>
  <c r="K42"/>
  <c r="L42"/>
  <c r="M42"/>
  <c r="N42"/>
  <c r="O42"/>
  <c r="H42" i="3"/>
  <c r="P42" i="2"/>
  <c r="Q42"/>
  <c r="R42"/>
  <c r="E42" i="5"/>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V42"/>
  <c r="H43" i="6"/>
  <c r="I43"/>
  <c r="F43"/>
  <c r="AR43" i="5"/>
  <c r="AS43"/>
  <c r="AT43"/>
  <c r="AU43"/>
  <c r="G43" i="6"/>
  <c r="J43"/>
  <c r="D43" i="2"/>
  <c r="C43"/>
  <c r="F43"/>
  <c r="G43"/>
  <c r="H43"/>
  <c r="E43"/>
  <c r="I43"/>
  <c r="J43"/>
  <c r="K43"/>
  <c r="L43"/>
  <c r="M43"/>
  <c r="N43"/>
  <c r="O43"/>
  <c r="H43" i="3"/>
  <c r="P43" i="2"/>
  <c r="Q43"/>
  <c r="R43"/>
  <c r="E43" i="5"/>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V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R44"/>
  <c r="AS44"/>
  <c r="AT44"/>
  <c r="AU44"/>
  <c r="H44" i="6"/>
  <c r="I44"/>
  <c r="E44"/>
  <c r="D44"/>
  <c r="C44"/>
  <c r="F44"/>
  <c r="G44"/>
  <c r="J44"/>
  <c r="D44" i="2"/>
  <c r="C44"/>
  <c r="F44"/>
  <c r="G44"/>
  <c r="H44"/>
  <c r="E44"/>
  <c r="I44"/>
  <c r="J44"/>
  <c r="K44"/>
  <c r="L44"/>
  <c r="M44"/>
  <c r="N44"/>
  <c r="O44"/>
  <c r="P44"/>
  <c r="Q44"/>
  <c r="R44"/>
  <c r="AQ44" i="5"/>
  <c r="AV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R45"/>
  <c r="AS45"/>
  <c r="AT45"/>
  <c r="AU45"/>
  <c r="H45" i="6"/>
  <c r="I45"/>
  <c r="E45"/>
  <c r="D45"/>
  <c r="C45"/>
  <c r="F45"/>
  <c r="G45"/>
  <c r="J45"/>
  <c r="D45" i="2"/>
  <c r="C45"/>
  <c r="F45"/>
  <c r="G45"/>
  <c r="H45"/>
  <c r="E45"/>
  <c r="I45"/>
  <c r="J45"/>
  <c r="K45"/>
  <c r="L45"/>
  <c r="M45"/>
  <c r="N45"/>
  <c r="O45"/>
  <c r="P45"/>
  <c r="Q45"/>
  <c r="R45"/>
  <c r="AQ45" i="5"/>
  <c r="AV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R46"/>
  <c r="AS46"/>
  <c r="AT46"/>
  <c r="AU46"/>
  <c r="H46" i="6"/>
  <c r="I46"/>
  <c r="E46"/>
  <c r="D46"/>
  <c r="C46"/>
  <c r="F46"/>
  <c r="G46"/>
  <c r="J46"/>
  <c r="D46" i="2"/>
  <c r="C46"/>
  <c r="F46"/>
  <c r="G46"/>
  <c r="H46"/>
  <c r="E46"/>
  <c r="I46"/>
  <c r="J46"/>
  <c r="K46"/>
  <c r="L46"/>
  <c r="M46"/>
  <c r="N46"/>
  <c r="O46"/>
  <c r="P46"/>
  <c r="Q46"/>
  <c r="R46"/>
  <c r="AQ46" i="5"/>
  <c r="AV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R47"/>
  <c r="AS47"/>
  <c r="AT47"/>
  <c r="AU47"/>
  <c r="H47" i="6"/>
  <c r="I47"/>
  <c r="E47"/>
  <c r="D47"/>
  <c r="C47"/>
  <c r="F47"/>
  <c r="G47"/>
  <c r="J47"/>
  <c r="D47" i="2"/>
  <c r="C47"/>
  <c r="F47"/>
  <c r="G47"/>
  <c r="H47"/>
  <c r="E47"/>
  <c r="I47"/>
  <c r="J47"/>
  <c r="K47"/>
  <c r="L47"/>
  <c r="M47"/>
  <c r="N47"/>
  <c r="O47"/>
  <c r="P47"/>
  <c r="Q47"/>
  <c r="R47"/>
  <c r="AQ47" i="5"/>
  <c r="AV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R48"/>
  <c r="AS48"/>
  <c r="AT48"/>
  <c r="AU48"/>
  <c r="H48" i="6"/>
  <c r="I48"/>
  <c r="E48"/>
  <c r="D48"/>
  <c r="C48"/>
  <c r="F48"/>
  <c r="G48"/>
  <c r="J48"/>
  <c r="D48" i="2"/>
  <c r="C48"/>
  <c r="F48"/>
  <c r="G48"/>
  <c r="H48"/>
  <c r="E48"/>
  <c r="I48"/>
  <c r="J48"/>
  <c r="K48"/>
  <c r="L48"/>
  <c r="M48"/>
  <c r="N48"/>
  <c r="O48"/>
  <c r="P48"/>
  <c r="Q48"/>
  <c r="R48"/>
  <c r="AQ48" i="5"/>
  <c r="AV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R49"/>
  <c r="AS49"/>
  <c r="AT49"/>
  <c r="AU49"/>
  <c r="H49" i="6"/>
  <c r="I49"/>
  <c r="E49"/>
  <c r="D49"/>
  <c r="C49"/>
  <c r="F49"/>
  <c r="G49"/>
  <c r="J49"/>
  <c r="D49" i="2"/>
  <c r="C49"/>
  <c r="F49"/>
  <c r="G49"/>
  <c r="H49"/>
  <c r="E49"/>
  <c r="I49"/>
  <c r="J49"/>
  <c r="K49"/>
  <c r="L49"/>
  <c r="M49"/>
  <c r="N49"/>
  <c r="O49"/>
  <c r="P49"/>
  <c r="Q49"/>
  <c r="R49"/>
  <c r="AQ49" i="5"/>
  <c r="AV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R50"/>
  <c r="AS50"/>
  <c r="AT50"/>
  <c r="AU50"/>
  <c r="H50" i="6"/>
  <c r="I50"/>
  <c r="E50"/>
  <c r="D50"/>
  <c r="C50"/>
  <c r="F50"/>
  <c r="G50"/>
  <c r="J50"/>
  <c r="D50" i="2"/>
  <c r="C50"/>
  <c r="F50"/>
  <c r="G50"/>
  <c r="H50"/>
  <c r="E50"/>
  <c r="I50"/>
  <c r="J50"/>
  <c r="K50"/>
  <c r="L50"/>
  <c r="M50"/>
  <c r="N50"/>
  <c r="O50"/>
  <c r="P50"/>
  <c r="Q50"/>
  <c r="R50"/>
  <c r="AQ50" i="5"/>
  <c r="AV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R51"/>
  <c r="AS51"/>
  <c r="AT51"/>
  <c r="AU51"/>
  <c r="H51" i="6"/>
  <c r="I51"/>
  <c r="E51"/>
  <c r="D51"/>
  <c r="C51"/>
  <c r="F51"/>
  <c r="G51"/>
  <c r="J51"/>
  <c r="D51" i="2"/>
  <c r="C51"/>
  <c r="F51"/>
  <c r="G51"/>
  <c r="H51"/>
  <c r="E51"/>
  <c r="I51"/>
  <c r="J51"/>
  <c r="K51"/>
  <c r="L51"/>
  <c r="M51"/>
  <c r="N51"/>
  <c r="O51"/>
  <c r="P51"/>
  <c r="Q51"/>
  <c r="R51"/>
  <c r="AQ51" i="5"/>
  <c r="AV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R52"/>
  <c r="AS52"/>
  <c r="AT52"/>
  <c r="AU52"/>
  <c r="H52" i="6"/>
  <c r="I52"/>
  <c r="E52"/>
  <c r="D52"/>
  <c r="C52"/>
  <c r="F52"/>
  <c r="G52"/>
  <c r="J52"/>
  <c r="D52" i="2"/>
  <c r="C52"/>
  <c r="F52"/>
  <c r="G52"/>
  <c r="H52"/>
  <c r="E52"/>
  <c r="I52"/>
  <c r="J52"/>
  <c r="K52"/>
  <c r="L52"/>
  <c r="M52"/>
  <c r="N52"/>
  <c r="O52"/>
  <c r="P52"/>
  <c r="Q52"/>
  <c r="R52"/>
  <c r="AQ52" i="5"/>
  <c r="AV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R53"/>
  <c r="AS53"/>
  <c r="AT53"/>
  <c r="AU53"/>
  <c r="H53" i="6"/>
  <c r="I53"/>
  <c r="E53"/>
  <c r="D53"/>
  <c r="C53"/>
  <c r="F53"/>
  <c r="G53"/>
  <c r="J53"/>
  <c r="D53" i="2"/>
  <c r="C53"/>
  <c r="F53"/>
  <c r="G53"/>
  <c r="H53"/>
  <c r="E53"/>
  <c r="I53"/>
  <c r="J53"/>
  <c r="K53"/>
  <c r="L53"/>
  <c r="M53"/>
  <c r="N53"/>
  <c r="O53"/>
  <c r="P53"/>
  <c r="Q53"/>
  <c r="R53"/>
  <c r="AQ53" i="5"/>
  <c r="AV5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R54"/>
  <c r="AS54"/>
  <c r="AT54"/>
  <c r="AU54"/>
  <c r="H54" i="6"/>
  <c r="I54"/>
  <c r="E54"/>
  <c r="D54"/>
  <c r="C54"/>
  <c r="F54"/>
  <c r="G54"/>
  <c r="J54"/>
  <c r="D54" i="2"/>
  <c r="C54"/>
  <c r="F54"/>
  <c r="G54"/>
  <c r="H54"/>
  <c r="E54"/>
  <c r="I54"/>
  <c r="J54"/>
  <c r="K54"/>
  <c r="L54"/>
  <c r="M54"/>
  <c r="N54"/>
  <c r="O54"/>
  <c r="P54"/>
  <c r="Q54"/>
  <c r="R54"/>
  <c r="AQ54" i="5"/>
  <c r="AV54"/>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R55"/>
  <c r="AS55"/>
  <c r="AT55"/>
  <c r="AU55"/>
  <c r="H55" i="6"/>
  <c r="I55"/>
  <c r="E55"/>
  <c r="D55"/>
  <c r="C55"/>
  <c r="F55"/>
  <c r="G55"/>
  <c r="J55"/>
  <c r="D55" i="2"/>
  <c r="C55"/>
  <c r="F55"/>
  <c r="G55"/>
  <c r="H55"/>
  <c r="E55"/>
  <c r="I55"/>
  <c r="J55"/>
  <c r="K55"/>
  <c r="L55"/>
  <c r="M55"/>
  <c r="N55"/>
  <c r="O55"/>
  <c r="P55"/>
  <c r="Q55"/>
  <c r="R55"/>
  <c r="AQ55" i="5"/>
  <c r="AV5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R56"/>
  <c r="AS56"/>
  <c r="AT56"/>
  <c r="AU56"/>
  <c r="H56" i="6"/>
  <c r="I56"/>
  <c r="E56"/>
  <c r="D56"/>
  <c r="C56"/>
  <c r="F56"/>
  <c r="G56"/>
  <c r="J56"/>
  <c r="D56" i="2"/>
  <c r="C56"/>
  <c r="F56"/>
  <c r="G56"/>
  <c r="H56"/>
  <c r="E56"/>
  <c r="I56"/>
  <c r="J56"/>
  <c r="K56"/>
  <c r="L56"/>
  <c r="M56"/>
  <c r="N56"/>
  <c r="O56"/>
  <c r="P56"/>
  <c r="Q56"/>
  <c r="R56"/>
  <c r="AQ56" i="5"/>
  <c r="AV56"/>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R57"/>
  <c r="AS57"/>
  <c r="AT57"/>
  <c r="AU57"/>
  <c r="H57" i="6"/>
  <c r="I57"/>
  <c r="E57"/>
  <c r="D57"/>
  <c r="C57"/>
  <c r="F57"/>
  <c r="G57"/>
  <c r="J57"/>
  <c r="D57" i="2"/>
  <c r="C57"/>
  <c r="F57"/>
  <c r="G57"/>
  <c r="H57"/>
  <c r="E57"/>
  <c r="I57"/>
  <c r="J57"/>
  <c r="K57"/>
  <c r="L57"/>
  <c r="M57"/>
  <c r="N57"/>
  <c r="O57"/>
  <c r="P57"/>
  <c r="Q57"/>
  <c r="R57"/>
  <c r="AQ57" i="5"/>
  <c r="AV57"/>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R58"/>
  <c r="AS58"/>
  <c r="AT58"/>
  <c r="AU58"/>
  <c r="H58" i="6"/>
  <c r="I58"/>
  <c r="E58"/>
  <c r="D58"/>
  <c r="C58"/>
  <c r="F58"/>
  <c r="G58"/>
  <c r="J58"/>
  <c r="D58" i="2"/>
  <c r="C58"/>
  <c r="F58"/>
  <c r="G58"/>
  <c r="H58"/>
  <c r="E58"/>
  <c r="I58"/>
  <c r="J58"/>
  <c r="K58"/>
  <c r="L58"/>
  <c r="M58"/>
  <c r="N58"/>
  <c r="O58"/>
  <c r="P58"/>
  <c r="Q58"/>
  <c r="R58"/>
  <c r="AQ58" i="5"/>
  <c r="AV58"/>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R59"/>
  <c r="AS59"/>
  <c r="AT59"/>
  <c r="AU59"/>
  <c r="H59" i="6"/>
  <c r="I59"/>
  <c r="E59"/>
  <c r="D59"/>
  <c r="C59"/>
  <c r="F59"/>
  <c r="G59"/>
  <c r="J59"/>
  <c r="D59" i="2"/>
  <c r="C59"/>
  <c r="F59"/>
  <c r="G59"/>
  <c r="H59"/>
  <c r="E59"/>
  <c r="I59"/>
  <c r="J59"/>
  <c r="K59"/>
  <c r="L59"/>
  <c r="M59"/>
  <c r="N59"/>
  <c r="O59"/>
  <c r="P59"/>
  <c r="Q59"/>
  <c r="R59"/>
  <c r="AQ59" i="5"/>
  <c r="AV59"/>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R60"/>
  <c r="AS60"/>
  <c r="AT60"/>
  <c r="AU60"/>
  <c r="H60" i="6"/>
  <c r="I60"/>
  <c r="E60"/>
  <c r="D60"/>
  <c r="C60"/>
  <c r="F60"/>
  <c r="G60"/>
  <c r="J60"/>
  <c r="D60" i="2"/>
  <c r="C60"/>
  <c r="F60"/>
  <c r="G60"/>
  <c r="H60"/>
  <c r="E60"/>
  <c r="I60"/>
  <c r="J60"/>
  <c r="K60"/>
  <c r="L60"/>
  <c r="M60"/>
  <c r="N60"/>
  <c r="O60"/>
  <c r="P60"/>
  <c r="Q60"/>
  <c r="R60"/>
  <c r="AQ60" i="5"/>
  <c r="AV60"/>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R61"/>
  <c r="AS61"/>
  <c r="AT61"/>
  <c r="AU61"/>
  <c r="H61" i="6"/>
  <c r="I61"/>
  <c r="E61"/>
  <c r="D61"/>
  <c r="C61"/>
  <c r="F61"/>
  <c r="G61"/>
  <c r="J61"/>
  <c r="D61" i="2"/>
  <c r="C61"/>
  <c r="F61"/>
  <c r="G61"/>
  <c r="H61"/>
  <c r="E61"/>
  <c r="I61"/>
  <c r="J61"/>
  <c r="K61"/>
  <c r="L61"/>
  <c r="M61"/>
  <c r="N61"/>
  <c r="O61"/>
  <c r="P61"/>
  <c r="Q61"/>
  <c r="R61"/>
  <c r="AQ61" i="5"/>
  <c r="AV61"/>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R62"/>
  <c r="AS62"/>
  <c r="AT62"/>
  <c r="AU62"/>
  <c r="H62" i="6"/>
  <c r="I62"/>
  <c r="E62"/>
  <c r="D62"/>
  <c r="C62"/>
  <c r="F62"/>
  <c r="G62"/>
  <c r="J62"/>
  <c r="D62" i="2"/>
  <c r="C62"/>
  <c r="F62"/>
  <c r="G62"/>
  <c r="H62"/>
  <c r="E62"/>
  <c r="I62"/>
  <c r="J62"/>
  <c r="K62"/>
  <c r="L62"/>
  <c r="M62"/>
  <c r="N62"/>
  <c r="O62"/>
  <c r="P62"/>
  <c r="Q62"/>
  <c r="R62"/>
  <c r="AQ62" i="5"/>
  <c r="AV62"/>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R63"/>
  <c r="AS63"/>
  <c r="AT63"/>
  <c r="AU63"/>
  <c r="H63" i="6"/>
  <c r="I63"/>
  <c r="E63"/>
  <c r="D63"/>
  <c r="C63"/>
  <c r="F63"/>
  <c r="G63"/>
  <c r="J63"/>
  <c r="D63" i="2"/>
  <c r="C63"/>
  <c r="F63"/>
  <c r="G63"/>
  <c r="H63"/>
  <c r="E63"/>
  <c r="I63"/>
  <c r="J63"/>
  <c r="K63"/>
  <c r="L63"/>
  <c r="M63"/>
  <c r="N63"/>
  <c r="O63"/>
  <c r="P63"/>
  <c r="Q63"/>
  <c r="R63"/>
  <c r="AQ63" i="5"/>
  <c r="AV63"/>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R64"/>
  <c r="AS64"/>
  <c r="AT64"/>
  <c r="AU64"/>
  <c r="H64" i="6"/>
  <c r="I64"/>
  <c r="E64"/>
  <c r="D64"/>
  <c r="C64"/>
  <c r="F64"/>
  <c r="G64"/>
  <c r="J64"/>
  <c r="D64" i="2"/>
  <c r="C64"/>
  <c r="F64"/>
  <c r="G64"/>
  <c r="H64"/>
  <c r="E64"/>
  <c r="I64"/>
  <c r="J64"/>
  <c r="K64"/>
  <c r="L64"/>
  <c r="M64"/>
  <c r="N64"/>
  <c r="O64"/>
  <c r="P64"/>
  <c r="Q64"/>
  <c r="R64"/>
  <c r="AQ64" i="5"/>
  <c r="AV64"/>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R65"/>
  <c r="AS65"/>
  <c r="AT65"/>
  <c r="AU65"/>
  <c r="H65" i="6"/>
  <c r="I65"/>
  <c r="E65"/>
  <c r="D65"/>
  <c r="C65"/>
  <c r="F65"/>
  <c r="G65"/>
  <c r="J65"/>
  <c r="D65" i="2"/>
  <c r="C65"/>
  <c r="F65"/>
  <c r="G65"/>
  <c r="H65"/>
  <c r="E65"/>
  <c r="I65"/>
  <c r="J65"/>
  <c r="K65"/>
  <c r="L65"/>
  <c r="M65"/>
  <c r="N65"/>
  <c r="O65"/>
  <c r="P65"/>
  <c r="Q65"/>
  <c r="R65"/>
  <c r="AQ65" i="5"/>
  <c r="AV6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R66"/>
  <c r="AS66"/>
  <c r="AT66"/>
  <c r="AU66"/>
  <c r="H66" i="6"/>
  <c r="I66"/>
  <c r="E66"/>
  <c r="D66"/>
  <c r="C66"/>
  <c r="F66"/>
  <c r="G66"/>
  <c r="J66"/>
  <c r="D66" i="2"/>
  <c r="C66"/>
  <c r="F66"/>
  <c r="G66"/>
  <c r="H66"/>
  <c r="E66"/>
  <c r="I66"/>
  <c r="J66"/>
  <c r="K66"/>
  <c r="L66"/>
  <c r="M66"/>
  <c r="N66"/>
  <c r="O66"/>
  <c r="P66"/>
  <c r="Q66"/>
  <c r="R66"/>
  <c r="AQ66" i="5"/>
  <c r="AV66"/>
  <c r="AR67"/>
  <c r="AS67"/>
  <c r="AT67"/>
  <c r="AU67"/>
  <c r="H67" i="6"/>
  <c r="I67"/>
  <c r="E67"/>
  <c r="C67"/>
  <c r="D67"/>
  <c r="F67"/>
  <c r="G67"/>
  <c r="J67"/>
  <c r="D67" i="2"/>
  <c r="C67"/>
  <c r="F67"/>
  <c r="G67"/>
  <c r="H67"/>
  <c r="E67"/>
  <c r="I67"/>
  <c r="J67"/>
  <c r="K67"/>
  <c r="L67"/>
  <c r="M67"/>
  <c r="N67"/>
  <c r="O67"/>
  <c r="P67"/>
  <c r="Q67"/>
  <c r="R67"/>
  <c r="AQ67" i="5"/>
  <c r="AV67"/>
  <c r="AR68"/>
  <c r="AS68"/>
  <c r="AT68"/>
  <c r="AU68"/>
  <c r="H68" i="6"/>
  <c r="I68"/>
  <c r="E68"/>
  <c r="C68"/>
  <c r="D68"/>
  <c r="F68"/>
  <c r="G68"/>
  <c r="J68"/>
  <c r="D68" i="2"/>
  <c r="C68"/>
  <c r="F68"/>
  <c r="G68"/>
  <c r="H68"/>
  <c r="E68"/>
  <c r="I68"/>
  <c r="J68"/>
  <c r="K68"/>
  <c r="L68"/>
  <c r="M68"/>
  <c r="N68"/>
  <c r="O68"/>
  <c r="P68"/>
  <c r="Q68"/>
  <c r="R68"/>
  <c r="AQ68" i="5"/>
  <c r="AV68"/>
  <c r="AR69"/>
  <c r="AS69"/>
  <c r="AT69"/>
  <c r="AU69"/>
  <c r="H69" i="6"/>
  <c r="I69"/>
  <c r="E69"/>
  <c r="C69"/>
  <c r="D69"/>
  <c r="F69"/>
  <c r="G69"/>
  <c r="J69"/>
  <c r="D69" i="2"/>
  <c r="C69"/>
  <c r="F69"/>
  <c r="G69"/>
  <c r="H69"/>
  <c r="E69"/>
  <c r="I69"/>
  <c r="J69"/>
  <c r="K69"/>
  <c r="L69"/>
  <c r="M69"/>
  <c r="N69"/>
  <c r="O69"/>
  <c r="P69"/>
  <c r="Q69"/>
  <c r="R69"/>
  <c r="AQ69" i="5"/>
  <c r="AV69"/>
  <c r="AR70"/>
  <c r="AS70"/>
  <c r="AT70"/>
  <c r="AU70"/>
  <c r="H70" i="6"/>
  <c r="I70"/>
  <c r="E70"/>
  <c r="C70"/>
  <c r="D70"/>
  <c r="F70"/>
  <c r="G70"/>
  <c r="J70"/>
  <c r="D70" i="2"/>
  <c r="C70"/>
  <c r="F70"/>
  <c r="G70"/>
  <c r="H70"/>
  <c r="E70"/>
  <c r="I70"/>
  <c r="J70"/>
  <c r="K70"/>
  <c r="L70"/>
  <c r="M70"/>
  <c r="N70"/>
  <c r="O70"/>
  <c r="P70"/>
  <c r="Q70"/>
  <c r="R70"/>
  <c r="AQ70" i="5"/>
  <c r="AV70"/>
  <c r="AR71"/>
  <c r="AS71"/>
  <c r="AT71"/>
  <c r="AU71"/>
  <c r="H71" i="6"/>
  <c r="I71"/>
  <c r="E71"/>
  <c r="C71"/>
  <c r="D71"/>
  <c r="F71"/>
  <c r="G71"/>
  <c r="J71"/>
  <c r="D71" i="2"/>
  <c r="C71"/>
  <c r="F71"/>
  <c r="G71"/>
  <c r="H71"/>
  <c r="E71"/>
  <c r="I71"/>
  <c r="J71"/>
  <c r="K71"/>
  <c r="L71"/>
  <c r="M71"/>
  <c r="N71"/>
  <c r="O71"/>
  <c r="P71"/>
  <c r="Q71"/>
  <c r="R71"/>
  <c r="AQ71" i="5"/>
  <c r="AV71"/>
  <c r="AR72"/>
  <c r="AS72"/>
  <c r="AT72"/>
  <c r="AU72"/>
  <c r="H72" i="6"/>
  <c r="I72"/>
  <c r="E72"/>
  <c r="C72"/>
  <c r="D72"/>
  <c r="F72"/>
  <c r="G72"/>
  <c r="J72"/>
  <c r="D72" i="2"/>
  <c r="C72"/>
  <c r="F72"/>
  <c r="G72"/>
  <c r="H72"/>
  <c r="E72"/>
  <c r="I72"/>
  <c r="J72"/>
  <c r="K72"/>
  <c r="L72"/>
  <c r="M72"/>
  <c r="N72"/>
  <c r="O72"/>
  <c r="P72"/>
  <c r="Q72"/>
  <c r="R72"/>
  <c r="AQ72" i="5"/>
  <c r="AV72"/>
  <c r="AR73"/>
  <c r="AS73"/>
  <c r="AT73"/>
  <c r="AU73"/>
  <c r="H73" i="6"/>
  <c r="I73"/>
  <c r="E73"/>
  <c r="C73"/>
  <c r="D73"/>
  <c r="F73"/>
  <c r="G73"/>
  <c r="J73"/>
  <c r="D73" i="2"/>
  <c r="C73"/>
  <c r="F73"/>
  <c r="G73"/>
  <c r="H73"/>
  <c r="E73"/>
  <c r="I73"/>
  <c r="J73"/>
  <c r="K73"/>
  <c r="L73"/>
  <c r="M73"/>
  <c r="N73"/>
  <c r="O73"/>
  <c r="P73"/>
  <c r="Q73"/>
  <c r="R73"/>
  <c r="AQ73" i="5"/>
  <c r="AV73"/>
  <c r="AR74"/>
  <c r="AS74"/>
  <c r="AT74"/>
  <c r="AU74"/>
  <c r="H74" i="6"/>
  <c r="I74"/>
  <c r="E74"/>
  <c r="C74"/>
  <c r="D74"/>
  <c r="F74"/>
  <c r="G74"/>
  <c r="J74"/>
  <c r="D74" i="2"/>
  <c r="C74"/>
  <c r="F74"/>
  <c r="G74"/>
  <c r="H74"/>
  <c r="E74"/>
  <c r="I74"/>
  <c r="J74"/>
  <c r="K74"/>
  <c r="L74"/>
  <c r="M74"/>
  <c r="N74"/>
  <c r="O74"/>
  <c r="P74"/>
  <c r="Q74"/>
  <c r="R74"/>
  <c r="AQ74" i="5"/>
  <c r="AV74"/>
  <c r="AR75"/>
  <c r="AS75"/>
  <c r="AT75"/>
  <c r="AU75"/>
  <c r="H75" i="6"/>
  <c r="I75"/>
  <c r="E75"/>
  <c r="C75"/>
  <c r="D75"/>
  <c r="F75"/>
  <c r="G75"/>
  <c r="J75"/>
  <c r="D75" i="2"/>
  <c r="C75"/>
  <c r="F75"/>
  <c r="G75"/>
  <c r="H75"/>
  <c r="E75"/>
  <c r="I75"/>
  <c r="J75"/>
  <c r="K75"/>
  <c r="L75"/>
  <c r="M75"/>
  <c r="N75"/>
  <c r="O75"/>
  <c r="P75"/>
  <c r="Q75"/>
  <c r="R75"/>
  <c r="AQ75" i="5"/>
  <c r="AV75"/>
  <c r="AR76"/>
  <c r="AS76"/>
  <c r="AT76"/>
  <c r="AU76"/>
  <c r="H76" i="6"/>
  <c r="I76"/>
  <c r="C76"/>
  <c r="E76"/>
  <c r="D76"/>
  <c r="F76"/>
  <c r="G76"/>
  <c r="J76"/>
  <c r="D76" i="2"/>
  <c r="C76"/>
  <c r="F76"/>
  <c r="G76"/>
  <c r="H76"/>
  <c r="E76"/>
  <c r="I76"/>
  <c r="J76"/>
  <c r="K76"/>
  <c r="L76"/>
  <c r="M76"/>
  <c r="N76"/>
  <c r="O76"/>
  <c r="P76"/>
  <c r="Q76"/>
  <c r="R76"/>
  <c r="AQ76" i="5"/>
  <c r="AV76"/>
  <c r="AR77"/>
  <c r="AS77"/>
  <c r="AT77"/>
  <c r="AU77"/>
  <c r="H77" i="6"/>
  <c r="I77"/>
  <c r="C77"/>
  <c r="D77"/>
  <c r="E77"/>
  <c r="F77"/>
  <c r="G77"/>
  <c r="J77"/>
  <c r="D77" i="2"/>
  <c r="C77"/>
  <c r="F77"/>
  <c r="G77"/>
  <c r="H77"/>
  <c r="E77"/>
  <c r="I77"/>
  <c r="J77"/>
  <c r="K77"/>
  <c r="L77"/>
  <c r="M77"/>
  <c r="N77"/>
  <c r="O77"/>
  <c r="P77"/>
  <c r="Q77"/>
  <c r="R77"/>
  <c r="AQ77" i="5"/>
  <c r="AV77"/>
  <c r="H78" i="6"/>
  <c r="I78"/>
  <c r="F78"/>
  <c r="G78"/>
  <c r="J78"/>
  <c r="D78" i="2"/>
  <c r="C78"/>
  <c r="F78"/>
  <c r="G78"/>
  <c r="H78"/>
  <c r="E78"/>
  <c r="I78"/>
  <c r="J78"/>
  <c r="K78"/>
  <c r="L78"/>
  <c r="M78"/>
  <c r="N78"/>
  <c r="O78"/>
  <c r="P78"/>
  <c r="Q78"/>
  <c r="R78"/>
  <c r="AQ78" i="5"/>
  <c r="AV78"/>
  <c r="H79" i="6"/>
  <c r="I79"/>
  <c r="F79"/>
  <c r="G79"/>
  <c r="J79"/>
  <c r="D79" i="2"/>
  <c r="C79"/>
  <c r="F79"/>
  <c r="G79"/>
  <c r="H79"/>
  <c r="E79"/>
  <c r="I79"/>
  <c r="J79"/>
  <c r="K79"/>
  <c r="L79"/>
  <c r="M79"/>
  <c r="N79"/>
  <c r="O79"/>
  <c r="P79"/>
  <c r="Q79"/>
  <c r="R79"/>
  <c r="AQ79" i="5"/>
  <c r="AV79"/>
  <c r="H80" i="6"/>
  <c r="I80"/>
  <c r="F80"/>
  <c r="G80"/>
  <c r="J80"/>
  <c r="D80" i="2"/>
  <c r="C80"/>
  <c r="F80"/>
  <c r="G80"/>
  <c r="H80"/>
  <c r="E80"/>
  <c r="I80"/>
  <c r="J80"/>
  <c r="K80"/>
  <c r="L80"/>
  <c r="M80"/>
  <c r="N80"/>
  <c r="O80"/>
  <c r="P80"/>
  <c r="Q80"/>
  <c r="R80"/>
  <c r="AQ80" i="5"/>
  <c r="AV80"/>
  <c r="H81" i="6"/>
  <c r="I81"/>
  <c r="F81"/>
  <c r="G81"/>
  <c r="J81"/>
  <c r="D81" i="2"/>
  <c r="C81"/>
  <c r="F81"/>
  <c r="G81"/>
  <c r="H81"/>
  <c r="E81"/>
  <c r="I81"/>
  <c r="J81"/>
  <c r="K81"/>
  <c r="L81"/>
  <c r="M81"/>
  <c r="N81"/>
  <c r="O81"/>
  <c r="P81"/>
  <c r="Q81"/>
  <c r="R81"/>
  <c r="AQ81" i="5"/>
  <c r="AV81"/>
  <c r="H82" i="6"/>
  <c r="I82"/>
  <c r="F82"/>
  <c r="G82"/>
  <c r="J82"/>
  <c r="D82" i="2"/>
  <c r="C82"/>
  <c r="F82"/>
  <c r="G82"/>
  <c r="H82"/>
  <c r="E82"/>
  <c r="I82"/>
  <c r="J82"/>
  <c r="K82"/>
  <c r="L82"/>
  <c r="M82"/>
  <c r="N82"/>
  <c r="O82"/>
  <c r="P82"/>
  <c r="Q82"/>
  <c r="R82"/>
  <c r="AQ82" i="5"/>
  <c r="AV82"/>
  <c r="H83" i="6"/>
  <c r="G83"/>
  <c r="F83"/>
  <c r="I83"/>
  <c r="J83"/>
  <c r="D83" i="2"/>
  <c r="C83"/>
  <c r="F83"/>
  <c r="G83"/>
  <c r="H83"/>
  <c r="E83"/>
  <c r="I83"/>
  <c r="J83"/>
  <c r="K83"/>
  <c r="L83"/>
  <c r="M83"/>
  <c r="N83"/>
  <c r="O83"/>
  <c r="P83"/>
  <c r="Q83"/>
  <c r="R83"/>
  <c r="AQ83" i="5"/>
  <c r="AV83"/>
  <c r="H84" i="6"/>
  <c r="G84"/>
  <c r="F84"/>
  <c r="I84"/>
  <c r="J84"/>
  <c r="D84" i="2"/>
  <c r="C84"/>
  <c r="F84"/>
  <c r="G84"/>
  <c r="H84"/>
  <c r="E84"/>
  <c r="I84"/>
  <c r="J84"/>
  <c r="K84"/>
  <c r="L84"/>
  <c r="M84"/>
  <c r="N84"/>
  <c r="O84"/>
  <c r="P84"/>
  <c r="Q84"/>
  <c r="R84"/>
  <c r="AQ84" i="5"/>
  <c r="AV84"/>
  <c r="H85" i="6"/>
  <c r="G85"/>
  <c r="F85"/>
  <c r="I85"/>
  <c r="J85"/>
  <c r="D85" i="2"/>
  <c r="C85"/>
  <c r="F85"/>
  <c r="G85"/>
  <c r="H85"/>
  <c r="E85"/>
  <c r="I85"/>
  <c r="J85"/>
  <c r="K85"/>
  <c r="L85"/>
  <c r="M85"/>
  <c r="N85"/>
  <c r="O85"/>
  <c r="P85"/>
  <c r="Q85"/>
  <c r="R85"/>
  <c r="AQ85" i="5"/>
  <c r="AV85"/>
  <c r="H86" i="6"/>
  <c r="G86"/>
  <c r="F86"/>
  <c r="I86"/>
  <c r="J86"/>
  <c r="D86" i="2"/>
  <c r="C86"/>
  <c r="F86"/>
  <c r="G86"/>
  <c r="H86"/>
  <c r="E86"/>
  <c r="I86"/>
  <c r="J86"/>
  <c r="K86"/>
  <c r="L86"/>
  <c r="M86"/>
  <c r="N86"/>
  <c r="O86"/>
  <c r="P86"/>
  <c r="Q86"/>
  <c r="R86"/>
  <c r="AQ86" i="5"/>
  <c r="AV86"/>
  <c r="H87" i="6"/>
  <c r="G87"/>
  <c r="F87"/>
  <c r="I87"/>
  <c r="J87"/>
  <c r="D87" i="2"/>
  <c r="C87"/>
  <c r="F87"/>
  <c r="G87"/>
  <c r="H87"/>
  <c r="E87"/>
  <c r="I87"/>
  <c r="J87"/>
  <c r="K87"/>
  <c r="L87"/>
  <c r="M87"/>
  <c r="N87"/>
  <c r="O87"/>
  <c r="P87"/>
  <c r="Q87"/>
  <c r="R87"/>
  <c r="AQ87" i="5"/>
  <c r="AV87"/>
  <c r="H88" i="6"/>
  <c r="G88"/>
  <c r="F88"/>
  <c r="I88"/>
  <c r="J88"/>
  <c r="D88" i="2"/>
  <c r="C88"/>
  <c r="F88"/>
  <c r="G88"/>
  <c r="H88"/>
  <c r="E88"/>
  <c r="I88"/>
  <c r="J88"/>
  <c r="K88"/>
  <c r="L88"/>
  <c r="M88"/>
  <c r="N88"/>
  <c r="O88"/>
  <c r="P88"/>
  <c r="Q88"/>
  <c r="R88"/>
  <c r="AQ88" i="5"/>
  <c r="AV88"/>
  <c r="H89" i="6"/>
  <c r="G89"/>
  <c r="F89"/>
  <c r="I89"/>
  <c r="J89"/>
  <c r="D89" i="2"/>
  <c r="C89"/>
  <c r="F89"/>
  <c r="G89"/>
  <c r="H89"/>
  <c r="E89"/>
  <c r="I89"/>
  <c r="J89"/>
  <c r="K89"/>
  <c r="L89"/>
  <c r="M89"/>
  <c r="N89"/>
  <c r="O89"/>
  <c r="P89"/>
  <c r="Q89"/>
  <c r="R89"/>
  <c r="AQ89" i="5"/>
  <c r="AV89"/>
  <c r="H90" i="6"/>
  <c r="G90"/>
  <c r="F90"/>
  <c r="I90"/>
  <c r="J90"/>
  <c r="D90" i="2"/>
  <c r="C90"/>
  <c r="F90"/>
  <c r="G90"/>
  <c r="H90"/>
  <c r="E90"/>
  <c r="I90"/>
  <c r="J90"/>
  <c r="K90"/>
  <c r="L90"/>
  <c r="M90"/>
  <c r="N90"/>
  <c r="O90"/>
  <c r="P90"/>
  <c r="Q90"/>
  <c r="R90"/>
  <c r="AQ90" i="5"/>
  <c r="AV90"/>
  <c r="H91" i="6"/>
  <c r="I91"/>
  <c r="F91"/>
  <c r="G91"/>
  <c r="J91"/>
  <c r="D91" i="2"/>
  <c r="C91"/>
  <c r="F91"/>
  <c r="G91"/>
  <c r="H91"/>
  <c r="E91"/>
  <c r="I91"/>
  <c r="J91"/>
  <c r="K91"/>
  <c r="L91"/>
  <c r="M91"/>
  <c r="N91"/>
  <c r="O91"/>
  <c r="P91"/>
  <c r="Q91"/>
  <c r="R91"/>
  <c r="AQ91" i="5"/>
  <c r="AV91"/>
  <c r="H92" i="6"/>
  <c r="I92"/>
  <c r="F92"/>
  <c r="G92"/>
  <c r="J92"/>
  <c r="D92" i="2"/>
  <c r="C92"/>
  <c r="F92"/>
  <c r="G92"/>
  <c r="H92"/>
  <c r="E92"/>
  <c r="I92"/>
  <c r="J92"/>
  <c r="K92"/>
  <c r="L92"/>
  <c r="M92"/>
  <c r="N92"/>
  <c r="O92"/>
  <c r="P92"/>
  <c r="Q92"/>
  <c r="R92"/>
  <c r="AQ92" i="5"/>
  <c r="AV92"/>
  <c r="H93" i="6"/>
  <c r="I93"/>
  <c r="F93"/>
  <c r="AR93" i="5"/>
  <c r="AS93"/>
  <c r="AT93"/>
  <c r="AU93"/>
  <c r="G93" i="6"/>
  <c r="J93"/>
  <c r="D93" i="2"/>
  <c r="C93"/>
  <c r="F93"/>
  <c r="G93"/>
  <c r="H93"/>
  <c r="E93"/>
  <c r="I93"/>
  <c r="J93"/>
  <c r="K93"/>
  <c r="L93"/>
  <c r="M93"/>
  <c r="N93"/>
  <c r="O93"/>
  <c r="P93"/>
  <c r="Q93"/>
  <c r="R93"/>
  <c r="E93" i="5"/>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V93"/>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R94"/>
  <c r="AS94"/>
  <c r="AT94"/>
  <c r="AU94"/>
  <c r="H94" i="6"/>
  <c r="I94"/>
  <c r="E94"/>
  <c r="C94"/>
  <c r="D94"/>
  <c r="F94"/>
  <c r="G94"/>
  <c r="J94"/>
  <c r="D94" i="2"/>
  <c r="C94"/>
  <c r="F94"/>
  <c r="G94"/>
  <c r="H94"/>
  <c r="E94"/>
  <c r="I94"/>
  <c r="J94"/>
  <c r="K94"/>
  <c r="L94"/>
  <c r="M94"/>
  <c r="N94"/>
  <c r="O94"/>
  <c r="P94"/>
  <c r="Q94"/>
  <c r="R94"/>
  <c r="AQ94" i="5"/>
  <c r="AV94"/>
  <c r="F95"/>
  <c r="E95"/>
  <c r="G95"/>
  <c r="H95"/>
  <c r="I95"/>
  <c r="J95"/>
  <c r="K95"/>
  <c r="L95"/>
  <c r="M95"/>
  <c r="N95"/>
  <c r="O95"/>
  <c r="P95"/>
  <c r="Q95"/>
  <c r="R95"/>
  <c r="S95"/>
  <c r="T95"/>
  <c r="U95"/>
  <c r="V95"/>
  <c r="W95"/>
  <c r="X95"/>
  <c r="Y95"/>
  <c r="Z95"/>
  <c r="AA95"/>
  <c r="AB95"/>
  <c r="AC95"/>
  <c r="AD95"/>
  <c r="AE95"/>
  <c r="AF95"/>
  <c r="AG95"/>
  <c r="AH95"/>
  <c r="AI95"/>
  <c r="AJ95"/>
  <c r="AK95"/>
  <c r="AL95"/>
  <c r="AM95"/>
  <c r="AN95"/>
  <c r="AO95"/>
  <c r="AP95"/>
  <c r="AR95"/>
  <c r="AS95"/>
  <c r="AT95"/>
  <c r="AU95"/>
  <c r="H95" i="6"/>
  <c r="I95"/>
  <c r="C95"/>
  <c r="D95"/>
  <c r="E95"/>
  <c r="F95"/>
  <c r="G95"/>
  <c r="J95"/>
  <c r="D95" i="2"/>
  <c r="C95"/>
  <c r="F95"/>
  <c r="G95"/>
  <c r="H95"/>
  <c r="E95"/>
  <c r="I95"/>
  <c r="J95"/>
  <c r="K95"/>
  <c r="L95"/>
  <c r="M95"/>
  <c r="N95"/>
  <c r="O95"/>
  <c r="P95"/>
  <c r="Q95"/>
  <c r="R95"/>
  <c r="AQ95" i="5"/>
  <c r="AV95"/>
  <c r="F96"/>
  <c r="E96"/>
  <c r="G96"/>
  <c r="H96"/>
  <c r="I96"/>
  <c r="J96"/>
  <c r="K96"/>
  <c r="L96"/>
  <c r="M96"/>
  <c r="N96"/>
  <c r="O96"/>
  <c r="P96"/>
  <c r="Q96"/>
  <c r="R96"/>
  <c r="S96"/>
  <c r="T96"/>
  <c r="U96"/>
  <c r="V96"/>
  <c r="W96"/>
  <c r="X96"/>
  <c r="Y96"/>
  <c r="Z96"/>
  <c r="AA96"/>
  <c r="AB96"/>
  <c r="AC96"/>
  <c r="AD96"/>
  <c r="AE96"/>
  <c r="AF96"/>
  <c r="AG96"/>
  <c r="AH96"/>
  <c r="AI96"/>
  <c r="AJ96"/>
  <c r="AK96"/>
  <c r="AL96"/>
  <c r="AM96"/>
  <c r="AN96"/>
  <c r="AO96"/>
  <c r="AP96"/>
  <c r="AR96"/>
  <c r="AS96"/>
  <c r="AT96"/>
  <c r="AU96"/>
  <c r="H96" i="6"/>
  <c r="I96"/>
  <c r="C96"/>
  <c r="D96"/>
  <c r="E96"/>
  <c r="F96"/>
  <c r="G96"/>
  <c r="J96"/>
  <c r="D96" i="2"/>
  <c r="C96"/>
  <c r="F96"/>
  <c r="G96"/>
  <c r="H96"/>
  <c r="E96"/>
  <c r="I96"/>
  <c r="J96"/>
  <c r="K96"/>
  <c r="L96"/>
  <c r="M96"/>
  <c r="N96"/>
  <c r="O96"/>
  <c r="P96"/>
  <c r="Q96"/>
  <c r="R96"/>
  <c r="AQ96" i="5"/>
  <c r="AV96"/>
  <c r="F97"/>
  <c r="E97"/>
  <c r="G97"/>
  <c r="H97"/>
  <c r="I97"/>
  <c r="J97"/>
  <c r="K97"/>
  <c r="L97"/>
  <c r="M97"/>
  <c r="N97"/>
  <c r="O97"/>
  <c r="P97"/>
  <c r="Q97"/>
  <c r="R97"/>
  <c r="S97"/>
  <c r="T97"/>
  <c r="U97"/>
  <c r="V97"/>
  <c r="W97"/>
  <c r="X97"/>
  <c r="Y97"/>
  <c r="Z97"/>
  <c r="AA97"/>
  <c r="AB97"/>
  <c r="AC97"/>
  <c r="AD97"/>
  <c r="AE97"/>
  <c r="AF97"/>
  <c r="AG97"/>
  <c r="AH97"/>
  <c r="AI97"/>
  <c r="AJ97"/>
  <c r="AK97"/>
  <c r="AL97"/>
  <c r="AM97"/>
  <c r="AN97"/>
  <c r="AO97"/>
  <c r="AP97"/>
  <c r="AR97"/>
  <c r="AS97"/>
  <c r="AT97"/>
  <c r="AU97"/>
  <c r="H97" i="6"/>
  <c r="I97"/>
  <c r="C97"/>
  <c r="D97"/>
  <c r="E97"/>
  <c r="F97"/>
  <c r="G97"/>
  <c r="J97"/>
  <c r="D97" i="2"/>
  <c r="C97"/>
  <c r="F97"/>
  <c r="G97"/>
  <c r="H97"/>
  <c r="E97"/>
  <c r="I97"/>
  <c r="J97"/>
  <c r="K97"/>
  <c r="L97"/>
  <c r="M97"/>
  <c r="N97"/>
  <c r="O97"/>
  <c r="P97"/>
  <c r="Q97"/>
  <c r="R97"/>
  <c r="AQ97" i="5"/>
  <c r="AV97"/>
  <c r="F98"/>
  <c r="E98"/>
  <c r="G98"/>
  <c r="H98"/>
  <c r="I98"/>
  <c r="J98"/>
  <c r="K98"/>
  <c r="L98"/>
  <c r="M98"/>
  <c r="N98"/>
  <c r="O98"/>
  <c r="P98"/>
  <c r="Q98"/>
  <c r="R98"/>
  <c r="S98"/>
  <c r="T98"/>
  <c r="U98"/>
  <c r="V98"/>
  <c r="W98"/>
  <c r="X98"/>
  <c r="Y98"/>
  <c r="Z98"/>
  <c r="AA98"/>
  <c r="AB98"/>
  <c r="AC98"/>
  <c r="AD98"/>
  <c r="AE98"/>
  <c r="AF98"/>
  <c r="AG98"/>
  <c r="AH98"/>
  <c r="AI98"/>
  <c r="AJ98"/>
  <c r="AK98"/>
  <c r="AL98"/>
  <c r="AM98"/>
  <c r="AN98"/>
  <c r="AO98"/>
  <c r="AP98"/>
  <c r="AR98"/>
  <c r="AS98"/>
  <c r="AT98"/>
  <c r="AU98"/>
  <c r="H98" i="6"/>
  <c r="I98"/>
  <c r="C98"/>
  <c r="D98"/>
  <c r="E98"/>
  <c r="F98"/>
  <c r="G98"/>
  <c r="J98"/>
  <c r="D98" i="2"/>
  <c r="C98"/>
  <c r="F98"/>
  <c r="G98"/>
  <c r="H98"/>
  <c r="E98"/>
  <c r="I98"/>
  <c r="J98"/>
  <c r="K98"/>
  <c r="L98"/>
  <c r="M98"/>
  <c r="N98"/>
  <c r="O98"/>
  <c r="P98"/>
  <c r="Q98"/>
  <c r="R98"/>
  <c r="AQ98" i="5"/>
  <c r="AV98"/>
  <c r="F99"/>
  <c r="E99"/>
  <c r="G99"/>
  <c r="H99"/>
  <c r="I99"/>
  <c r="J99"/>
  <c r="K99"/>
  <c r="L99"/>
  <c r="M99"/>
  <c r="N99"/>
  <c r="O99"/>
  <c r="P99"/>
  <c r="Q99"/>
  <c r="R99"/>
  <c r="S99"/>
  <c r="T99"/>
  <c r="U99"/>
  <c r="V99"/>
  <c r="W99"/>
  <c r="X99"/>
  <c r="Y99"/>
  <c r="Z99"/>
  <c r="AA99"/>
  <c r="AB99"/>
  <c r="AC99"/>
  <c r="AD99"/>
  <c r="AE99"/>
  <c r="AF99"/>
  <c r="AG99"/>
  <c r="AH99"/>
  <c r="AI99"/>
  <c r="AJ99"/>
  <c r="AK99"/>
  <c r="AL99"/>
  <c r="AM99"/>
  <c r="AN99"/>
  <c r="AO99"/>
  <c r="AP99"/>
  <c r="AR99"/>
  <c r="AS99"/>
  <c r="AT99"/>
  <c r="AU99"/>
  <c r="H99" i="6"/>
  <c r="I99"/>
  <c r="C99"/>
  <c r="D99"/>
  <c r="E99"/>
  <c r="F99"/>
  <c r="G99"/>
  <c r="J99"/>
  <c r="D99" i="2"/>
  <c r="C99"/>
  <c r="F99"/>
  <c r="G99"/>
  <c r="H99"/>
  <c r="E99"/>
  <c r="I99"/>
  <c r="J99"/>
  <c r="K99"/>
  <c r="L99"/>
  <c r="M99"/>
  <c r="N99"/>
  <c r="O99"/>
  <c r="P99"/>
  <c r="Q99"/>
  <c r="R99"/>
  <c r="AQ99" i="5"/>
  <c r="AV99"/>
  <c r="H100" i="6"/>
  <c r="I100"/>
  <c r="E100"/>
  <c r="C100"/>
  <c r="D100"/>
  <c r="F100"/>
  <c r="G100"/>
  <c r="J100"/>
  <c r="D100" i="2"/>
  <c r="C100"/>
  <c r="F100"/>
  <c r="G100"/>
  <c r="H100"/>
  <c r="E100"/>
  <c r="I100"/>
  <c r="J100"/>
  <c r="K100"/>
  <c r="L100"/>
  <c r="M100"/>
  <c r="N100"/>
  <c r="O100"/>
  <c r="P100"/>
  <c r="Q100"/>
  <c r="R100"/>
  <c r="AQ100" i="5"/>
  <c r="AV100"/>
  <c r="S28" i="2"/>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H44" i="3"/>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AY28" i="4"/>
  <c r="AY29"/>
  <c r="AY30"/>
  <c r="AY31"/>
  <c r="AY32"/>
  <c r="AY33"/>
  <c r="AY34"/>
  <c r="AY35"/>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W36"/>
  <c r="AY36"/>
  <c r="AY37"/>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W38"/>
  <c r="AY38"/>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W39"/>
  <c r="AY39"/>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W40"/>
  <c r="AY40"/>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W41"/>
  <c r="AY41"/>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W42"/>
  <c r="AY42"/>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W43"/>
  <c r="AY43"/>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W44"/>
  <c r="AY44"/>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W45"/>
  <c r="AY45"/>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W46"/>
  <c r="AY46"/>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W47"/>
  <c r="AY47"/>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W48"/>
  <c r="AY48"/>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W49"/>
  <c r="AY49"/>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W50"/>
  <c r="AY50"/>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W51"/>
  <c r="AY51"/>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W52"/>
  <c r="AY52"/>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W53"/>
  <c r="AY53"/>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W54"/>
  <c r="AY54"/>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W55"/>
  <c r="AY55"/>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W56"/>
  <c r="AY56"/>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W57"/>
  <c r="AY57"/>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W58"/>
  <c r="AY58"/>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W59"/>
  <c r="AY59"/>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W60"/>
  <c r="AY60"/>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W61"/>
  <c r="AY61"/>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W62"/>
  <c r="AY62"/>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W63"/>
  <c r="AY63"/>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W64"/>
  <c r="AY64"/>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W65"/>
  <c r="AY65"/>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W66"/>
  <c r="AY66"/>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W67"/>
  <c r="AY67"/>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W68"/>
  <c r="AY68"/>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W69"/>
  <c r="AY69"/>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W70"/>
  <c r="AY70"/>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W71"/>
  <c r="AY71"/>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W72"/>
  <c r="AY72"/>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W73"/>
  <c r="AY73"/>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W74"/>
  <c r="AY74"/>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W75"/>
  <c r="AY75"/>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W76"/>
  <c r="AY76"/>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W77"/>
  <c r="AY77"/>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W78"/>
  <c r="AY78"/>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W79"/>
  <c r="AY79"/>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W80"/>
  <c r="AY80"/>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W81"/>
  <c r="AY81"/>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W82"/>
  <c r="AY82"/>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W83"/>
  <c r="AY83"/>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W84"/>
  <c r="AY84"/>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W85"/>
  <c r="AY85"/>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W86"/>
  <c r="AY86"/>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W87"/>
  <c r="AY87"/>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W88"/>
  <c r="AY88"/>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W89"/>
  <c r="AY89"/>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W90"/>
  <c r="AY90"/>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W91"/>
  <c r="AY91"/>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W92"/>
  <c r="AY92"/>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W93"/>
  <c r="AY93"/>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W94"/>
  <c r="AY94"/>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W95"/>
  <c r="AY95"/>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W96"/>
  <c r="AY96"/>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W97"/>
  <c r="AY97"/>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W98"/>
  <c r="AY98"/>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W99"/>
  <c r="AY99"/>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W100"/>
  <c r="AY100"/>
  <c r="E38" i="5"/>
  <c r="F38"/>
  <c r="AR38"/>
  <c r="AS38"/>
  <c r="AT38"/>
  <c r="C38" i="6"/>
  <c r="D38"/>
  <c r="E38"/>
  <c r="C39"/>
  <c r="D39"/>
  <c r="E39"/>
  <c r="C40"/>
  <c r="D40"/>
  <c r="E40"/>
  <c r="C41"/>
  <c r="D41"/>
  <c r="E41"/>
  <c r="C42"/>
  <c r="D42"/>
  <c r="E42"/>
  <c r="C43"/>
  <c r="D43"/>
  <c r="E43"/>
  <c r="C78"/>
  <c r="D78"/>
  <c r="E78"/>
  <c r="C79"/>
  <c r="D79"/>
  <c r="E79"/>
  <c r="C80"/>
  <c r="D80"/>
  <c r="E80"/>
  <c r="C81"/>
  <c r="D81"/>
  <c r="E81"/>
  <c r="C82"/>
  <c r="D82"/>
  <c r="E82"/>
  <c r="C83"/>
  <c r="D83"/>
  <c r="E83"/>
  <c r="C84"/>
  <c r="D84"/>
  <c r="E84"/>
  <c r="C85"/>
  <c r="D85"/>
  <c r="E85"/>
  <c r="C86"/>
  <c r="D86"/>
  <c r="E86"/>
  <c r="C87"/>
  <c r="D87"/>
  <c r="E87"/>
  <c r="C88"/>
  <c r="D88"/>
  <c r="E88"/>
  <c r="C89"/>
  <c r="D89"/>
  <c r="E89"/>
  <c r="C90"/>
  <c r="D90"/>
  <c r="E90"/>
  <c r="C91"/>
  <c r="D91"/>
  <c r="E91"/>
  <c r="C92"/>
  <c r="D92"/>
  <c r="E92"/>
  <c r="C93"/>
  <c r="D93"/>
  <c r="E93"/>
</calcChain>
</file>

<file path=xl/comments1.xml><?xml version="1.0" encoding="utf-8"?>
<comments xmlns="http://schemas.openxmlformats.org/spreadsheetml/2006/main">
  <authors>
    <author>Matthew Steele-MacInnis</author>
    <author>Pilar Lecumberri</author>
  </authors>
  <commentList>
    <comment ref="F27" authorId="0">
      <text>
        <r>
          <rPr>
            <b/>
            <sz val="9"/>
            <color indexed="81"/>
            <rFont val="Verdana"/>
            <family val="2"/>
          </rPr>
          <t>Matthew Steele-MacInnis:</t>
        </r>
        <r>
          <rPr>
            <sz val="9"/>
            <color indexed="81"/>
            <rFont val="Verdana"/>
            <family val="2"/>
          </rPr>
          <t xml:space="preserve">
Only enter estimate of salinity if Tm is not known or not specified (the program will always use Tm by default, if both are entered).</t>
        </r>
      </text>
    </comment>
    <comment ref="I27" authorId="1">
      <text>
        <r>
          <rPr>
            <b/>
            <sz val="9"/>
            <color indexed="81"/>
            <rFont val="Verdana"/>
            <family val="2"/>
          </rPr>
          <t>Pilar Lecumberri:</t>
        </r>
        <r>
          <rPr>
            <sz val="9"/>
            <color indexed="81"/>
            <rFont val="Verdana"/>
            <family val="2"/>
          </rPr>
          <t xml:space="preserve">
</t>
        </r>
        <r>
          <rPr>
            <sz val="11"/>
            <color indexed="81"/>
            <rFont val="Verdana"/>
            <family val="2"/>
          </rPr>
          <t>This is Th</t>
        </r>
        <r>
          <rPr>
            <vertAlign val="subscript"/>
            <sz val="11"/>
            <color indexed="81"/>
            <rFont val="Verdana"/>
            <family val="2"/>
          </rPr>
          <t>L-V</t>
        </r>
        <r>
          <rPr>
            <sz val="11"/>
            <color indexed="81"/>
            <rFont val="Verdana"/>
            <family val="2"/>
          </rPr>
          <t xml:space="preserve"> or Tm</t>
        </r>
        <r>
          <rPr>
            <vertAlign val="subscript"/>
            <sz val="11"/>
            <color indexed="81"/>
            <rFont val="Verdana"/>
            <family val="2"/>
          </rPr>
          <t>halite</t>
        </r>
        <r>
          <rPr>
            <sz val="11"/>
            <color indexed="81"/>
            <rFont val="Verdana"/>
            <family val="2"/>
          </rPr>
          <t xml:space="preserve"> depending on if the FI homogenize by bubble or halite disappearance .</t>
        </r>
      </text>
    </comment>
    <comment ref="J27" authorId="1">
      <text>
        <r>
          <rPr>
            <b/>
            <sz val="9"/>
            <color indexed="81"/>
            <rFont val="Verdana"/>
            <family val="2"/>
          </rPr>
          <t>Pilar Lecumberri:</t>
        </r>
        <r>
          <rPr>
            <sz val="9"/>
            <color indexed="81"/>
            <rFont val="Verdana"/>
            <family val="2"/>
          </rPr>
          <t xml:space="preserve">
</t>
        </r>
        <r>
          <rPr>
            <sz val="11"/>
            <color indexed="81"/>
            <rFont val="Verdana"/>
            <family val="2"/>
          </rPr>
          <t>This is the pressure at Th</t>
        </r>
        <r>
          <rPr>
            <vertAlign val="subscript"/>
            <sz val="11"/>
            <color indexed="81"/>
            <rFont val="Verdana"/>
            <family val="2"/>
          </rPr>
          <t>L-V</t>
        </r>
        <r>
          <rPr>
            <sz val="11"/>
            <color indexed="81"/>
            <rFont val="Verdana"/>
            <family val="2"/>
          </rPr>
          <t xml:space="preserve"> or at Tm</t>
        </r>
        <r>
          <rPr>
            <vertAlign val="subscript"/>
            <sz val="11"/>
            <color indexed="81"/>
            <rFont val="Verdana"/>
            <family val="2"/>
          </rPr>
          <t>halite</t>
        </r>
        <r>
          <rPr>
            <sz val="11"/>
            <color indexed="81"/>
            <rFont val="Verdana"/>
            <family val="2"/>
          </rPr>
          <t xml:space="preserve"> depending on if the FI homogenize by bubble or halite disappearance .</t>
        </r>
      </text>
    </comment>
    <comment ref="T27" authorId="0">
      <text>
        <r>
          <rPr>
            <b/>
            <sz val="9"/>
            <color indexed="81"/>
            <rFont val="Verdana"/>
            <family val="2"/>
          </rPr>
          <t>Matthew Steele-MacInnis:</t>
        </r>
        <r>
          <rPr>
            <sz val="9"/>
            <color indexed="81"/>
            <rFont val="Verdana"/>
            <family val="2"/>
          </rPr>
          <t xml:space="preserve">
Notifications in case of input data out of range, etc.</t>
        </r>
      </text>
    </comment>
    <comment ref="U27" authorId="0">
      <text>
        <r>
          <rPr>
            <b/>
            <sz val="9"/>
            <color indexed="81"/>
            <rFont val="Verdana"/>
            <family val="2"/>
          </rPr>
          <t>Matthew Steele-MacInnis:</t>
        </r>
        <r>
          <rPr>
            <sz val="9"/>
            <color indexed="81"/>
            <rFont val="Verdana"/>
            <family val="2"/>
          </rPr>
          <t xml:space="preserve">
Citations for numerical models used</t>
        </r>
      </text>
    </comment>
  </commentList>
</comments>
</file>

<file path=xl/comments2.xml><?xml version="1.0" encoding="utf-8"?>
<comments xmlns="http://schemas.openxmlformats.org/spreadsheetml/2006/main">
  <authors>
    <author>Matthew Steele-MacInnis</author>
  </authors>
  <commentList>
    <comment ref="H27" authorId="0">
      <text>
        <r>
          <rPr>
            <b/>
            <sz val="9"/>
            <color indexed="81"/>
            <rFont val="Verdana"/>
            <family val="2"/>
          </rPr>
          <t>Matthew Steele-MacInnis:</t>
        </r>
        <r>
          <rPr>
            <sz val="9"/>
            <color indexed="81"/>
            <rFont val="Verdana"/>
            <family val="2"/>
          </rPr>
          <t xml:space="preserve">
From Knight &amp; Bodnar (1989)</t>
        </r>
      </text>
    </comment>
  </commentList>
</comments>
</file>

<file path=xl/comments3.xml><?xml version="1.0" encoding="utf-8"?>
<comments xmlns="http://schemas.openxmlformats.org/spreadsheetml/2006/main">
  <authors>
    <author>Matthew Steele-MacInnis</author>
    <author>Pilar Lecumberri</author>
  </authors>
  <commentList>
    <comment ref="AP27" authorId="0">
      <text>
        <r>
          <rPr>
            <b/>
            <sz val="9"/>
            <color indexed="81"/>
            <rFont val="Verdana"/>
            <family val="2"/>
          </rPr>
          <t>Matthew Steele-MacInnis:</t>
        </r>
        <r>
          <rPr>
            <sz val="9"/>
            <color indexed="81"/>
            <rFont val="Verdana"/>
            <family val="2"/>
          </rPr>
          <t xml:space="preserve">
From model of Atkinson (2002) when Tm≤Th. From model of Lecumberri-Sanchez, Steele-MacInnis and Bodnar (2012) when Tm&gt;Th
</t>
        </r>
      </text>
    </comment>
    <comment ref="AW27" authorId="1">
      <text>
        <r>
          <rPr>
            <b/>
            <sz val="9"/>
            <color indexed="81"/>
            <rFont val="Verdana"/>
            <family val="2"/>
          </rPr>
          <t>Pilar Lecumberri-Sanchez:</t>
        </r>
        <r>
          <rPr>
            <sz val="9"/>
            <color indexed="81"/>
            <rFont val="Verdana"/>
            <family val="2"/>
          </rPr>
          <t xml:space="preserve">
From Driesner and Heinrich (2007)when Tm≤Th. From model of Lecumberri-Sanchez, Steele-MacInnis and Bodnar (2012) when Tm&gt;Th</t>
        </r>
      </text>
    </comment>
    <comment ref="AY27" authorId="0">
      <text>
        <r>
          <rPr>
            <b/>
            <sz val="9"/>
            <color indexed="81"/>
            <rFont val="Verdana"/>
            <family val="2"/>
          </rPr>
          <t>Matthew Steele-MacInnis:</t>
        </r>
        <r>
          <rPr>
            <sz val="9"/>
            <color indexed="81"/>
            <rFont val="Verdana"/>
            <family val="2"/>
          </rPr>
          <t xml:space="preserve">
Percent difference in pressure at Tm from the three-phase curve versus that from the vapor pressure at Tm+Salinity</t>
        </r>
      </text>
    </comment>
    <comment ref="AZ27" authorId="0">
      <text>
        <r>
          <rPr>
            <b/>
            <sz val="9"/>
            <color indexed="81"/>
            <rFont val="Verdana"/>
            <family val="2"/>
          </rPr>
          <t>Matthew Steele-MacInnis:</t>
        </r>
        <r>
          <rPr>
            <sz val="9"/>
            <color indexed="81"/>
            <rFont val="Verdana"/>
            <family val="2"/>
          </rPr>
          <t xml:space="preserve">
Empirical correlation equation related volume fraction liquid to (Th-Tm) and Tm</t>
        </r>
      </text>
    </comment>
    <comment ref="BB27" authorId="0">
      <text>
        <r>
          <rPr>
            <b/>
            <sz val="9"/>
            <color indexed="81"/>
            <rFont val="Verdana"/>
            <family val="2"/>
          </rPr>
          <t>Matthew Steele-MacInnis:</t>
        </r>
        <r>
          <rPr>
            <sz val="9"/>
            <color indexed="81"/>
            <rFont val="Verdana"/>
            <family val="2"/>
          </rPr>
          <t xml:space="preserve">
Salinity corrected for the contribution from the vapor bubble</t>
        </r>
      </text>
    </comment>
  </commentList>
</comments>
</file>

<file path=xl/comments4.xml><?xml version="1.0" encoding="utf-8"?>
<comments xmlns="http://schemas.openxmlformats.org/spreadsheetml/2006/main">
  <authors>
    <author>Pilar Lecumberri</author>
  </authors>
  <commentList>
    <comment ref="F27" authorId="0">
      <text>
        <r>
          <rPr>
            <b/>
            <sz val="9"/>
            <color indexed="81"/>
            <rFont val="Verdana"/>
            <family val="2"/>
          </rPr>
          <t>Pilar Lecumberri:</t>
        </r>
        <r>
          <rPr>
            <sz val="9"/>
            <color indexed="81"/>
            <rFont val="Verdana"/>
            <family val="2"/>
          </rPr>
          <t xml:space="preserve">
</t>
        </r>
        <r>
          <rPr>
            <sz val="11"/>
            <color indexed="81"/>
            <rFont val="Verdana"/>
            <family val="2"/>
          </rPr>
          <t>This is the pressure at Th</t>
        </r>
        <r>
          <rPr>
            <vertAlign val="subscript"/>
            <sz val="11"/>
            <color indexed="81"/>
            <rFont val="Verdana"/>
            <family val="2"/>
          </rPr>
          <t>L-V</t>
        </r>
        <r>
          <rPr>
            <sz val="11"/>
            <color indexed="81"/>
            <rFont val="Verdana"/>
            <family val="2"/>
          </rPr>
          <t xml:space="preserve"> or at Tm</t>
        </r>
        <r>
          <rPr>
            <vertAlign val="subscript"/>
            <sz val="11"/>
            <color indexed="81"/>
            <rFont val="Verdana"/>
            <family val="2"/>
          </rPr>
          <t>halite</t>
        </r>
        <r>
          <rPr>
            <sz val="11"/>
            <color indexed="81"/>
            <rFont val="Verdana"/>
            <family val="2"/>
          </rPr>
          <t xml:space="preserve"> depending on if the FI homogenize by bubble or halite disappearance .</t>
        </r>
      </text>
    </comment>
  </commentList>
</comments>
</file>

<file path=xl/sharedStrings.xml><?xml version="1.0" encoding="utf-8"?>
<sst xmlns="http://schemas.openxmlformats.org/spreadsheetml/2006/main" count="302" uniqueCount="147">
  <si>
    <t>14</t>
  </si>
  <si>
    <t>15</t>
  </si>
  <si>
    <t>16</t>
  </si>
  <si>
    <t>20</t>
  </si>
  <si>
    <t>21</t>
  </si>
  <si>
    <t>22</t>
  </si>
  <si>
    <t>23</t>
  </si>
  <si>
    <t>24</t>
  </si>
  <si>
    <t>25</t>
  </si>
  <si>
    <t>30</t>
  </si>
  <si>
    <t>31</t>
  </si>
  <si>
    <t>32</t>
  </si>
  <si>
    <t>33</t>
  </si>
  <si>
    <t>34</t>
  </si>
  <si>
    <t>40</t>
  </si>
  <si>
    <t>41</t>
  </si>
  <si>
    <t>42</t>
  </si>
  <si>
    <t>43</t>
  </si>
  <si>
    <t>50</t>
  </si>
  <si>
    <t>51</t>
  </si>
  <si>
    <t>60</t>
  </si>
  <si>
    <t>70</t>
  </si>
  <si>
    <t>00</t>
  </si>
  <si>
    <t>SUM</t>
  </si>
  <si>
    <r>
      <t>Equation of Brad Atkinson's Masters Thesis - Calculates the vapor pressure for any given temperature and composition in H</t>
    </r>
    <r>
      <rPr>
        <b/>
        <vertAlign val="subscript"/>
        <sz val="10"/>
        <color indexed="9"/>
        <rFont val="Verdana"/>
        <family val="2"/>
      </rPr>
      <t>2</t>
    </r>
    <r>
      <rPr>
        <b/>
        <sz val="10"/>
        <color indexed="9"/>
        <rFont val="Verdana"/>
        <family val="2"/>
      </rPr>
      <t>O-NaCl</t>
    </r>
  </si>
  <si>
    <t>Tm</t>
  </si>
  <si>
    <t>phase</t>
  </si>
  <si>
    <t>ice</t>
  </si>
  <si>
    <t>hydrohalite</t>
  </si>
  <si>
    <t>halite</t>
  </si>
  <si>
    <t>Citation</t>
  </si>
  <si>
    <t>Salinity (wt% NaCl)</t>
  </si>
  <si>
    <t>D</t>
  </si>
  <si>
    <t>V sali wt% NaCl</t>
  </si>
  <si>
    <t>dP/dT (bar/°C)</t>
  </si>
  <si>
    <t>liquid isochore</t>
  </si>
  <si>
    <t>citation</t>
  </si>
  <si>
    <t>% dev P</t>
  </si>
  <si>
    <t>Inputs:</t>
  </si>
  <si>
    <t>Calculate a P correction?</t>
  </si>
  <si>
    <t>Check phase that melts</t>
  </si>
  <si>
    <t>Volume Fraction Liquid</t>
  </si>
  <si>
    <t>Mass Fraction Liquid</t>
  </si>
  <si>
    <t>Corrected Bulk Salinity</t>
  </si>
  <si>
    <t>HOKIEFLINCS_H2O-NACL</t>
  </si>
  <si>
    <t>Check entered Salinity</t>
  </si>
  <si>
    <t>If salinity estimate entered directly, determin Tm:</t>
  </si>
  <si>
    <r>
      <t xml:space="preserve">Tm as </t>
    </r>
    <r>
      <rPr>
        <i/>
        <sz val="14"/>
        <rFont val="Verdana"/>
        <family val="2"/>
      </rPr>
      <t>f</t>
    </r>
    <r>
      <rPr>
        <sz val="14"/>
        <rFont val="Verdana"/>
        <family val="2"/>
      </rPr>
      <t>(S)</t>
    </r>
  </si>
  <si>
    <t>Check Tm from Salinity</t>
  </si>
  <si>
    <t xml:space="preserve">Check Th vs isochore slope </t>
  </si>
  <si>
    <t>Check Pressure</t>
  </si>
  <si>
    <t>S (wt%)</t>
  </si>
  <si>
    <t>Salinity</t>
  </si>
  <si>
    <t>wt% NaCl</t>
  </si>
  <si>
    <r>
      <rPr>
        <sz val="14"/>
        <rFont val="Verdana"/>
        <family val="2"/>
      </rPr>
      <t>(g/cm</t>
    </r>
    <r>
      <rPr>
        <vertAlign val="subscript"/>
        <sz val="14"/>
        <rFont val="Verdana"/>
        <family val="2"/>
      </rPr>
      <t>3</t>
    </r>
    <r>
      <rPr>
        <sz val="14"/>
        <rFont val="Verdana"/>
        <family val="2"/>
      </rPr>
      <t>)</t>
    </r>
  </si>
  <si>
    <r>
      <rPr>
        <sz val="14"/>
        <rFont val="Symbol"/>
        <family val="1"/>
        <charset val="2"/>
      </rPr>
      <t>r</t>
    </r>
    <r>
      <rPr>
        <vertAlign val="subscript"/>
        <sz val="14"/>
        <rFont val="Verdana"/>
        <family val="2"/>
      </rPr>
      <t>BULK</t>
    </r>
    <r>
      <rPr>
        <sz val="14"/>
        <rFont val="Verdana"/>
        <family val="2"/>
      </rPr>
      <t xml:space="preserve"> </t>
    </r>
  </si>
  <si>
    <t>(bar)</t>
  </si>
  <si>
    <t>T @ homog.</t>
  </si>
  <si>
    <t>(°C)</t>
  </si>
  <si>
    <t>P @ homog.</t>
  </si>
  <si>
    <t xml:space="preserve"> (bar/°C)</t>
  </si>
  <si>
    <t>dP/dT</t>
  </si>
  <si>
    <t>T or P</t>
  </si>
  <si>
    <t>Notes: This sheet calculates liquid salinity at Tm (≈ bulk salinity)</t>
  </si>
  <si>
    <r>
      <t>r</t>
    </r>
    <r>
      <rPr>
        <vertAlign val="subscript"/>
        <sz val="14"/>
        <rFont val="Verdana"/>
        <family val="2"/>
      </rPr>
      <t>L</t>
    </r>
    <r>
      <rPr>
        <sz val="14"/>
        <rFont val="Verdana"/>
        <family val="2"/>
      </rPr>
      <t xml:space="preserve"> (kg/m</t>
    </r>
    <r>
      <rPr>
        <vertAlign val="superscript"/>
        <sz val="14"/>
        <rFont val="Verdana"/>
        <family val="2"/>
      </rPr>
      <t>3</t>
    </r>
    <r>
      <rPr>
        <sz val="14"/>
        <rFont val="Verdana"/>
        <family val="2"/>
      </rPr>
      <t>)</t>
    </r>
  </si>
  <si>
    <r>
      <t>r</t>
    </r>
    <r>
      <rPr>
        <vertAlign val="subscript"/>
        <sz val="14"/>
        <rFont val="Verdana"/>
        <family val="2"/>
      </rPr>
      <t>L</t>
    </r>
    <r>
      <rPr>
        <sz val="14"/>
        <rFont val="Verdana"/>
        <family val="2"/>
      </rPr>
      <t xml:space="preserve"> (g/cm</t>
    </r>
    <r>
      <rPr>
        <vertAlign val="superscript"/>
        <sz val="14"/>
        <rFont val="Verdana"/>
        <family val="2"/>
      </rPr>
      <t>3</t>
    </r>
    <r>
      <rPr>
        <sz val="14"/>
        <rFont val="Verdana"/>
        <family val="2"/>
      </rPr>
      <t>)</t>
    </r>
  </si>
  <si>
    <t>Check Inputs:</t>
  </si>
  <si>
    <t>Check range</t>
  </si>
  <si>
    <t>Notes: This sheet calculates P or T of trapping, using dP/dT slope of isochore plus input estimate of T or P</t>
  </si>
  <si>
    <t>References</t>
  </si>
  <si>
    <t>Tm (°C)</t>
  </si>
  <si>
    <r>
      <t>P at Th</t>
    </r>
    <r>
      <rPr>
        <vertAlign val="subscript"/>
        <sz val="14"/>
        <rFont val="Verdana"/>
        <family val="2"/>
      </rPr>
      <t>L-V</t>
    </r>
    <r>
      <rPr>
        <sz val="14"/>
        <rFont val="Verdana"/>
        <family val="2"/>
      </rPr>
      <t xml:space="preserve"> (bar)</t>
    </r>
  </si>
  <si>
    <r>
      <t>Th</t>
    </r>
    <r>
      <rPr>
        <vertAlign val="subscript"/>
        <sz val="14"/>
        <rFont val="Verdana"/>
        <family val="2"/>
      </rPr>
      <t>L-V</t>
    </r>
  </si>
  <si>
    <r>
      <t>Th</t>
    </r>
    <r>
      <rPr>
        <vertAlign val="subscript"/>
        <sz val="14"/>
        <rFont val="Verdana"/>
        <family val="2"/>
      </rPr>
      <t>L-V</t>
    </r>
    <r>
      <rPr>
        <sz val="14"/>
        <rFont val="Verdana"/>
        <family val="2"/>
      </rPr>
      <t xml:space="preserve"> (°C)</t>
    </r>
  </si>
  <si>
    <t>dP/dT in the liquid field (bar/°C)</t>
  </si>
  <si>
    <t>Phase</t>
  </si>
  <si>
    <r>
      <t>Notes: This sheet calculates pressure at Th</t>
    </r>
    <r>
      <rPr>
        <vertAlign val="subscript"/>
        <sz val="14"/>
        <rFont val="Verdana"/>
        <family val="2"/>
      </rPr>
      <t>L-V</t>
    </r>
    <r>
      <rPr>
        <sz val="14"/>
        <rFont val="Verdana"/>
        <family val="2"/>
      </rPr>
      <t>, bulk density and dP/dT slope of liquid isochore.</t>
    </r>
  </si>
  <si>
    <t>P at homogenization (bar)</t>
  </si>
  <si>
    <t>Check trapping conditions</t>
  </si>
  <si>
    <r>
      <t>r</t>
    </r>
    <r>
      <rPr>
        <vertAlign val="subscript"/>
        <sz val="14"/>
        <rFont val="Verdana"/>
        <family val="2"/>
      </rPr>
      <t>V</t>
    </r>
    <r>
      <rPr>
        <sz val="14"/>
        <rFont val="Verdana"/>
        <family val="2"/>
      </rPr>
      <t xml:space="preserve"> (g/cm</t>
    </r>
    <r>
      <rPr>
        <vertAlign val="superscript"/>
        <sz val="14"/>
        <rFont val="Verdana"/>
        <family val="2"/>
      </rPr>
      <t>3</t>
    </r>
    <r>
      <rPr>
        <sz val="14"/>
        <rFont val="Verdana"/>
        <family val="2"/>
      </rPr>
      <t>)</t>
    </r>
  </si>
  <si>
    <r>
      <t>X</t>
    </r>
    <r>
      <rPr>
        <vertAlign val="subscript"/>
        <sz val="14"/>
        <rFont val="Verdana"/>
        <family val="2"/>
      </rPr>
      <t>NaCl, V</t>
    </r>
  </si>
  <si>
    <t>Notes: This sheet calculates a few supplementary data at Tm (pressure, liquid and vapor density, vapor salinity), which may be used later for other calculations.</t>
  </si>
  <si>
    <t>Tt (°C)</t>
  </si>
  <si>
    <t>Pt (bar)</t>
  </si>
  <si>
    <t>T or P est.?</t>
  </si>
  <si>
    <t>Check Tm</t>
  </si>
  <si>
    <t>Message</t>
  </si>
  <si>
    <t>Check Th,Tc</t>
  </si>
  <si>
    <t>Tc (°C)</t>
  </si>
  <si>
    <t>Messages</t>
  </si>
  <si>
    <r>
      <t>a</t>
    </r>
    <r>
      <rPr>
        <vertAlign val="subscript"/>
        <sz val="14"/>
        <rFont val="Verdana"/>
        <family val="2"/>
      </rPr>
      <t>s</t>
    </r>
  </si>
  <si>
    <r>
      <t>b</t>
    </r>
    <r>
      <rPr>
        <vertAlign val="subscript"/>
        <sz val="14"/>
        <rFont val="Verdana"/>
        <family val="2"/>
      </rPr>
      <t>s</t>
    </r>
  </si>
  <si>
    <r>
      <t>c</t>
    </r>
    <r>
      <rPr>
        <vertAlign val="subscript"/>
        <sz val="14"/>
        <rFont val="Verdana"/>
        <family val="2"/>
      </rPr>
      <t>s</t>
    </r>
  </si>
  <si>
    <r>
      <t>r</t>
    </r>
    <r>
      <rPr>
        <vertAlign val="subscript"/>
        <sz val="14"/>
        <rFont val="Verdana"/>
        <family val="2"/>
      </rPr>
      <t>BULK</t>
    </r>
    <r>
      <rPr>
        <sz val="14"/>
        <rFont val="Verdana"/>
        <family val="2"/>
      </rPr>
      <t xml:space="preserve"> (g/cm</t>
    </r>
    <r>
      <rPr>
        <vertAlign val="superscript"/>
        <sz val="14"/>
        <rFont val="Verdana"/>
        <family val="2"/>
      </rPr>
      <t>3</t>
    </r>
    <r>
      <rPr>
        <sz val="14"/>
        <rFont val="Verdana"/>
        <family val="2"/>
      </rPr>
      <t>)</t>
    </r>
  </si>
  <si>
    <t>Th (°C)</t>
  </si>
  <si>
    <t>no</t>
  </si>
  <si>
    <t>yes</t>
  </si>
  <si>
    <t>temperature estimate</t>
  </si>
  <si>
    <t>pressure estimate</t>
  </si>
  <si>
    <t>Based on:</t>
  </si>
  <si>
    <t>Trapping Conditions</t>
  </si>
  <si>
    <t>Outputs:</t>
  </si>
  <si>
    <t>T0</t>
  </si>
  <si>
    <t>T1</t>
  </si>
  <si>
    <t>T2</t>
  </si>
  <si>
    <t>T3</t>
  </si>
  <si>
    <t>T4</t>
  </si>
  <si>
    <t>T5</t>
  </si>
  <si>
    <t>T6</t>
  </si>
  <si>
    <t>T7</t>
  </si>
  <si>
    <t>X0</t>
  </si>
  <si>
    <t>X1</t>
  </si>
  <si>
    <t>X2</t>
  </si>
  <si>
    <t>X3</t>
  </si>
  <si>
    <t>X4</t>
  </si>
  <si>
    <t>X5</t>
  </si>
  <si>
    <t>X6</t>
  </si>
  <si>
    <t>X7</t>
  </si>
  <si>
    <t>Equation 1 --  -21.2° to 300°C</t>
  </si>
  <si>
    <t>Equation 2  --  300° to 484°C</t>
  </si>
  <si>
    <t>Equation 3  --   484° to 1500°C</t>
  </si>
  <si>
    <t>(Coefficients of the equation)</t>
  </si>
  <si>
    <t>|--&gt; thus can determine the PT conditions along the vapor side of the L-v envelope</t>
  </si>
  <si>
    <t>T (°C)</t>
  </si>
  <si>
    <t>wt.% NaCl</t>
  </si>
  <si>
    <t>P (bar)</t>
  </si>
  <si>
    <t>X (wt%/100)</t>
  </si>
  <si>
    <t>T (K/100)</t>
  </si>
  <si>
    <t>01</t>
  </si>
  <si>
    <t>02</t>
  </si>
  <si>
    <t>03</t>
  </si>
  <si>
    <t>04</t>
  </si>
  <si>
    <t>05</t>
  </si>
  <si>
    <t>06</t>
  </si>
  <si>
    <t>07</t>
  </si>
  <si>
    <t>10</t>
  </si>
  <si>
    <t>11</t>
  </si>
  <si>
    <t>12</t>
  </si>
  <si>
    <t>13</t>
  </si>
  <si>
    <t>Note: The sheet is currently setup to compute properties up to row 300. If more rows are required, copy/paste the formulae in the various sheets (see the Title page for instructions).</t>
  </si>
  <si>
    <r>
      <t>A numerical tool to calculate PVTX properties and trapping conditions of H</t>
    </r>
    <r>
      <rPr>
        <vertAlign val="subscript"/>
        <sz val="16"/>
        <rFont val="Times New Roman"/>
        <family val="1"/>
      </rPr>
      <t>2</t>
    </r>
    <r>
      <rPr>
        <sz val="16"/>
        <rFont val="Times New Roman"/>
        <family val="1"/>
      </rPr>
      <t xml:space="preserve">O-NaCl fluid inclusions. .
To use the program, enter </t>
    </r>
    <r>
      <rPr>
        <i/>
        <sz val="16"/>
        <rFont val="Times New Roman"/>
        <family val="1"/>
      </rPr>
      <t>T</t>
    </r>
    <r>
      <rPr>
        <vertAlign val="subscript"/>
        <sz val="16"/>
        <rFont val="Times New Roman"/>
        <family val="1"/>
      </rPr>
      <t>m</t>
    </r>
    <r>
      <rPr>
        <sz val="16"/>
        <rFont val="Times New Roman"/>
        <family val="1"/>
      </rPr>
      <t xml:space="preserve"> data in column C in the "Main" worksheet. Column D contains a drop-down list to select the phase that melts last (at </t>
    </r>
    <r>
      <rPr>
        <i/>
        <sz val="16"/>
        <rFont val="Times New Roman"/>
        <family val="1"/>
      </rPr>
      <t>T</t>
    </r>
    <r>
      <rPr>
        <vertAlign val="subscript"/>
        <sz val="16"/>
        <rFont val="Times New Roman"/>
        <family val="1"/>
      </rPr>
      <t>m</t>
    </r>
    <r>
      <rPr>
        <sz val="16"/>
        <rFont val="Times New Roman"/>
        <family val="1"/>
      </rPr>
      <t xml:space="preserve">). Enter Th data in colum E. Each row of data represents a single fluid inclusion. For example, if one inclusion has </t>
    </r>
    <r>
      <rPr>
        <i/>
        <sz val="16"/>
        <rFont val="Times New Roman"/>
        <family val="1"/>
      </rPr>
      <t>T</t>
    </r>
    <r>
      <rPr>
        <vertAlign val="subscript"/>
        <sz val="16"/>
        <rFont val="Times New Roman"/>
        <family val="1"/>
      </rPr>
      <t>m</t>
    </r>
    <r>
      <rPr>
        <sz val="16"/>
        <rFont val="Times New Roman"/>
        <family val="1"/>
      </rPr>
      <t xml:space="preserve">ice of -10 °C and </t>
    </r>
    <r>
      <rPr>
        <i/>
        <sz val="16"/>
        <rFont val="Times New Roman"/>
        <family val="1"/>
      </rPr>
      <t>T</t>
    </r>
    <r>
      <rPr>
        <vertAlign val="subscript"/>
        <sz val="16"/>
        <rFont val="Times New Roman"/>
        <family val="1"/>
      </rPr>
      <t>h</t>
    </r>
    <r>
      <rPr>
        <sz val="16"/>
        <rFont val="Times New Roman"/>
        <family val="1"/>
      </rPr>
      <t xml:space="preserve"> of 300 °C, then the values "-10", "ice" and "300" are entered in cells (C28), (D28) and (E28), respectively.
The output data for each inclusion (each row) are the fluid inclusion salinity, density, pressure at homogenization, and dP/dT isochore slope. These are listed in columns H, J, K and L, respectively. To calculate a pressure correction (or to draw an isochore), select to input an estimate of either pressure or temperature in column N, and input the estimate in column O. Pressure-temperature conditions on the isochore are listed in columns Q and R. To </t>
    </r>
    <r>
      <rPr>
        <b/>
        <sz val="16"/>
        <rFont val="Times New Roman"/>
        <family val="1"/>
      </rPr>
      <t>copy/paste</t>
    </r>
    <r>
      <rPr>
        <sz val="16"/>
        <rFont val="Times New Roman"/>
        <family val="1"/>
      </rPr>
      <t xml:space="preserve"> output data into another spreadsheet, use "Edit - Paste Special" and select "Values," because the contents of the output cells are formulae linked to the calculations.
Column T contains a variety of output messages, that will alert the user to possible errors in the input data or inputs that are out of the range of validity of the models. Please be careful to check column S for warning messages, especially in cases where the output data appear to be anomolous.
Column U contains the citation information for numerical models used in the calculations for each inclusion (which models are used depends on the input data). These citations should be included in descriptions of fluid inclusion analysis using HOKIEFLINCS_H2O-NACL.
The numerical models used by the tool are contained in a series of hidden worksheets that can be accessed by selecting Format - Sheet... - Unhide.
Any number of fluid inclusions can be interpreted in a single session, but the sheet is initially setup to compute properties up to </t>
    </r>
    <r>
      <rPr>
        <b/>
        <sz val="16"/>
        <rFont val="Times New Roman"/>
        <family val="1"/>
      </rPr>
      <t>row 300</t>
    </r>
    <r>
      <rPr>
        <sz val="16"/>
        <rFont val="Times New Roman"/>
        <family val="1"/>
      </rPr>
      <t>. If additional lines are needed, simply copy and paste the formulas in each of the worksheets. To do so, select "Format - Sheet... - Unhide" and unhide each of the hidden sheets (one by one). In each of the sheets, copy the formulae from the lowermost row and paste into as many additional rows as required (note that the file size increases with each additional row, so using only as many as needed will save space).
In addition to the citations included in column T, please cite:
Steele-MacInnis, M., Lecumberri-Sanchez, P., Bodnar, R.J., 2012. HOKIEFLINCS_H2O-NACL: A Microsoft Excel spreadsheet for interpreting microthermometric data from fluid inclusions based on the PVTX properties of H</t>
    </r>
    <r>
      <rPr>
        <vertAlign val="subscript"/>
        <sz val="16"/>
        <rFont val="Times New Roman"/>
        <family val="1"/>
      </rPr>
      <t>2</t>
    </r>
    <r>
      <rPr>
        <sz val="16"/>
        <rFont val="Times New Roman"/>
        <family val="1"/>
      </rPr>
      <t xml:space="preserve">O-NaCl. </t>
    </r>
    <r>
      <rPr>
        <i/>
        <sz val="16"/>
        <rFont val="Times New Roman"/>
        <family val="1"/>
      </rPr>
      <t>Computers &amp; Geosciences</t>
    </r>
    <r>
      <rPr>
        <sz val="16"/>
        <rFont val="Times New Roman"/>
        <family val="1"/>
      </rPr>
      <t xml:space="preserve">, XX, XXXX-XXXX.
Please direct and questions and/or comments to mjmaci@vt.edu, pilar@vt.edu or rjb@vt.edu
</t>
    </r>
  </si>
  <si>
    <t>EQV</t>
    <phoneticPr fontId="26" type="noConversion"/>
  </si>
  <si>
    <t>S2-TYPE</t>
    <phoneticPr fontId="26" type="noConversion"/>
  </si>
  <si>
    <t>Q-PY</t>
    <phoneticPr fontId="26" type="noConversion"/>
  </si>
  <si>
    <t>LV</t>
    <phoneticPr fontId="26" type="noConversion"/>
  </si>
  <si>
    <t xml:space="preserve">Aveins </t>
    <phoneticPr fontId="26" type="noConversion"/>
  </si>
  <si>
    <t>D veins</t>
    <phoneticPr fontId="26" type="noConversion"/>
  </si>
</sst>
</file>

<file path=xl/styles.xml><?xml version="1.0" encoding="utf-8"?>
<styleSheet xmlns="http://schemas.openxmlformats.org/spreadsheetml/2006/main">
  <numFmts count="4">
    <numFmt numFmtId="176" formatCode="0.00000000000000"/>
    <numFmt numFmtId="177" formatCode="#,##0.0000000000000000"/>
    <numFmt numFmtId="178" formatCode="0.000"/>
    <numFmt numFmtId="179" formatCode="0.0"/>
  </numFmts>
  <fonts count="30">
    <font>
      <sz val="10"/>
      <name val="Verdana"/>
      <family val="2"/>
    </font>
    <font>
      <sz val="11"/>
      <color theme="1"/>
      <name val="宋体"/>
      <family val="2"/>
      <charset val="134"/>
      <scheme val="minor"/>
    </font>
    <font>
      <sz val="10"/>
      <name val="Verdana"/>
      <family val="2"/>
    </font>
    <font>
      <sz val="8"/>
      <name val="Verdana"/>
      <family val="2"/>
    </font>
    <font>
      <b/>
      <sz val="10"/>
      <color indexed="9"/>
      <name val="Verdana"/>
      <family val="2"/>
    </font>
    <font>
      <b/>
      <vertAlign val="subscript"/>
      <sz val="10"/>
      <color indexed="9"/>
      <name val="Verdana"/>
      <family val="2"/>
    </font>
    <font>
      <i/>
      <sz val="10"/>
      <color indexed="9"/>
      <name val="Verdana"/>
      <family val="2"/>
    </font>
    <font>
      <sz val="12"/>
      <name val="Verdana"/>
      <family val="2"/>
    </font>
    <font>
      <sz val="14"/>
      <name val="Verdana"/>
      <family val="2"/>
    </font>
    <font>
      <vertAlign val="subscript"/>
      <sz val="14"/>
      <name val="Verdana"/>
      <family val="2"/>
    </font>
    <font>
      <i/>
      <sz val="14"/>
      <name val="Symbol"/>
      <family val="1"/>
      <charset val="2"/>
    </font>
    <font>
      <sz val="9"/>
      <color indexed="81"/>
      <name val="Verdana"/>
      <family val="2"/>
    </font>
    <font>
      <b/>
      <sz val="9"/>
      <color indexed="81"/>
      <name val="Verdana"/>
      <family val="2"/>
    </font>
    <font>
      <vertAlign val="superscript"/>
      <sz val="14"/>
      <name val="Verdana"/>
      <family val="2"/>
    </font>
    <font>
      <sz val="14"/>
      <name val="Symbol"/>
      <family val="1"/>
      <charset val="2"/>
    </font>
    <font>
      <sz val="11"/>
      <color indexed="81"/>
      <name val="Verdana"/>
      <family val="2"/>
    </font>
    <font>
      <vertAlign val="subscript"/>
      <sz val="11"/>
      <color indexed="81"/>
      <name val="Verdana"/>
      <family val="2"/>
    </font>
    <font>
      <sz val="20"/>
      <name val="Times New Roman"/>
      <family val="1"/>
    </font>
    <font>
      <sz val="26"/>
      <name val="Times New Roman"/>
      <family val="1"/>
    </font>
    <font>
      <sz val="16"/>
      <name val="Times New Roman"/>
      <family val="1"/>
    </font>
    <font>
      <vertAlign val="subscript"/>
      <sz val="16"/>
      <name val="Times New Roman"/>
      <family val="1"/>
    </font>
    <font>
      <i/>
      <sz val="16"/>
      <name val="Times New Roman"/>
      <family val="1"/>
    </font>
    <font>
      <sz val="16"/>
      <name val="Verdana"/>
      <family val="2"/>
    </font>
    <font>
      <i/>
      <sz val="14"/>
      <name val="Verdana"/>
      <family val="2"/>
    </font>
    <font>
      <b/>
      <sz val="11"/>
      <color indexed="10"/>
      <name val="Verdana"/>
      <family val="2"/>
    </font>
    <font>
      <b/>
      <sz val="16"/>
      <name val="Times New Roman"/>
      <family val="1"/>
    </font>
    <font>
      <sz val="9"/>
      <name val="宋体"/>
      <family val="3"/>
      <charset val="134"/>
    </font>
    <font>
      <sz val="10"/>
      <color theme="1"/>
      <name val="Verdana"/>
      <family val="2"/>
    </font>
    <font>
      <b/>
      <sz val="10"/>
      <color theme="1"/>
      <name val="Verdana"/>
      <family val="2"/>
    </font>
    <font>
      <b/>
      <sz val="11"/>
      <color theme="1"/>
      <name val="Verdana"/>
      <family val="2"/>
    </font>
  </fonts>
  <fills count="7">
    <fill>
      <patternFill patternType="none"/>
    </fill>
    <fill>
      <patternFill patternType="gray125"/>
    </fill>
    <fill>
      <patternFill patternType="solid">
        <fgColor indexed="50"/>
        <bgColor indexed="64"/>
      </patternFill>
    </fill>
    <fill>
      <patternFill patternType="solid">
        <fgColor indexed="42"/>
        <bgColor indexed="64"/>
      </patternFill>
    </fill>
    <fill>
      <patternFill patternType="solid">
        <fgColor indexed="13"/>
        <bgColor indexed="64"/>
      </patternFill>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top/>
      <bottom/>
      <diagonal/>
    </border>
    <border>
      <left style="thin">
        <color indexed="64"/>
      </left>
      <right/>
      <top style="thin">
        <color indexed="64"/>
      </top>
      <bottom style="double">
        <color indexed="64"/>
      </bottom>
      <diagonal/>
    </border>
  </borders>
  <cellStyleXfs count="1">
    <xf numFmtId="0" fontId="0" fillId="0" borderId="0"/>
  </cellStyleXfs>
  <cellXfs count="121">
    <xf numFmtId="0" fontId="0" fillId="0" borderId="0" xfId="0"/>
    <xf numFmtId="0" fontId="4" fillId="2" borderId="0" xfId="0" applyFont="1" applyFill="1"/>
    <xf numFmtId="0" fontId="0" fillId="2" borderId="0" xfId="0" applyFill="1"/>
    <xf numFmtId="0" fontId="0" fillId="2" borderId="1" xfId="0" applyFill="1" applyBorder="1"/>
    <xf numFmtId="0" fontId="2" fillId="0" borderId="0" xfId="0" applyFont="1" applyFill="1"/>
    <xf numFmtId="0" fontId="6" fillId="2" borderId="0" xfId="0" applyFont="1" applyFill="1"/>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176" fontId="0" fillId="0" borderId="0" xfId="0" applyNumberFormat="1"/>
    <xf numFmtId="176" fontId="0" fillId="3" borderId="0" xfId="0" applyNumberFormat="1" applyFill="1"/>
    <xf numFmtId="0" fontId="0" fillId="0" borderId="1" xfId="0" applyBorder="1"/>
    <xf numFmtId="177" fontId="0" fillId="0" borderId="0" xfId="0" applyNumberFormat="1"/>
    <xf numFmtId="177" fontId="0" fillId="3" borderId="0" xfId="0" applyNumberFormat="1" applyFill="1"/>
    <xf numFmtId="177" fontId="0" fillId="0" borderId="1" xfId="0" applyNumberFormat="1" applyBorder="1"/>
    <xf numFmtId="177" fontId="0" fillId="0" borderId="0" xfId="0" applyNumberFormat="1" applyFill="1" applyBorder="1"/>
    <xf numFmtId="177" fontId="0" fillId="0" borderId="0" xfId="0" applyNumberFormat="1" applyFill="1"/>
    <xf numFmtId="176" fontId="0" fillId="0" borderId="0" xfId="0" applyNumberFormat="1" applyFill="1" applyBorder="1"/>
    <xf numFmtId="0" fontId="7" fillId="0" borderId="0" xfId="0" applyFont="1"/>
    <xf numFmtId="49" fontId="0" fillId="0" borderId="0" xfId="0" applyNumberFormat="1"/>
    <xf numFmtId="0" fontId="0" fillId="0" borderId="0" xfId="0" applyAlignment="1">
      <alignment horizontal="center"/>
    </xf>
    <xf numFmtId="178" fontId="2" fillId="0" borderId="0" xfId="0" applyNumberFormat="1" applyFont="1" applyFill="1"/>
    <xf numFmtId="0" fontId="0" fillId="0" borderId="0" xfId="0" applyBorder="1"/>
    <xf numFmtId="0" fontId="0" fillId="0" borderId="0" xfId="0" applyFill="1"/>
    <xf numFmtId="2" fontId="0" fillId="0" borderId="0" xfId="0" applyNumberFormat="1"/>
    <xf numFmtId="2" fontId="0" fillId="0" borderId="0" xfId="0" applyNumberFormat="1" applyAlignment="1">
      <alignment horizontal="center"/>
    </xf>
    <xf numFmtId="179" fontId="0" fillId="0" borderId="0" xfId="0" applyNumberFormat="1" applyAlignment="1">
      <alignment horizontal="center"/>
    </xf>
    <xf numFmtId="11" fontId="0" fillId="0" borderId="0" xfId="0" applyNumberFormat="1"/>
    <xf numFmtId="0" fontId="7" fillId="0" borderId="0" xfId="0" applyFont="1" applyBorder="1"/>
    <xf numFmtId="1" fontId="0" fillId="0" borderId="0" xfId="0" applyNumberFormat="1"/>
    <xf numFmtId="0" fontId="0" fillId="0" borderId="0" xfId="0" applyFill="1" applyBorder="1"/>
    <xf numFmtId="0" fontId="8" fillId="0" borderId="0" xfId="0" applyFont="1"/>
    <xf numFmtId="0" fontId="8" fillId="0" borderId="0" xfId="0" applyFont="1" applyFill="1"/>
    <xf numFmtId="0" fontId="8" fillId="0" borderId="4" xfId="0" applyFont="1" applyBorder="1" applyAlignment="1">
      <alignment horizontal="center"/>
    </xf>
    <xf numFmtId="49" fontId="8" fillId="4" borderId="4" xfId="0" applyNumberFormat="1" applyFont="1" applyFill="1" applyBorder="1" applyAlignment="1">
      <alignment horizontal="center"/>
    </xf>
    <xf numFmtId="49" fontId="8" fillId="2" borderId="4" xfId="0" applyNumberFormat="1" applyFont="1" applyFill="1" applyBorder="1" applyAlignment="1">
      <alignment horizontal="center"/>
    </xf>
    <xf numFmtId="49" fontId="8" fillId="0" borderId="4" xfId="0" applyNumberFormat="1" applyFont="1" applyBorder="1" applyAlignment="1">
      <alignment horizontal="center"/>
    </xf>
    <xf numFmtId="49" fontId="8" fillId="0" borderId="4" xfId="0" applyNumberFormat="1" applyFont="1" applyFill="1" applyBorder="1" applyAlignment="1">
      <alignment horizontal="center"/>
    </xf>
    <xf numFmtId="0" fontId="8" fillId="0" borderId="4" xfId="0" applyFont="1" applyBorder="1"/>
    <xf numFmtId="0" fontId="8" fillId="0" borderId="4" xfId="0" applyFont="1" applyFill="1" applyBorder="1"/>
    <xf numFmtId="0" fontId="0" fillId="0" borderId="0" xfId="0" applyAlignment="1">
      <alignment wrapText="1"/>
    </xf>
    <xf numFmtId="0" fontId="8" fillId="0" borderId="0" xfId="0" applyFont="1" applyAlignment="1">
      <alignment wrapText="1"/>
    </xf>
    <xf numFmtId="0" fontId="8" fillId="0" borderId="4" xfId="0" applyFont="1" applyFill="1" applyBorder="1" applyAlignment="1">
      <alignment wrapText="1"/>
    </xf>
    <xf numFmtId="0" fontId="8" fillId="0" borderId="3" xfId="0" applyFont="1" applyBorder="1"/>
    <xf numFmtId="0" fontId="8" fillId="0" borderId="0" xfId="0" applyFont="1" applyBorder="1"/>
    <xf numFmtId="0" fontId="8" fillId="0" borderId="5" xfId="0" applyFont="1" applyBorder="1" applyAlignment="1">
      <alignment horizontal="center"/>
    </xf>
    <xf numFmtId="0" fontId="8" fillId="0" borderId="5" xfId="0" applyFont="1" applyBorder="1"/>
    <xf numFmtId="1" fontId="8" fillId="0" borderId="4" xfId="0" applyNumberFormat="1" applyFont="1" applyBorder="1"/>
    <xf numFmtId="0" fontId="8" fillId="0" borderId="0" xfId="0" applyFont="1" applyFill="1" applyBorder="1" applyAlignment="1">
      <alignment horizontal="center"/>
    </xf>
    <xf numFmtId="0" fontId="8" fillId="0" borderId="4" xfId="0" applyFont="1" applyFill="1" applyBorder="1" applyAlignment="1">
      <alignment horizontal="center"/>
    </xf>
    <xf numFmtId="0" fontId="0" fillId="0" borderId="3" xfId="0" applyBorder="1"/>
    <xf numFmtId="0" fontId="0" fillId="0" borderId="5" xfId="0" applyBorder="1"/>
    <xf numFmtId="1" fontId="8" fillId="0" borderId="0" xfId="0" applyNumberFormat="1" applyFont="1"/>
    <xf numFmtId="0" fontId="0" fillId="0" borderId="0" xfId="0" applyBorder="1" applyAlignment="1">
      <alignment horizontal="center"/>
    </xf>
    <xf numFmtId="2" fontId="0" fillId="0" borderId="0" xfId="0" applyNumberFormat="1" applyBorder="1"/>
    <xf numFmtId="11" fontId="0" fillId="0" borderId="0" xfId="0" applyNumberFormat="1" applyBorder="1"/>
    <xf numFmtId="0" fontId="8" fillId="0" borderId="0" xfId="0" applyFont="1" applyAlignment="1">
      <alignment horizontal="center"/>
    </xf>
    <xf numFmtId="179" fontId="14" fillId="0" borderId="0" xfId="0" applyNumberFormat="1" applyFont="1" applyBorder="1" applyAlignment="1">
      <alignment horizontal="center"/>
    </xf>
    <xf numFmtId="0" fontId="14" fillId="0" borderId="4" xfId="0" applyFont="1" applyBorder="1"/>
    <xf numFmtId="179" fontId="8" fillId="0" borderId="4" xfId="0" applyNumberFormat="1" applyFont="1" applyBorder="1" applyAlignment="1">
      <alignment horizontal="center"/>
    </xf>
    <xf numFmtId="0" fontId="8" fillId="0" borderId="0" xfId="0" applyFont="1" applyFill="1" applyBorder="1"/>
    <xf numFmtId="0" fontId="8" fillId="0" borderId="0" xfId="0" applyFont="1" applyBorder="1" applyAlignment="1">
      <alignment horizontal="center"/>
    </xf>
    <xf numFmtId="0" fontId="14" fillId="0" borderId="0" xfId="0" applyFont="1" applyBorder="1"/>
    <xf numFmtId="178" fontId="0" fillId="0" borderId="0" xfId="0" applyNumberFormat="1" applyAlignment="1">
      <alignment horizontal="center"/>
    </xf>
    <xf numFmtId="178" fontId="8" fillId="0" borderId="0" xfId="0" applyNumberFormat="1" applyFont="1" applyAlignment="1">
      <alignment horizontal="center"/>
    </xf>
    <xf numFmtId="178" fontId="10" fillId="0" borderId="4" xfId="0" applyNumberFormat="1" applyFont="1" applyBorder="1" applyAlignment="1">
      <alignment horizontal="center"/>
    </xf>
    <xf numFmtId="2" fontId="8" fillId="0" borderId="0" xfId="0" applyNumberFormat="1" applyFont="1" applyAlignment="1">
      <alignment horizontal="center"/>
    </xf>
    <xf numFmtId="2" fontId="8" fillId="0" borderId="4" xfId="0" applyNumberFormat="1" applyFont="1" applyFill="1" applyBorder="1" applyAlignment="1">
      <alignment horizontal="center"/>
    </xf>
    <xf numFmtId="2" fontId="0" fillId="0" borderId="0" xfId="0" applyNumberFormat="1" applyFill="1" applyBorder="1" applyAlignment="1">
      <alignment horizontal="center"/>
    </xf>
    <xf numFmtId="2" fontId="2" fillId="0" borderId="0" xfId="0" applyNumberFormat="1" applyFont="1" applyFill="1" applyAlignment="1">
      <alignment horizontal="center"/>
    </xf>
    <xf numFmtId="2" fontId="8" fillId="0" borderId="0" xfId="0" applyNumberFormat="1" applyFont="1" applyFill="1" applyAlignment="1">
      <alignment horizontal="center"/>
    </xf>
    <xf numFmtId="2" fontId="2" fillId="0" borderId="0" xfId="0" applyNumberFormat="1" applyFont="1" applyFill="1" applyBorder="1" applyAlignment="1">
      <alignment horizontal="center"/>
    </xf>
    <xf numFmtId="2" fontId="0" fillId="0" borderId="0" xfId="0" applyNumberForma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0" fillId="0" borderId="0" xfId="0" applyAlignment="1">
      <alignment horizontal="left"/>
    </xf>
    <xf numFmtId="0" fontId="8" fillId="0" borderId="0" xfId="0" applyFont="1" applyAlignment="1">
      <alignment horizontal="left"/>
    </xf>
    <xf numFmtId="1" fontId="8" fillId="0" borderId="5" xfId="0" applyNumberFormat="1" applyFont="1" applyBorder="1" applyAlignment="1">
      <alignment horizontal="center"/>
    </xf>
    <xf numFmtId="1" fontId="0" fillId="0" borderId="0" xfId="0" applyNumberFormat="1" applyAlignment="1">
      <alignment horizontal="center"/>
    </xf>
    <xf numFmtId="1" fontId="8" fillId="0" borderId="3" xfId="0" applyNumberFormat="1" applyFont="1" applyBorder="1" applyAlignment="1">
      <alignment horizontal="center"/>
    </xf>
    <xf numFmtId="0" fontId="8" fillId="0" borderId="3" xfId="0" applyFont="1" applyBorder="1" applyAlignment="1">
      <alignment horizontal="center"/>
    </xf>
    <xf numFmtId="1" fontId="8" fillId="0" borderId="4" xfId="0" applyNumberFormat="1" applyFont="1" applyFill="1" applyBorder="1" applyAlignment="1">
      <alignment horizontal="center"/>
    </xf>
    <xf numFmtId="1" fontId="0" fillId="0" borderId="0" xfId="0" applyNumberFormat="1" applyBorder="1" applyAlignment="1">
      <alignment horizontal="center"/>
    </xf>
    <xf numFmtId="1" fontId="8" fillId="0" borderId="0" xfId="0" applyNumberFormat="1" applyFont="1" applyBorder="1" applyAlignment="1">
      <alignment horizontal="center"/>
    </xf>
    <xf numFmtId="1" fontId="8" fillId="0" borderId="4" xfId="0" applyNumberFormat="1" applyFont="1" applyBorder="1" applyAlignment="1">
      <alignment horizontal="center"/>
    </xf>
    <xf numFmtId="0" fontId="8" fillId="0" borderId="6" xfId="0" applyFont="1" applyBorder="1"/>
    <xf numFmtId="0" fontId="0" fillId="0" borderId="6" xfId="0" applyBorder="1"/>
    <xf numFmtId="0" fontId="8" fillId="0" borderId="7" xfId="0" applyFont="1" applyFill="1" applyBorder="1" applyAlignment="1">
      <alignment horizontal="center"/>
    </xf>
    <xf numFmtId="2" fontId="0" fillId="0" borderId="0" xfId="0" applyNumberFormat="1" applyAlignment="1">
      <alignment wrapText="1"/>
    </xf>
    <xf numFmtId="1" fontId="0" fillId="0" borderId="0" xfId="0" applyNumberFormat="1" applyAlignment="1">
      <alignment horizontal="left"/>
    </xf>
    <xf numFmtId="179" fontId="8" fillId="0" borderId="0" xfId="0" applyNumberFormat="1" applyFont="1" applyBorder="1" applyAlignment="1">
      <alignment horizontal="center"/>
    </xf>
    <xf numFmtId="178" fontId="8" fillId="0" borderId="5" xfId="0" applyNumberFormat="1" applyFont="1" applyBorder="1" applyAlignment="1">
      <alignment horizontal="center"/>
    </xf>
    <xf numFmtId="179" fontId="8" fillId="0" borderId="0" xfId="0" applyNumberFormat="1" applyFont="1" applyAlignment="1">
      <alignment horizontal="center"/>
    </xf>
    <xf numFmtId="178" fontId="8" fillId="0" borderId="4" xfId="0" applyNumberFormat="1" applyFont="1" applyBorder="1" applyAlignment="1">
      <alignment horizontal="center"/>
    </xf>
    <xf numFmtId="0" fontId="24" fillId="0" borderId="0" xfId="0" applyFont="1"/>
    <xf numFmtId="2" fontId="0" fillId="0" borderId="0" xfId="0" applyNumberFormat="1" applyAlignment="1">
      <alignment horizontal="left"/>
    </xf>
    <xf numFmtId="0" fontId="0" fillId="0" borderId="0" xfId="0" applyAlignment="1">
      <alignment vertical="center"/>
    </xf>
    <xf numFmtId="0" fontId="0" fillId="6" borderId="0" xfId="0" applyFill="1"/>
    <xf numFmtId="0" fontId="0" fillId="6" borderId="0" xfId="0" applyFill="1" applyAlignment="1">
      <alignment horizontal="center"/>
    </xf>
    <xf numFmtId="2" fontId="0" fillId="6" borderId="0" xfId="0" applyNumberFormat="1" applyFill="1" applyAlignment="1">
      <alignment horizontal="center"/>
    </xf>
    <xf numFmtId="179" fontId="0" fillId="6" borderId="0" xfId="0" applyNumberFormat="1" applyFill="1" applyAlignment="1">
      <alignment horizontal="center"/>
    </xf>
    <xf numFmtId="1" fontId="0" fillId="6" borderId="0" xfId="0" applyNumberFormat="1" applyFill="1" applyAlignment="1">
      <alignment horizontal="center"/>
    </xf>
    <xf numFmtId="178" fontId="0" fillId="6" borderId="0" xfId="0" applyNumberFormat="1" applyFill="1" applyAlignment="1">
      <alignment horizontal="center"/>
    </xf>
    <xf numFmtId="1" fontId="0" fillId="6" borderId="0" xfId="0" applyNumberFormat="1" applyFill="1"/>
    <xf numFmtId="0" fontId="24" fillId="6" borderId="0" xfId="0" applyFont="1" applyFill="1"/>
    <xf numFmtId="0" fontId="27" fillId="5" borderId="0" xfId="0" applyFont="1" applyFill="1"/>
    <xf numFmtId="0" fontId="28" fillId="5" borderId="0" xfId="0" applyFont="1" applyFill="1"/>
    <xf numFmtId="0" fontId="27" fillId="5" borderId="0" xfId="0" applyFont="1" applyFill="1" applyAlignment="1">
      <alignment vertical="center"/>
    </xf>
    <xf numFmtId="0" fontId="27" fillId="5" borderId="0" xfId="0" applyFont="1" applyFill="1" applyAlignment="1">
      <alignment horizontal="center"/>
    </xf>
    <xf numFmtId="2" fontId="27" fillId="5" borderId="0" xfId="0" applyNumberFormat="1" applyFont="1" applyFill="1" applyAlignment="1">
      <alignment horizontal="center"/>
    </xf>
    <xf numFmtId="179" fontId="27" fillId="5" borderId="0" xfId="0" applyNumberFormat="1" applyFont="1" applyFill="1" applyAlignment="1">
      <alignment horizontal="center"/>
    </xf>
    <xf numFmtId="1" fontId="27" fillId="5" borderId="0" xfId="0" applyNumberFormat="1" applyFont="1" applyFill="1" applyAlignment="1">
      <alignment horizontal="center"/>
    </xf>
    <xf numFmtId="178" fontId="27" fillId="5" borderId="0" xfId="0" applyNumberFormat="1" applyFont="1" applyFill="1" applyAlignment="1">
      <alignment horizontal="center"/>
    </xf>
    <xf numFmtId="1" fontId="27" fillId="5" borderId="0" xfId="0" applyNumberFormat="1" applyFont="1" applyFill="1"/>
    <xf numFmtId="0" fontId="29" fillId="5" borderId="0" xfId="0" applyFont="1" applyFill="1"/>
    <xf numFmtId="0" fontId="18"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vertical="top" wrapText="1"/>
    </xf>
    <xf numFmtId="0" fontId="22" fillId="0" borderId="0" xfId="0" applyFont="1" applyAlignment="1"/>
    <xf numFmtId="0" fontId="1" fillId="0" borderId="0" xfId="0" applyFont="1" applyFill="1" applyAlignment="1">
      <alignment vertical="center"/>
    </xf>
    <xf numFmtId="0" fontId="27" fillId="0" borderId="0" xfId="0" applyFont="1" applyFill="1" applyAlignment="1">
      <alignment horizontal="center"/>
    </xf>
  </cellXfs>
  <cellStyles count="1">
    <cellStyle name="常规"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blurRad="63500" dist="38099" dir="2700000" algn="ctr" rotWithShape="0">
            <a:srgbClr val="000000">
              <a:alpha val="74998"/>
            </a:srgbClr>
          </a:outerShdw>
        </a:effectLst>
        <a:extLst>
          <a:ext uri="{53640926-AAD7-44d8-BBD7-CCE9431645EC}">
            <a14:shadowObscured xmlns=""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blurRad="63500" dist="38099" dir="2700000" algn="ctr" rotWithShape="0">
            <a:srgbClr val="000000">
              <a:alpha val="74998"/>
            </a:srgbClr>
          </a:outerShdw>
        </a:effectLst>
        <a:extLst>
          <a:ext uri="{53640926-AAD7-44d8-BBD7-CCE9431645EC}">
            <a14:shadowObscured xmlns=""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dimension ref="B3:L75"/>
  <sheetViews>
    <sheetView topLeftCell="A25" workbookViewId="0">
      <selection activeCell="M45" sqref="M45"/>
    </sheetView>
  </sheetViews>
  <sheetFormatPr defaultColWidth="11" defaultRowHeight="13.5"/>
  <sheetData>
    <row r="3" spans="2:12">
      <c r="B3" s="115" t="s">
        <v>44</v>
      </c>
      <c r="C3" s="116"/>
      <c r="D3" s="116"/>
      <c r="E3" s="116"/>
      <c r="F3" s="116"/>
      <c r="G3" s="116"/>
      <c r="H3" s="116"/>
      <c r="I3" s="116"/>
      <c r="J3" s="116"/>
      <c r="K3" s="116"/>
      <c r="L3" s="116"/>
    </row>
    <row r="4" spans="2:12">
      <c r="B4" s="116"/>
      <c r="C4" s="116"/>
      <c r="D4" s="116"/>
      <c r="E4" s="116"/>
      <c r="F4" s="116"/>
      <c r="G4" s="116"/>
      <c r="H4" s="116"/>
      <c r="I4" s="116"/>
      <c r="J4" s="116"/>
      <c r="K4" s="116"/>
      <c r="L4" s="116"/>
    </row>
    <row r="5" spans="2:12">
      <c r="B5" s="116"/>
      <c r="C5" s="116"/>
      <c r="D5" s="116"/>
      <c r="E5" s="116"/>
      <c r="F5" s="116"/>
      <c r="G5" s="116"/>
      <c r="H5" s="116"/>
      <c r="I5" s="116"/>
      <c r="J5" s="116"/>
      <c r="K5" s="116"/>
      <c r="L5" s="116"/>
    </row>
    <row r="6" spans="2:12">
      <c r="B6" s="116"/>
      <c r="C6" s="116"/>
      <c r="D6" s="116"/>
      <c r="E6" s="116"/>
      <c r="F6" s="116"/>
      <c r="G6" s="116"/>
      <c r="H6" s="116"/>
      <c r="I6" s="116"/>
      <c r="J6" s="116"/>
      <c r="K6" s="116"/>
      <c r="L6" s="116"/>
    </row>
    <row r="7" spans="2:12">
      <c r="B7" s="116"/>
      <c r="C7" s="116"/>
      <c r="D7" s="116"/>
      <c r="E7" s="116"/>
      <c r="F7" s="116"/>
      <c r="G7" s="116"/>
      <c r="H7" s="116"/>
      <c r="I7" s="116"/>
      <c r="J7" s="116"/>
      <c r="K7" s="116"/>
      <c r="L7" s="116"/>
    </row>
    <row r="9" spans="2:12">
      <c r="B9" s="117" t="s">
        <v>140</v>
      </c>
      <c r="C9" s="117"/>
      <c r="D9" s="117"/>
      <c r="E9" s="117"/>
      <c r="F9" s="117"/>
      <c r="G9" s="117"/>
      <c r="H9" s="117"/>
      <c r="I9" s="117"/>
      <c r="J9" s="117"/>
      <c r="K9" s="117"/>
      <c r="L9" s="117"/>
    </row>
    <row r="10" spans="2:12">
      <c r="B10" s="117"/>
      <c r="C10" s="117"/>
      <c r="D10" s="117"/>
      <c r="E10" s="117"/>
      <c r="F10" s="117"/>
      <c r="G10" s="117"/>
      <c r="H10" s="117"/>
      <c r="I10" s="117"/>
      <c r="J10" s="117"/>
      <c r="K10" s="117"/>
      <c r="L10" s="117"/>
    </row>
    <row r="11" spans="2:12">
      <c r="B11" s="117"/>
      <c r="C11" s="117"/>
      <c r="D11" s="117"/>
      <c r="E11" s="117"/>
      <c r="F11" s="117"/>
      <c r="G11" s="117"/>
      <c r="H11" s="117"/>
      <c r="I11" s="117"/>
      <c r="J11" s="117"/>
      <c r="K11" s="117"/>
      <c r="L11" s="117"/>
    </row>
    <row r="12" spans="2:12">
      <c r="B12" s="117"/>
      <c r="C12" s="117"/>
      <c r="D12" s="117"/>
      <c r="E12" s="117"/>
      <c r="F12" s="117"/>
      <c r="G12" s="117"/>
      <c r="H12" s="117"/>
      <c r="I12" s="117"/>
      <c r="J12" s="117"/>
      <c r="K12" s="117"/>
      <c r="L12" s="117"/>
    </row>
    <row r="13" spans="2:12">
      <c r="B13" s="117"/>
      <c r="C13" s="117"/>
      <c r="D13" s="117"/>
      <c r="E13" s="117"/>
      <c r="F13" s="117"/>
      <c r="G13" s="117"/>
      <c r="H13" s="117"/>
      <c r="I13" s="117"/>
      <c r="J13" s="117"/>
      <c r="K13" s="117"/>
      <c r="L13" s="117"/>
    </row>
    <row r="14" spans="2:12">
      <c r="B14" s="117"/>
      <c r="C14" s="117"/>
      <c r="D14" s="117"/>
      <c r="E14" s="117"/>
      <c r="F14" s="117"/>
      <c r="G14" s="117"/>
      <c r="H14" s="117"/>
      <c r="I14" s="117"/>
      <c r="J14" s="117"/>
      <c r="K14" s="117"/>
      <c r="L14" s="117"/>
    </row>
    <row r="15" spans="2:12">
      <c r="B15" s="117"/>
      <c r="C15" s="117"/>
      <c r="D15" s="117"/>
      <c r="E15" s="117"/>
      <c r="F15" s="117"/>
      <c r="G15" s="117"/>
      <c r="H15" s="117"/>
      <c r="I15" s="117"/>
      <c r="J15" s="117"/>
      <c r="K15" s="117"/>
      <c r="L15" s="117"/>
    </row>
    <row r="16" spans="2:12">
      <c r="B16" s="117"/>
      <c r="C16" s="117"/>
      <c r="D16" s="117"/>
      <c r="E16" s="117"/>
      <c r="F16" s="117"/>
      <c r="G16" s="117"/>
      <c r="H16" s="117"/>
      <c r="I16" s="117"/>
      <c r="J16" s="117"/>
      <c r="K16" s="117"/>
      <c r="L16" s="117"/>
    </row>
    <row r="17" spans="2:12">
      <c r="B17" s="117"/>
      <c r="C17" s="117"/>
      <c r="D17" s="117"/>
      <c r="E17" s="117"/>
      <c r="F17" s="117"/>
      <c r="G17" s="117"/>
      <c r="H17" s="117"/>
      <c r="I17" s="117"/>
      <c r="J17" s="117"/>
      <c r="K17" s="117"/>
      <c r="L17" s="117"/>
    </row>
    <row r="18" spans="2:12">
      <c r="B18" s="117"/>
      <c r="C18" s="117"/>
      <c r="D18" s="117"/>
      <c r="E18" s="117"/>
      <c r="F18" s="117"/>
      <c r="G18" s="117"/>
      <c r="H18" s="117"/>
      <c r="I18" s="117"/>
      <c r="J18" s="117"/>
      <c r="K18" s="117"/>
      <c r="L18" s="117"/>
    </row>
    <row r="19" spans="2:12">
      <c r="B19" s="117"/>
      <c r="C19" s="117"/>
      <c r="D19" s="117"/>
      <c r="E19" s="117"/>
      <c r="F19" s="117"/>
      <c r="G19" s="117"/>
      <c r="H19" s="117"/>
      <c r="I19" s="117"/>
      <c r="J19" s="117"/>
      <c r="K19" s="117"/>
      <c r="L19" s="117"/>
    </row>
    <row r="20" spans="2:12">
      <c r="B20" s="117"/>
      <c r="C20" s="117"/>
      <c r="D20" s="117"/>
      <c r="E20" s="117"/>
      <c r="F20" s="117"/>
      <c r="G20" s="117"/>
      <c r="H20" s="117"/>
      <c r="I20" s="117"/>
      <c r="J20" s="117"/>
      <c r="K20" s="117"/>
      <c r="L20" s="117"/>
    </row>
    <row r="21" spans="2:12">
      <c r="B21" s="117"/>
      <c r="C21" s="117"/>
      <c r="D21" s="117"/>
      <c r="E21" s="117"/>
      <c r="F21" s="117"/>
      <c r="G21" s="117"/>
      <c r="H21" s="117"/>
      <c r="I21" s="117"/>
      <c r="J21" s="117"/>
      <c r="K21" s="117"/>
      <c r="L21" s="117"/>
    </row>
    <row r="22" spans="2:12">
      <c r="B22" s="117"/>
      <c r="C22" s="117"/>
      <c r="D22" s="117"/>
      <c r="E22" s="117"/>
      <c r="F22" s="117"/>
      <c r="G22" s="117"/>
      <c r="H22" s="117"/>
      <c r="I22" s="117"/>
      <c r="J22" s="117"/>
      <c r="K22" s="117"/>
      <c r="L22" s="117"/>
    </row>
    <row r="23" spans="2:12">
      <c r="B23" s="117"/>
      <c r="C23" s="117"/>
      <c r="D23" s="117"/>
      <c r="E23" s="117"/>
      <c r="F23" s="117"/>
      <c r="G23" s="117"/>
      <c r="H23" s="117"/>
      <c r="I23" s="117"/>
      <c r="J23" s="117"/>
      <c r="K23" s="117"/>
      <c r="L23" s="117"/>
    </row>
    <row r="24" spans="2:12">
      <c r="B24" s="117"/>
      <c r="C24" s="117"/>
      <c r="D24" s="117"/>
      <c r="E24" s="117"/>
      <c r="F24" s="117"/>
      <c r="G24" s="117"/>
      <c r="H24" s="117"/>
      <c r="I24" s="117"/>
      <c r="J24" s="117"/>
      <c r="K24" s="117"/>
      <c r="L24" s="117"/>
    </row>
    <row r="25" spans="2:12">
      <c r="B25" s="117"/>
      <c r="C25" s="117"/>
      <c r="D25" s="117"/>
      <c r="E25" s="117"/>
      <c r="F25" s="117"/>
      <c r="G25" s="117"/>
      <c r="H25" s="117"/>
      <c r="I25" s="117"/>
      <c r="J25" s="117"/>
      <c r="K25" s="117"/>
      <c r="L25" s="117"/>
    </row>
    <row r="26" spans="2:12">
      <c r="B26" s="117"/>
      <c r="C26" s="117"/>
      <c r="D26" s="117"/>
      <c r="E26" s="117"/>
      <c r="F26" s="117"/>
      <c r="G26" s="117"/>
      <c r="H26" s="117"/>
      <c r="I26" s="117"/>
      <c r="J26" s="117"/>
      <c r="K26" s="117"/>
      <c r="L26" s="117"/>
    </row>
    <row r="27" spans="2:12">
      <c r="B27" s="117"/>
      <c r="C27" s="117"/>
      <c r="D27" s="117"/>
      <c r="E27" s="117"/>
      <c r="F27" s="117"/>
      <c r="G27" s="117"/>
      <c r="H27" s="117"/>
      <c r="I27" s="117"/>
      <c r="J27" s="117"/>
      <c r="K27" s="117"/>
      <c r="L27" s="117"/>
    </row>
    <row r="28" spans="2:12">
      <c r="B28" s="117"/>
      <c r="C28" s="117"/>
      <c r="D28" s="117"/>
      <c r="E28" s="117"/>
      <c r="F28" s="117"/>
      <c r="G28" s="117"/>
      <c r="H28" s="117"/>
      <c r="I28" s="117"/>
      <c r="J28" s="117"/>
      <c r="K28" s="117"/>
      <c r="L28" s="117"/>
    </row>
    <row r="29" spans="2:12">
      <c r="B29" s="117"/>
      <c r="C29" s="117"/>
      <c r="D29" s="117"/>
      <c r="E29" s="117"/>
      <c r="F29" s="117"/>
      <c r="G29" s="117"/>
      <c r="H29" s="117"/>
      <c r="I29" s="117"/>
      <c r="J29" s="117"/>
      <c r="K29" s="117"/>
      <c r="L29" s="117"/>
    </row>
    <row r="30" spans="2:12">
      <c r="B30" s="117"/>
      <c r="C30" s="117"/>
      <c r="D30" s="117"/>
      <c r="E30" s="117"/>
      <c r="F30" s="117"/>
      <c r="G30" s="117"/>
      <c r="H30" s="117"/>
      <c r="I30" s="117"/>
      <c r="J30" s="117"/>
      <c r="K30" s="117"/>
      <c r="L30" s="117"/>
    </row>
    <row r="31" spans="2:12">
      <c r="B31" s="117"/>
      <c r="C31" s="117"/>
      <c r="D31" s="117"/>
      <c r="E31" s="117"/>
      <c r="F31" s="117"/>
      <c r="G31" s="117"/>
      <c r="H31" s="117"/>
      <c r="I31" s="117"/>
      <c r="J31" s="117"/>
      <c r="K31" s="117"/>
      <c r="L31" s="117"/>
    </row>
    <row r="32" spans="2:12">
      <c r="B32" s="117"/>
      <c r="C32" s="117"/>
      <c r="D32" s="117"/>
      <c r="E32" s="117"/>
      <c r="F32" s="117"/>
      <c r="G32" s="117"/>
      <c r="H32" s="117"/>
      <c r="I32" s="117"/>
      <c r="J32" s="117"/>
      <c r="K32" s="117"/>
      <c r="L32" s="117"/>
    </row>
    <row r="33" spans="2:12">
      <c r="B33" s="117"/>
      <c r="C33" s="117"/>
      <c r="D33" s="117"/>
      <c r="E33" s="117"/>
      <c r="F33" s="117"/>
      <c r="G33" s="117"/>
      <c r="H33" s="117"/>
      <c r="I33" s="117"/>
      <c r="J33" s="117"/>
      <c r="K33" s="117"/>
      <c r="L33" s="117"/>
    </row>
    <row r="34" spans="2:12">
      <c r="B34" s="117"/>
      <c r="C34" s="117"/>
      <c r="D34" s="117"/>
      <c r="E34" s="117"/>
      <c r="F34" s="117"/>
      <c r="G34" s="117"/>
      <c r="H34" s="117"/>
      <c r="I34" s="117"/>
      <c r="J34" s="117"/>
      <c r="K34" s="117"/>
      <c r="L34" s="117"/>
    </row>
    <row r="35" spans="2:12">
      <c r="B35" s="117"/>
      <c r="C35" s="117"/>
      <c r="D35" s="117"/>
      <c r="E35" s="117"/>
      <c r="F35" s="117"/>
      <c r="G35" s="117"/>
      <c r="H35" s="117"/>
      <c r="I35" s="117"/>
      <c r="J35" s="117"/>
      <c r="K35" s="117"/>
      <c r="L35" s="117"/>
    </row>
    <row r="36" spans="2:12">
      <c r="B36" s="118"/>
      <c r="C36" s="118"/>
      <c r="D36" s="118"/>
      <c r="E36" s="118"/>
      <c r="F36" s="118"/>
      <c r="G36" s="118"/>
      <c r="H36" s="118"/>
      <c r="I36" s="118"/>
      <c r="J36" s="118"/>
      <c r="K36" s="118"/>
      <c r="L36" s="118"/>
    </row>
    <row r="37" spans="2:12">
      <c r="B37" s="118"/>
      <c r="C37" s="118"/>
      <c r="D37" s="118"/>
      <c r="E37" s="118"/>
      <c r="F37" s="118"/>
      <c r="G37" s="118"/>
      <c r="H37" s="118"/>
      <c r="I37" s="118"/>
      <c r="J37" s="118"/>
      <c r="K37" s="118"/>
      <c r="L37" s="118"/>
    </row>
    <row r="38" spans="2:12">
      <c r="B38" s="118"/>
      <c r="C38" s="118"/>
      <c r="D38" s="118"/>
      <c r="E38" s="118"/>
      <c r="F38" s="118"/>
      <c r="G38" s="118"/>
      <c r="H38" s="118"/>
      <c r="I38" s="118"/>
      <c r="J38" s="118"/>
      <c r="K38" s="118"/>
      <c r="L38" s="118"/>
    </row>
    <row r="39" spans="2:12">
      <c r="B39" s="118"/>
      <c r="C39" s="118"/>
      <c r="D39" s="118"/>
      <c r="E39" s="118"/>
      <c r="F39" s="118"/>
      <c r="G39" s="118"/>
      <c r="H39" s="118"/>
      <c r="I39" s="118"/>
      <c r="J39" s="118"/>
      <c r="K39" s="118"/>
      <c r="L39" s="118"/>
    </row>
    <row r="40" spans="2:12">
      <c r="B40" s="118"/>
      <c r="C40" s="118"/>
      <c r="D40" s="118"/>
      <c r="E40" s="118"/>
      <c r="F40" s="118"/>
      <c r="G40" s="118"/>
      <c r="H40" s="118"/>
      <c r="I40" s="118"/>
      <c r="J40" s="118"/>
      <c r="K40" s="118"/>
      <c r="L40" s="118"/>
    </row>
    <row r="41" spans="2:12">
      <c r="B41" s="118"/>
      <c r="C41" s="118"/>
      <c r="D41" s="118"/>
      <c r="E41" s="118"/>
      <c r="F41" s="118"/>
      <c r="G41" s="118"/>
      <c r="H41" s="118"/>
      <c r="I41" s="118"/>
      <c r="J41" s="118"/>
      <c r="K41" s="118"/>
      <c r="L41" s="118"/>
    </row>
    <row r="42" spans="2:12">
      <c r="B42" s="118"/>
      <c r="C42" s="118"/>
      <c r="D42" s="118"/>
      <c r="E42" s="118"/>
      <c r="F42" s="118"/>
      <c r="G42" s="118"/>
      <c r="H42" s="118"/>
      <c r="I42" s="118"/>
      <c r="J42" s="118"/>
      <c r="K42" s="118"/>
      <c r="L42" s="118"/>
    </row>
    <row r="43" spans="2:12">
      <c r="B43" s="118"/>
      <c r="C43" s="118"/>
      <c r="D43" s="118"/>
      <c r="E43" s="118"/>
      <c r="F43" s="118"/>
      <c r="G43" s="118"/>
      <c r="H43" s="118"/>
      <c r="I43" s="118"/>
      <c r="J43" s="118"/>
      <c r="K43" s="118"/>
      <c r="L43" s="118"/>
    </row>
    <row r="44" spans="2:12">
      <c r="B44" s="118"/>
      <c r="C44" s="118"/>
      <c r="D44" s="118"/>
      <c r="E44" s="118"/>
      <c r="F44" s="118"/>
      <c r="G44" s="118"/>
      <c r="H44" s="118"/>
      <c r="I44" s="118"/>
      <c r="J44" s="118"/>
      <c r="K44" s="118"/>
      <c r="L44" s="118"/>
    </row>
    <row r="45" spans="2:12">
      <c r="B45" s="118"/>
      <c r="C45" s="118"/>
      <c r="D45" s="118"/>
      <c r="E45" s="118"/>
      <c r="F45" s="118"/>
      <c r="G45" s="118"/>
      <c r="H45" s="118"/>
      <c r="I45" s="118"/>
      <c r="J45" s="118"/>
      <c r="K45" s="118"/>
      <c r="L45" s="118"/>
    </row>
    <row r="46" spans="2:12">
      <c r="B46" s="118"/>
      <c r="C46" s="118"/>
      <c r="D46" s="118"/>
      <c r="E46" s="118"/>
      <c r="F46" s="118"/>
      <c r="G46" s="118"/>
      <c r="H46" s="118"/>
      <c r="I46" s="118"/>
      <c r="J46" s="118"/>
      <c r="K46" s="118"/>
      <c r="L46" s="118"/>
    </row>
    <row r="47" spans="2:12">
      <c r="B47" s="118"/>
      <c r="C47" s="118"/>
      <c r="D47" s="118"/>
      <c r="E47" s="118"/>
      <c r="F47" s="118"/>
      <c r="G47" s="118"/>
      <c r="H47" s="118"/>
      <c r="I47" s="118"/>
      <c r="J47" s="118"/>
      <c r="K47" s="118"/>
      <c r="L47" s="118"/>
    </row>
    <row r="48" spans="2:12">
      <c r="B48" s="118"/>
      <c r="C48" s="118"/>
      <c r="D48" s="118"/>
      <c r="E48" s="118"/>
      <c r="F48" s="118"/>
      <c r="G48" s="118"/>
      <c r="H48" s="118"/>
      <c r="I48" s="118"/>
      <c r="J48" s="118"/>
      <c r="K48" s="118"/>
      <c r="L48" s="118"/>
    </row>
    <row r="49" spans="2:12">
      <c r="B49" s="118"/>
      <c r="C49" s="118"/>
      <c r="D49" s="118"/>
      <c r="E49" s="118"/>
      <c r="F49" s="118"/>
      <c r="G49" s="118"/>
      <c r="H49" s="118"/>
      <c r="I49" s="118"/>
      <c r="J49" s="118"/>
      <c r="K49" s="118"/>
      <c r="L49" s="118"/>
    </row>
    <row r="50" spans="2:12">
      <c r="B50" s="118"/>
      <c r="C50" s="118"/>
      <c r="D50" s="118"/>
      <c r="E50" s="118"/>
      <c r="F50" s="118"/>
      <c r="G50" s="118"/>
      <c r="H50" s="118"/>
      <c r="I50" s="118"/>
      <c r="J50" s="118"/>
      <c r="K50" s="118"/>
      <c r="L50" s="118"/>
    </row>
    <row r="51" spans="2:12">
      <c r="B51" s="118"/>
      <c r="C51" s="118"/>
      <c r="D51" s="118"/>
      <c r="E51" s="118"/>
      <c r="F51" s="118"/>
      <c r="G51" s="118"/>
      <c r="H51" s="118"/>
      <c r="I51" s="118"/>
      <c r="J51" s="118"/>
      <c r="K51" s="118"/>
      <c r="L51" s="118"/>
    </row>
    <row r="52" spans="2:12">
      <c r="B52" s="118"/>
      <c r="C52" s="118"/>
      <c r="D52" s="118"/>
      <c r="E52" s="118"/>
      <c r="F52" s="118"/>
      <c r="G52" s="118"/>
      <c r="H52" s="118"/>
      <c r="I52" s="118"/>
      <c r="J52" s="118"/>
      <c r="K52" s="118"/>
      <c r="L52" s="118"/>
    </row>
    <row r="53" spans="2:12">
      <c r="B53" s="118"/>
      <c r="C53" s="118"/>
      <c r="D53" s="118"/>
      <c r="E53" s="118"/>
      <c r="F53" s="118"/>
      <c r="G53" s="118"/>
      <c r="H53" s="118"/>
      <c r="I53" s="118"/>
      <c r="J53" s="118"/>
      <c r="K53" s="118"/>
      <c r="L53" s="118"/>
    </row>
    <row r="54" spans="2:12">
      <c r="B54" s="118"/>
      <c r="C54" s="118"/>
      <c r="D54" s="118"/>
      <c r="E54" s="118"/>
      <c r="F54" s="118"/>
      <c r="G54" s="118"/>
      <c r="H54" s="118"/>
      <c r="I54" s="118"/>
      <c r="J54" s="118"/>
      <c r="K54" s="118"/>
      <c r="L54" s="118"/>
    </row>
    <row r="55" spans="2:12">
      <c r="B55" s="118"/>
      <c r="C55" s="118"/>
      <c r="D55" s="118"/>
      <c r="E55" s="118"/>
      <c r="F55" s="118"/>
      <c r="G55" s="118"/>
      <c r="H55" s="118"/>
      <c r="I55" s="118"/>
      <c r="J55" s="118"/>
      <c r="K55" s="118"/>
      <c r="L55" s="118"/>
    </row>
    <row r="56" spans="2:12">
      <c r="B56" s="118"/>
      <c r="C56" s="118"/>
      <c r="D56" s="118"/>
      <c r="E56" s="118"/>
      <c r="F56" s="118"/>
      <c r="G56" s="118"/>
      <c r="H56" s="118"/>
      <c r="I56" s="118"/>
      <c r="J56" s="118"/>
      <c r="K56" s="118"/>
      <c r="L56" s="118"/>
    </row>
    <row r="57" spans="2:12">
      <c r="B57" s="118"/>
      <c r="C57" s="118"/>
      <c r="D57" s="118"/>
      <c r="E57" s="118"/>
      <c r="F57" s="118"/>
      <c r="G57" s="118"/>
      <c r="H57" s="118"/>
      <c r="I57" s="118"/>
      <c r="J57" s="118"/>
      <c r="K57" s="118"/>
      <c r="L57" s="118"/>
    </row>
    <row r="58" spans="2:12">
      <c r="B58" s="118"/>
      <c r="C58" s="118"/>
      <c r="D58" s="118"/>
      <c r="E58" s="118"/>
      <c r="F58" s="118"/>
      <c r="G58" s="118"/>
      <c r="H58" s="118"/>
      <c r="I58" s="118"/>
      <c r="J58" s="118"/>
      <c r="K58" s="118"/>
      <c r="L58" s="118"/>
    </row>
    <row r="59" spans="2:12">
      <c r="B59" s="118"/>
      <c r="C59" s="118"/>
      <c r="D59" s="118"/>
      <c r="E59" s="118"/>
      <c r="F59" s="118"/>
      <c r="G59" s="118"/>
      <c r="H59" s="118"/>
      <c r="I59" s="118"/>
      <c r="J59" s="118"/>
      <c r="K59" s="118"/>
      <c r="L59" s="118"/>
    </row>
    <row r="60" spans="2:12">
      <c r="B60" s="118"/>
      <c r="C60" s="118"/>
      <c r="D60" s="118"/>
      <c r="E60" s="118"/>
      <c r="F60" s="118"/>
      <c r="G60" s="118"/>
      <c r="H60" s="118"/>
      <c r="I60" s="118"/>
      <c r="J60" s="118"/>
      <c r="K60" s="118"/>
      <c r="L60" s="118"/>
    </row>
    <row r="61" spans="2:12">
      <c r="B61" s="118"/>
      <c r="C61" s="118"/>
      <c r="D61" s="118"/>
      <c r="E61" s="118"/>
      <c r="F61" s="118"/>
      <c r="G61" s="118"/>
      <c r="H61" s="118"/>
      <c r="I61" s="118"/>
      <c r="J61" s="118"/>
      <c r="K61" s="118"/>
      <c r="L61" s="118"/>
    </row>
    <row r="62" spans="2:12">
      <c r="B62" s="118"/>
      <c r="C62" s="118"/>
      <c r="D62" s="118"/>
      <c r="E62" s="118"/>
      <c r="F62" s="118"/>
      <c r="G62" s="118"/>
      <c r="H62" s="118"/>
      <c r="I62" s="118"/>
      <c r="J62" s="118"/>
      <c r="K62" s="118"/>
      <c r="L62" s="118"/>
    </row>
    <row r="63" spans="2:12">
      <c r="B63" s="118"/>
      <c r="C63" s="118"/>
      <c r="D63" s="118"/>
      <c r="E63" s="118"/>
      <c r="F63" s="118"/>
      <c r="G63" s="118"/>
      <c r="H63" s="118"/>
      <c r="I63" s="118"/>
      <c r="J63" s="118"/>
      <c r="K63" s="118"/>
      <c r="L63" s="118"/>
    </row>
    <row r="64" spans="2:12">
      <c r="B64" s="118"/>
      <c r="C64" s="118"/>
      <c r="D64" s="118"/>
      <c r="E64" s="118"/>
      <c r="F64" s="118"/>
      <c r="G64" s="118"/>
      <c r="H64" s="118"/>
      <c r="I64" s="118"/>
      <c r="J64" s="118"/>
      <c r="K64" s="118"/>
      <c r="L64" s="118"/>
    </row>
    <row r="65" spans="2:12">
      <c r="B65" s="118"/>
      <c r="C65" s="118"/>
      <c r="D65" s="118"/>
      <c r="E65" s="118"/>
      <c r="F65" s="118"/>
      <c r="G65" s="118"/>
      <c r="H65" s="118"/>
      <c r="I65" s="118"/>
      <c r="J65" s="118"/>
      <c r="K65" s="118"/>
      <c r="L65" s="118"/>
    </row>
    <row r="66" spans="2:12">
      <c r="B66" s="118"/>
      <c r="C66" s="118"/>
      <c r="D66" s="118"/>
      <c r="E66" s="118"/>
      <c r="F66" s="118"/>
      <c r="G66" s="118"/>
      <c r="H66" s="118"/>
      <c r="I66" s="118"/>
      <c r="J66" s="118"/>
      <c r="K66" s="118"/>
      <c r="L66" s="118"/>
    </row>
    <row r="67" spans="2:12">
      <c r="B67" s="118"/>
      <c r="C67" s="118"/>
      <c r="D67" s="118"/>
      <c r="E67" s="118"/>
      <c r="F67" s="118"/>
      <c r="G67" s="118"/>
      <c r="H67" s="118"/>
      <c r="I67" s="118"/>
      <c r="J67" s="118"/>
      <c r="K67" s="118"/>
      <c r="L67" s="118"/>
    </row>
    <row r="68" spans="2:12">
      <c r="B68" s="118"/>
      <c r="C68" s="118"/>
      <c r="D68" s="118"/>
      <c r="E68" s="118"/>
      <c r="F68" s="118"/>
      <c r="G68" s="118"/>
      <c r="H68" s="118"/>
      <c r="I68" s="118"/>
      <c r="J68" s="118"/>
      <c r="K68" s="118"/>
      <c r="L68" s="118"/>
    </row>
    <row r="69" spans="2:12">
      <c r="B69" s="118"/>
      <c r="C69" s="118"/>
      <c r="D69" s="118"/>
      <c r="E69" s="118"/>
      <c r="F69" s="118"/>
      <c r="G69" s="118"/>
      <c r="H69" s="118"/>
      <c r="I69" s="118"/>
      <c r="J69" s="118"/>
      <c r="K69" s="118"/>
      <c r="L69" s="118"/>
    </row>
    <row r="70" spans="2:12">
      <c r="B70" s="118"/>
      <c r="C70" s="118"/>
      <c r="D70" s="118"/>
      <c r="E70" s="118"/>
      <c r="F70" s="118"/>
      <c r="G70" s="118"/>
      <c r="H70" s="118"/>
      <c r="I70" s="118"/>
      <c r="J70" s="118"/>
      <c r="K70" s="118"/>
      <c r="L70" s="118"/>
    </row>
    <row r="71" spans="2:12">
      <c r="B71" s="118"/>
      <c r="C71" s="118"/>
      <c r="D71" s="118"/>
      <c r="E71" s="118"/>
      <c r="F71" s="118"/>
      <c r="G71" s="118"/>
      <c r="H71" s="118"/>
      <c r="I71" s="118"/>
      <c r="J71" s="118"/>
      <c r="K71" s="118"/>
      <c r="L71" s="118"/>
    </row>
    <row r="72" spans="2:12">
      <c r="B72" s="118"/>
      <c r="C72" s="118"/>
      <c r="D72" s="118"/>
      <c r="E72" s="118"/>
      <c r="F72" s="118"/>
      <c r="G72" s="118"/>
      <c r="H72" s="118"/>
      <c r="I72" s="118"/>
      <c r="J72" s="118"/>
      <c r="K72" s="118"/>
      <c r="L72" s="118"/>
    </row>
    <row r="73" spans="2:12">
      <c r="B73" s="118"/>
      <c r="C73" s="118"/>
      <c r="D73" s="118"/>
      <c r="E73" s="118"/>
      <c r="F73" s="118"/>
      <c r="G73" s="118"/>
      <c r="H73" s="118"/>
      <c r="I73" s="118"/>
      <c r="J73" s="118"/>
      <c r="K73" s="118"/>
      <c r="L73" s="118"/>
    </row>
    <row r="74" spans="2:12">
      <c r="B74" s="118"/>
      <c r="C74" s="118"/>
      <c r="D74" s="118"/>
      <c r="E74" s="118"/>
      <c r="F74" s="118"/>
      <c r="G74" s="118"/>
      <c r="H74" s="118"/>
      <c r="I74" s="118"/>
      <c r="J74" s="118"/>
      <c r="K74" s="118"/>
      <c r="L74" s="118"/>
    </row>
    <row r="75" spans="2:12">
      <c r="B75" s="118"/>
      <c r="C75" s="118"/>
      <c r="D75" s="118"/>
      <c r="E75" s="118"/>
      <c r="F75" s="118"/>
      <c r="G75" s="118"/>
      <c r="H75" s="118"/>
      <c r="I75" s="118"/>
      <c r="J75" s="118"/>
      <c r="K75" s="118"/>
      <c r="L75" s="118"/>
    </row>
  </sheetData>
  <mergeCells count="2">
    <mergeCell ref="B3:L7"/>
    <mergeCell ref="B9:L75"/>
  </mergeCells>
  <phoneticPr fontId="26" type="noConversion"/>
  <pageMargins left="0.75" right="0.75" top="1" bottom="1" header="0.5" footer="0.5"/>
  <pageSetup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sheetPr codeName="Sheet1"/>
  <dimension ref="A1:U1581"/>
  <sheetViews>
    <sheetView tabSelected="1" topLeftCell="A24" zoomScale="85" zoomScaleNormal="85" workbookViewId="0">
      <pane ySplit="4" topLeftCell="A28" activePane="bottomLeft" state="frozen"/>
      <selection activeCell="A24" sqref="A24"/>
      <selection pane="bottomLeft" activeCell="G36" sqref="G36"/>
    </sheetView>
  </sheetViews>
  <sheetFormatPr defaultColWidth="11" defaultRowHeight="13.5"/>
  <cols>
    <col min="1" max="1" width="9.69140625" customWidth="1"/>
    <col min="2" max="2" width="11.61328125" customWidth="1"/>
    <col min="3" max="3" width="8.69140625" bestFit="1" customWidth="1"/>
    <col min="4" max="4" width="9.15234375" bestFit="1" customWidth="1"/>
    <col min="5" max="5" width="6" bestFit="1" customWidth="1"/>
    <col min="6" max="6" width="9.69140625" bestFit="1" customWidth="1"/>
    <col min="7" max="7" width="10.23046875" customWidth="1"/>
    <col min="8" max="8" width="15.61328125" style="20" customWidth="1"/>
    <col min="9" max="9" width="13.61328125" style="26" bestFit="1" customWidth="1"/>
    <col min="10" max="10" width="16.15234375" style="78" customWidth="1"/>
    <col min="11" max="11" width="9.15234375" style="63" bestFit="1" customWidth="1"/>
    <col min="12" max="12" width="10.61328125" style="63" bestFit="1" customWidth="1"/>
    <col min="13" max="13" width="1.84375" customWidth="1"/>
    <col min="14" max="14" width="18.84375" customWidth="1"/>
    <col min="15" max="15" width="11.61328125" customWidth="1"/>
    <col min="16" max="16" width="3.84375" customWidth="1"/>
    <col min="17" max="18" width="10.69140625" style="29" customWidth="1"/>
    <col min="19" max="19" width="3.23046875" customWidth="1"/>
    <col min="20" max="20" width="89" bestFit="1" customWidth="1"/>
  </cols>
  <sheetData>
    <row r="1" spans="3:17" hidden="1"/>
    <row r="2" spans="3:17" hidden="1">
      <c r="C2" t="s">
        <v>27</v>
      </c>
      <c r="D2" t="s">
        <v>28</v>
      </c>
      <c r="E2" t="s">
        <v>29</v>
      </c>
      <c r="M2" t="s">
        <v>95</v>
      </c>
      <c r="N2" t="s">
        <v>96</v>
      </c>
      <c r="O2" t="s">
        <v>97</v>
      </c>
      <c r="P2" t="s">
        <v>98</v>
      </c>
      <c r="Q2" s="29" t="str">
        <f>""</f>
        <v/>
      </c>
    </row>
    <row r="3" spans="3:17" hidden="1"/>
    <row r="4" spans="3:17" hidden="1"/>
    <row r="5" spans="3:17" hidden="1"/>
    <row r="6" spans="3:17" hidden="1"/>
    <row r="7" spans="3:17" hidden="1"/>
    <row r="8" spans="3:17" hidden="1"/>
    <row r="9" spans="3:17" hidden="1"/>
    <row r="10" spans="3:17" hidden="1"/>
    <row r="11" spans="3:17" hidden="1"/>
    <row r="12" spans="3:17" hidden="1"/>
    <row r="13" spans="3:17" hidden="1"/>
    <row r="14" spans="3:17" hidden="1"/>
    <row r="15" spans="3:17" hidden="1"/>
    <row r="16" spans="3:17" hidden="1"/>
    <row r="17" spans="1:21" hidden="1"/>
    <row r="18" spans="1:21" hidden="1"/>
    <row r="19" spans="1:21" hidden="1"/>
    <row r="20" spans="1:21" hidden="1"/>
    <row r="21" spans="1:21" hidden="1"/>
    <row r="22" spans="1:21" hidden="1"/>
    <row r="23" spans="1:21" hidden="1"/>
    <row r="25" spans="1:21" ht="17.5">
      <c r="C25" s="44" t="s">
        <v>38</v>
      </c>
      <c r="D25" s="28"/>
      <c r="E25" s="28"/>
      <c r="F25" s="28"/>
      <c r="G25" s="28"/>
      <c r="H25" s="61" t="s">
        <v>101</v>
      </c>
      <c r="I25" s="90"/>
      <c r="J25" s="82"/>
      <c r="N25" s="31" t="s">
        <v>38</v>
      </c>
      <c r="O25" s="31"/>
      <c r="P25" s="31"/>
      <c r="Q25" s="52" t="s">
        <v>101</v>
      </c>
    </row>
    <row r="26" spans="1:21" ht="20.5">
      <c r="C26" s="50"/>
      <c r="D26" s="43"/>
      <c r="E26" s="43"/>
      <c r="F26" s="44"/>
      <c r="G26" s="44"/>
      <c r="H26" s="56" t="s">
        <v>52</v>
      </c>
      <c r="I26" s="92" t="s">
        <v>57</v>
      </c>
      <c r="J26" s="83" t="s">
        <v>59</v>
      </c>
      <c r="K26" s="64" t="s">
        <v>55</v>
      </c>
      <c r="L26" s="64" t="s">
        <v>61</v>
      </c>
      <c r="N26" s="31" t="s">
        <v>39</v>
      </c>
      <c r="O26" s="31"/>
      <c r="P26" s="31"/>
      <c r="Q26" s="52" t="s">
        <v>100</v>
      </c>
    </row>
    <row r="27" spans="1:21" ht="21" thickBot="1">
      <c r="A27" t="s">
        <v>145</v>
      </c>
      <c r="C27" s="45" t="s">
        <v>25</v>
      </c>
      <c r="D27" s="45" t="s">
        <v>26</v>
      </c>
      <c r="E27" s="45" t="s">
        <v>72</v>
      </c>
      <c r="F27" s="33" t="s">
        <v>51</v>
      </c>
      <c r="G27" s="46"/>
      <c r="H27" s="33" t="s">
        <v>53</v>
      </c>
      <c r="I27" s="59" t="s">
        <v>58</v>
      </c>
      <c r="J27" s="84" t="s">
        <v>56</v>
      </c>
      <c r="K27" s="93" t="s">
        <v>54</v>
      </c>
      <c r="L27" s="91" t="s">
        <v>60</v>
      </c>
      <c r="M27" s="51"/>
      <c r="N27" s="38" t="s">
        <v>99</v>
      </c>
      <c r="O27" s="38" t="s">
        <v>62</v>
      </c>
      <c r="P27" s="46"/>
      <c r="Q27" s="47" t="s">
        <v>123</v>
      </c>
      <c r="R27" s="47" t="s">
        <v>125</v>
      </c>
      <c r="T27" s="38" t="s">
        <v>89</v>
      </c>
      <c r="U27" s="38" t="s">
        <v>69</v>
      </c>
    </row>
    <row r="28" spans="1:21" s="105" customFormat="1" ht="14.5" thickTop="1">
      <c r="A28" s="105" t="s">
        <v>141</v>
      </c>
      <c r="B28" s="106" t="s">
        <v>142</v>
      </c>
      <c r="C28" s="107">
        <v>390</v>
      </c>
      <c r="D28" s="108" t="s">
        <v>29</v>
      </c>
      <c r="E28" s="107">
        <v>277</v>
      </c>
      <c r="H28" s="109">
        <f>IF(OR(ISNUMBER(C28),ISNUMBER(F28)),IF(E28&lt;C28,'Tm-Th-Salinity'!E136,'Tm-supplement'!BB136),"")</f>
        <v>46.887364726929995</v>
      </c>
      <c r="I28" s="110">
        <f t="shared" ref="I28:I56" si="0">IF(OR(AND(ISNUMBER(C28),ISNUMBER(E28)), AND(ISNUMBER(E28),ISNUMBER(F28))),IF(AND(C28&gt;E28,D28="halite"),C28,E28),"")</f>
        <v>390</v>
      </c>
      <c r="J28" s="111">
        <f>IF(OR(AND(ISNUMBER(C28),ISNUMBER(E28)), AND(ISNUMBER(E28),ISNUMBER(F28))),IF(AND(C28&gt;E28,D28="halite"),'Tm-supplement'!AW136,'Th-Ph-rho-dPdT'!AP136),"")</f>
        <v>1762.2328601040008</v>
      </c>
      <c r="K28" s="112">
        <f>IF(OR(AND(ISNUMBER(C28),ISNUMBER(E28)), AND(ISNUMBER(E28),ISNUMBER(F28))),'Th-Ph-rho-dPdT'!AW136,"")</f>
        <v>1.1958433966736106</v>
      </c>
      <c r="L28" s="110">
        <f>IF(OR(AND(ISNUMBER(C28),ISNUMBER(E28)), AND(ISNUMBER(E28),ISNUMBER(F28))),'Th-Ph-rho-dPdT'!AU136,"")</f>
        <v>24.259359765845417</v>
      </c>
      <c r="P28" s="105" t="str">
        <f t="shared" ref="P28:P56" si="1">IF(N28="","",IF(N28="temperature estimate","°C","bar"))</f>
        <v/>
      </c>
      <c r="Q28" s="113" t="str">
        <f>'PT-trap'!I136</f>
        <v/>
      </c>
      <c r="R28" s="113" t="str">
        <f>'PT-trap'!J136</f>
        <v/>
      </c>
      <c r="T28" s="114" t="str">
        <f>Check!G136&amp;Check!J136&amp;Check!L136&amp;Check!N136&amp;Check!O136&amp;Check!P136&amp;Check!Q136&amp;Check!R136</f>
        <v/>
      </c>
      <c r="U28" s="105" t="str">
        <f>IF(Main!C28&gt;Main!E28,'Tm-Th-Salinity'!F136,'Tm-Th-Salinity'!F136&amp;";       "&amp;'Th-Ph-rho-dPdT'!AQ136&amp;";       "&amp;'Th-Ph-rho-dPdT'!AV136&amp;";       "&amp;'Th-Ph-rho-dPdT'!AX136&amp;";       "&amp;'PT-trap'!AX136)</f>
        <v>Lecumberri-Sanchez, P., Steele-Macinnis, M. &amp; Bodnar, R.J. (2012) A numerical model to estimate trapping conditions of fluid inclusions that homogenize by halite disappearance. Geochimica et Cosmochimica Acta,</v>
      </c>
    </row>
    <row r="29" spans="1:21" ht="14">
      <c r="C29" s="96">
        <v>392</v>
      </c>
      <c r="D29" s="20" t="s">
        <v>29</v>
      </c>
      <c r="E29" s="96">
        <v>275</v>
      </c>
      <c r="H29" s="25">
        <f>IF(OR(ISNUMBER(C29),ISNUMBER(F29)),IF(E29&lt;C29,'Tm-Th-Salinity'!E137,'Tm-supplement'!BB137),"")</f>
        <v>47.064564687499995</v>
      </c>
      <c r="I29" s="26">
        <f t="shared" si="0"/>
        <v>392</v>
      </c>
      <c r="J29" s="78">
        <f>IF(OR(AND(ISNUMBER(C29),ISNUMBER(E29)), AND(ISNUMBER(E29),ISNUMBER(F29))),IF(AND(C29&gt;E29,D29="halite"),'Tm-supplement'!AW137,'Th-Ph-rho-dPdT'!AP137),"")</f>
        <v>1852.0190953736728</v>
      </c>
      <c r="K29" s="63">
        <f>IF(OR(AND(ISNUMBER(C29),ISNUMBER(E29)), AND(ISNUMBER(E29),ISNUMBER(F29))),'Th-Ph-rho-dPdT'!AW137,"")</f>
        <v>1.1993729888951208</v>
      </c>
      <c r="L29" s="26">
        <f>IF(OR(AND(ISNUMBER(C29),ISNUMBER(E29)), AND(ISNUMBER(E29),ISNUMBER(F29))),'Th-Ph-rho-dPdT'!AU137,"")</f>
        <v>24.784932776056365</v>
      </c>
      <c r="P29" t="str">
        <f t="shared" si="1"/>
        <v/>
      </c>
      <c r="Q29" s="29" t="str">
        <f>'PT-trap'!I137</f>
        <v/>
      </c>
      <c r="R29" s="29" t="str">
        <f>'PT-trap'!J137</f>
        <v/>
      </c>
      <c r="T29" s="94" t="str">
        <f>Check!G137&amp;Check!J137&amp;Check!L137&amp;Check!N137&amp;Check!O137&amp;Check!P137&amp;Check!Q137&amp;Check!R137</f>
        <v/>
      </c>
      <c r="U29" t="str">
        <f>IF(Main!C29&gt;Main!E29,'Tm-Th-Salinity'!F137,'Tm-Th-Salinity'!F137&amp;";       "&amp;'Th-Ph-rho-dPdT'!AQ137&amp;";       "&amp;'Th-Ph-rho-dPdT'!AV137&amp;";       "&amp;'Th-Ph-rho-dPdT'!AX137&amp;";       "&amp;'PT-trap'!AX137)</f>
        <v>Lecumberri-Sanchez, P., Steele-Macinnis, M. &amp; Bodnar, R.J. (2012) A numerical model to estimate trapping conditions of fluid inclusions that homogenize by halite disappearance. Geochimica et Cosmochimica Acta,</v>
      </c>
    </row>
    <row r="30" spans="1:21" ht="14">
      <c r="C30" s="96">
        <v>365</v>
      </c>
      <c r="D30" s="20" t="s">
        <v>29</v>
      </c>
      <c r="E30" s="96">
        <v>218</v>
      </c>
      <c r="H30" s="25">
        <f>IF(OR(ISNUMBER(C30),ISNUMBER(F30)),IF(E30&lt;C30,'Tm-Th-Salinity'!E138,'Tm-supplement'!BB138),"")</f>
        <v>44.265560262920005</v>
      </c>
      <c r="I30" s="26">
        <f t="shared" si="0"/>
        <v>365</v>
      </c>
      <c r="J30" s="78">
        <f>IF(OR(AND(ISNUMBER(C30),ISNUMBER(E30)), AND(ISNUMBER(E30),ISNUMBER(F30))),IF(AND(C30&gt;E30,D30="halite"),'Tm-supplement'!AW138,'Th-Ph-rho-dPdT'!AP138),"")</f>
        <v>2953.1367532600211</v>
      </c>
      <c r="K30" s="63">
        <f>IF(OR(AND(ISNUMBER(C30),ISNUMBER(E30)), AND(ISNUMBER(E30),ISNUMBER(F30))),'Th-Ph-rho-dPdT'!AW138,"")</f>
        <v>1.2240148314703458</v>
      </c>
      <c r="L30" s="26">
        <f>IF(OR(AND(ISNUMBER(C30),ISNUMBER(E30)), AND(ISNUMBER(E30),ISNUMBER(F30))),'Th-Ph-rho-dPdT'!AU138,"")</f>
        <v>31.277361250345447</v>
      </c>
      <c r="P30" t="str">
        <f t="shared" si="1"/>
        <v/>
      </c>
      <c r="Q30" s="29" t="str">
        <f>'PT-trap'!I138</f>
        <v/>
      </c>
      <c r="R30" s="29" t="str">
        <f>'PT-trap'!J138</f>
        <v/>
      </c>
      <c r="T30" s="94" t="str">
        <f>Check!G138&amp;Check!J138&amp;Check!L138&amp;Check!N138&amp;Check!O138&amp;Check!P138&amp;Check!Q138&amp;Check!R138</f>
        <v/>
      </c>
      <c r="U30" t="str">
        <f>IF(Main!C30&gt;Main!E30,'Tm-Th-Salinity'!F138,'Tm-Th-Salinity'!F138&amp;";       "&amp;'Th-Ph-rho-dPdT'!AQ138&amp;";       "&amp;'Th-Ph-rho-dPdT'!AV138&amp;";       "&amp;'Th-Ph-rho-dPdT'!AX138&amp;";       "&amp;'PT-trap'!AX138)</f>
        <v>Lecumberri-Sanchez, P., Steele-Macinnis, M. &amp; Bodnar, R.J. (2012) A numerical model to estimate trapping conditions of fluid inclusions that homogenize by halite disappearance. Geochimica et Cosmochimica Acta,</v>
      </c>
    </row>
    <row r="31" spans="1:21" ht="14">
      <c r="C31" s="96">
        <v>348</v>
      </c>
      <c r="D31" s="20" t="s">
        <v>29</v>
      </c>
      <c r="E31" s="96">
        <v>216</v>
      </c>
      <c r="H31" s="25">
        <f>IF(OR(ISNUMBER(C31),ISNUMBER(F31)),IF(E31&lt;C31,'Tm-Th-Salinity'!E139,'Tm-supplement'!BB139),"")</f>
        <v>42.887630693887999</v>
      </c>
      <c r="I31" s="26">
        <f t="shared" si="0"/>
        <v>348</v>
      </c>
      <c r="J31" s="78">
        <f>IF(OR(AND(ISNUMBER(C31),ISNUMBER(E31)), AND(ISNUMBER(E31),ISNUMBER(F31))),IF(AND(C31&gt;E31,D31="halite"),'Tm-supplement'!AW139,'Th-Ph-rho-dPdT'!AP139),"")</f>
        <v>2566.158335063802</v>
      </c>
      <c r="K31" s="63">
        <f>IF(OR(AND(ISNUMBER(C31),ISNUMBER(E31)), AND(ISNUMBER(E31),ISNUMBER(F31))),'Th-Ph-rho-dPdT'!AW139,"")</f>
        <v>1.2114055673504236</v>
      </c>
      <c r="L31" s="26">
        <f>IF(OR(AND(ISNUMBER(C31),ISNUMBER(E31)), AND(ISNUMBER(E31),ISNUMBER(F31))),'Th-Ph-rho-dPdT'!AU139,"")</f>
        <v>28.896048521169369</v>
      </c>
      <c r="P31" t="str">
        <f t="shared" si="1"/>
        <v/>
      </c>
      <c r="Q31" s="29" t="str">
        <f>'PT-trap'!I139</f>
        <v/>
      </c>
      <c r="R31" s="29" t="str">
        <f>'PT-trap'!J139</f>
        <v/>
      </c>
      <c r="T31" s="94" t="str">
        <f>Check!G139&amp;Check!J139&amp;Check!L139&amp;Check!N139&amp;Check!O139&amp;Check!P139&amp;Check!Q139&amp;Check!R139</f>
        <v/>
      </c>
      <c r="U31" t="str">
        <f>IF(Main!C31&gt;Main!E31,'Tm-Th-Salinity'!F139,'Tm-Th-Salinity'!F139&amp;";       "&amp;'Th-Ph-rho-dPdT'!AQ139&amp;";       "&amp;'Th-Ph-rho-dPdT'!AV139&amp;";       "&amp;'Th-Ph-rho-dPdT'!AX139&amp;";       "&amp;'PT-trap'!AX139)</f>
        <v>Lecumberri-Sanchez, P., Steele-Macinnis, M. &amp; Bodnar, R.J. (2012) A numerical model to estimate trapping conditions of fluid inclusions that homogenize by halite disappearance. Geochimica et Cosmochimica Acta,</v>
      </c>
    </row>
    <row r="32" spans="1:21" ht="14">
      <c r="C32" s="96">
        <v>346</v>
      </c>
      <c r="D32" s="20" t="s">
        <v>29</v>
      </c>
      <c r="E32" s="96">
        <v>245</v>
      </c>
      <c r="H32" s="25">
        <f>IF(OR(ISNUMBER(C32),ISNUMBER(F32)),IF(E32&lt;C32,'Tm-Th-Salinity'!E140,'Tm-supplement'!BB140),"")</f>
        <v>42.85026269174999</v>
      </c>
      <c r="I32" s="26">
        <f t="shared" si="0"/>
        <v>346</v>
      </c>
      <c r="J32" s="78">
        <f>IF(OR(AND(ISNUMBER(C32),ISNUMBER(E32)), AND(ISNUMBER(E32),ISNUMBER(F32))),IF(AND(C32&gt;E32,D32="halite"),'Tm-supplement'!AW140,'Th-Ph-rho-dPdT'!AP140),"")</f>
        <v>1705.2989163955403</v>
      </c>
      <c r="K32" s="63">
        <f>IF(OR(AND(ISNUMBER(C32),ISNUMBER(E32)), AND(ISNUMBER(E32),ISNUMBER(F32))),'Th-Ph-rho-dPdT'!AW140,"")</f>
        <v>1.1846378909199993</v>
      </c>
      <c r="L32" s="26">
        <f>IF(OR(AND(ISNUMBER(C32),ISNUMBER(E32)), AND(ISNUMBER(E32),ISNUMBER(F32))),'Th-Ph-rho-dPdT'!AU140,"")</f>
        <v>24.335557898595003</v>
      </c>
      <c r="P32" t="str">
        <f t="shared" si="1"/>
        <v/>
      </c>
      <c r="Q32" s="29" t="str">
        <f>'PT-trap'!I140</f>
        <v/>
      </c>
      <c r="R32" s="29" t="str">
        <f>'PT-trap'!J140</f>
        <v/>
      </c>
      <c r="T32" s="94" t="str">
        <f>Check!G140&amp;Check!J140&amp;Check!L140&amp;Check!N140&amp;Check!O140&amp;Check!P140&amp;Check!Q140&amp;Check!R140</f>
        <v/>
      </c>
      <c r="U32" t="str">
        <f>IF(Main!C32&gt;Main!E32,'Tm-Th-Salinity'!F140,'Tm-Th-Salinity'!F140&amp;";       "&amp;'Th-Ph-rho-dPdT'!AQ140&amp;";       "&amp;'Th-Ph-rho-dPdT'!AV140&amp;";       "&amp;'Th-Ph-rho-dPdT'!AX140&amp;";       "&amp;'PT-trap'!AX140)</f>
        <v>Lecumberri-Sanchez, P., Steele-Macinnis, M. &amp; Bodnar, R.J. (2012) A numerical model to estimate trapping conditions of fluid inclusions that homogenize by halite disappearance. Geochimica et Cosmochimica Acta,</v>
      </c>
    </row>
    <row r="33" spans="1:21" ht="14">
      <c r="C33" s="96">
        <v>358</v>
      </c>
      <c r="D33" s="20" t="s">
        <v>29</v>
      </c>
      <c r="E33" s="96">
        <v>243</v>
      </c>
      <c r="H33" s="25">
        <f>IF(OR(ISNUMBER(C33),ISNUMBER(F33)),IF(E33&lt;C33,'Tm-Th-Salinity'!E141,'Tm-supplement'!BB141),"")</f>
        <v>43.880761664765998</v>
      </c>
      <c r="I33" s="26">
        <f t="shared" si="0"/>
        <v>358</v>
      </c>
      <c r="J33" s="78">
        <f>IF(OR(AND(ISNUMBER(C33),ISNUMBER(E33)), AND(ISNUMBER(E33),ISNUMBER(F33))),IF(AND(C33&gt;E33,D33="halite"),'Tm-supplement'!AW141,'Th-Ph-rho-dPdT'!AP141),"")</f>
        <v>1998.4463297553709</v>
      </c>
      <c r="K33" s="63">
        <f>IF(OR(AND(ISNUMBER(C33),ISNUMBER(E33)), AND(ISNUMBER(E33),ISNUMBER(F33))),'Th-Ph-rho-dPdT'!AW141,"")</f>
        <v>1.1962911804365188</v>
      </c>
      <c r="L33" s="26">
        <f>IF(OR(AND(ISNUMBER(C33),ISNUMBER(E33)), AND(ISNUMBER(E33),ISNUMBER(F33))),'Th-Ph-rho-dPdT'!AU141,"")</f>
        <v>25.765615356281053</v>
      </c>
      <c r="P33" t="str">
        <f t="shared" si="1"/>
        <v/>
      </c>
      <c r="Q33" s="29" t="str">
        <f>'PT-trap'!I141</f>
        <v/>
      </c>
      <c r="R33" s="29" t="str">
        <f>'PT-trap'!J141</f>
        <v/>
      </c>
      <c r="T33" s="94" t="str">
        <f>Check!G141&amp;Check!J141&amp;Check!L141&amp;Check!N141&amp;Check!O141&amp;Check!P141&amp;Check!Q141&amp;Check!R141</f>
        <v/>
      </c>
      <c r="U33" t="str">
        <f>IF(Main!C33&gt;Main!E33,'Tm-Th-Salinity'!F141,'Tm-Th-Salinity'!F141&amp;";       "&amp;'Th-Ph-rho-dPdT'!AQ141&amp;";       "&amp;'Th-Ph-rho-dPdT'!AV141&amp;";       "&amp;'Th-Ph-rho-dPdT'!AX141&amp;";       "&amp;'PT-trap'!AX141)</f>
        <v>Lecumberri-Sanchez, P., Steele-Macinnis, M. &amp; Bodnar, R.J. (2012) A numerical model to estimate trapping conditions of fluid inclusions that homogenize by halite disappearance. Geochimica et Cosmochimica Acta,</v>
      </c>
    </row>
    <row r="34" spans="1:21" ht="14">
      <c r="C34" s="119">
        <v>363</v>
      </c>
      <c r="D34" s="120" t="s">
        <v>29</v>
      </c>
      <c r="E34" s="119">
        <v>221</v>
      </c>
      <c r="H34" s="25">
        <f>IF(OR(ISNUMBER(C34),ISNUMBER(F34)),IF(E34&lt;C34,'Tm-Th-Salinity'!E142,'Tm-supplement'!BB142),"")</f>
        <v>44.138869800222999</v>
      </c>
      <c r="I34" s="26">
        <f t="shared" si="0"/>
        <v>363</v>
      </c>
      <c r="J34" s="78">
        <f>IF(OR(AND(ISNUMBER(C34),ISNUMBER(E34)), AND(ISNUMBER(E34),ISNUMBER(F34))),IF(AND(C34&gt;E34,D34="halite"),'Tm-supplement'!AW142,'Th-Ph-rho-dPdT'!AP142),"")</f>
        <v>2792.8726454715579</v>
      </c>
      <c r="K34" s="63">
        <f>IF(OR(AND(ISNUMBER(C34),ISNUMBER(E34)), AND(ISNUMBER(E34),ISNUMBER(F34))),'Th-Ph-rho-dPdT'!AW142,"")</f>
        <v>1.2196402232516246</v>
      </c>
      <c r="L34" s="26">
        <f>IF(OR(AND(ISNUMBER(C34),ISNUMBER(E34)), AND(ISNUMBER(E34),ISNUMBER(F34))),'Th-Ph-rho-dPdT'!AU142,"")</f>
        <v>30.292308150339998</v>
      </c>
      <c r="P34" t="str">
        <f t="shared" si="1"/>
        <v/>
      </c>
      <c r="Q34" s="29" t="str">
        <f>'PT-trap'!I142</f>
        <v/>
      </c>
      <c r="R34" s="29" t="str">
        <f>'PT-trap'!J142</f>
        <v/>
      </c>
      <c r="T34" s="94" t="str">
        <f>Check!G142&amp;Check!J142&amp;Check!L142&amp;Check!N142&amp;Check!O142&amp;Check!P142&amp;Check!Q142&amp;Check!R142</f>
        <v/>
      </c>
      <c r="U34" t="str">
        <f>IF(Main!C34&gt;Main!E34,'Tm-Th-Salinity'!F142,'Tm-Th-Salinity'!F142&amp;";       "&amp;'Th-Ph-rho-dPdT'!AQ142&amp;";       "&amp;'Th-Ph-rho-dPdT'!AV142&amp;";       "&amp;'Th-Ph-rho-dPdT'!AX142&amp;";       "&amp;'PT-trap'!AX142)</f>
        <v>Lecumberri-Sanchez, P., Steele-Macinnis, M. &amp; Bodnar, R.J. (2012) A numerical model to estimate trapping conditions of fluid inclusions that homogenize by halite disappearance. Geochimica et Cosmochimica Acta,</v>
      </c>
    </row>
    <row r="35" spans="1:21" ht="14">
      <c r="C35" s="96">
        <v>367</v>
      </c>
      <c r="D35" s="20" t="s">
        <v>29</v>
      </c>
      <c r="E35" s="96">
        <v>225</v>
      </c>
      <c r="H35" s="25">
        <f>IF(OR(ISNUMBER(C35),ISNUMBER(F35)),IF(E35&lt;C35,'Tm-Th-Salinity'!E143,'Tm-supplement'!BB143),"")</f>
        <v>44.506839234374993</v>
      </c>
      <c r="I35" s="26">
        <f t="shared" si="0"/>
        <v>367</v>
      </c>
      <c r="J35" s="78">
        <f>IF(OR(AND(ISNUMBER(C35),ISNUMBER(E35)), AND(ISNUMBER(E35),ISNUMBER(F35))),IF(AND(C35&gt;E35,D35="halite"),'Tm-supplement'!AW143,'Th-Ph-rho-dPdT'!AP143),"")</f>
        <v>2763.9430065147558</v>
      </c>
      <c r="K35" s="63">
        <f>IF(OR(AND(ISNUMBER(C35),ISNUMBER(E35)), AND(ISNUMBER(E35),ISNUMBER(F35))),'Th-Ph-rho-dPdT'!AW143,"")</f>
        <v>1.2195862204539303</v>
      </c>
      <c r="L35" s="26">
        <f>IF(OR(AND(ISNUMBER(C35),ISNUMBER(E35)), AND(ISNUMBER(E35),ISNUMBER(F35))),'Th-Ph-rho-dPdT'!AU143,"")</f>
        <v>30.154005661362074</v>
      </c>
      <c r="P35" t="str">
        <f t="shared" si="1"/>
        <v/>
      </c>
      <c r="Q35" s="29" t="str">
        <f>'PT-trap'!I143</f>
        <v/>
      </c>
      <c r="R35" s="29" t="str">
        <f>'PT-trap'!J143</f>
        <v/>
      </c>
      <c r="T35" s="94" t="str">
        <f>Check!G143&amp;Check!J143&amp;Check!L143&amp;Check!N143&amp;Check!O143&amp;Check!P143&amp;Check!Q143&amp;Check!R143</f>
        <v/>
      </c>
      <c r="U35" t="str">
        <f>IF(Main!C35&gt;Main!E35,'Tm-Th-Salinity'!F143,'Tm-Th-Salinity'!F143&amp;";       "&amp;'Th-Ph-rho-dPdT'!AQ143&amp;";       "&amp;'Th-Ph-rho-dPdT'!AV143&amp;";       "&amp;'Th-Ph-rho-dPdT'!AX143&amp;";       "&amp;'PT-trap'!AX143)</f>
        <v>Lecumberri-Sanchez, P., Steele-Macinnis, M. &amp; Bodnar, R.J. (2012) A numerical model to estimate trapping conditions of fluid inclusions that homogenize by halite disappearance. Geochimica et Cosmochimica Acta,</v>
      </c>
    </row>
    <row r="36" spans="1:21" ht="14">
      <c r="C36" s="96">
        <v>395</v>
      </c>
      <c r="D36" s="20" t="s">
        <v>29</v>
      </c>
      <c r="E36" s="96">
        <v>274</v>
      </c>
      <c r="H36" s="25">
        <f>IF(OR(ISNUMBER(C36),ISNUMBER(F36)),IF(E36&lt;C36,'Tm-Th-Salinity'!E144,'Tm-supplement'!BB144),"")</f>
        <v>47.337656793560001</v>
      </c>
      <c r="I36" s="26">
        <f t="shared" si="0"/>
        <v>395</v>
      </c>
      <c r="J36" s="78">
        <f>IF(OR(AND(ISNUMBER(C36),ISNUMBER(E36)), AND(ISNUMBER(E36),ISNUMBER(F36))),IF(AND(C36&gt;E36,D36="halite"),'Tm-supplement'!AW144,'Th-Ph-rho-dPdT'!AP144),"")</f>
        <v>1939.4772569129555</v>
      </c>
      <c r="K36" s="63">
        <f>IF(OR(AND(ISNUMBER(C36),ISNUMBER(E36)), AND(ISNUMBER(E36),ISNUMBER(F36))),'Th-Ph-rho-dPdT'!AW144,"")</f>
        <v>1.2030175622348929</v>
      </c>
      <c r="L36" s="26">
        <f>IF(OR(AND(ISNUMBER(C36),ISNUMBER(E36)), AND(ISNUMBER(E36),ISNUMBER(F36))),'Th-Ph-rho-dPdT'!AU144,"")</f>
        <v>25.307009236865355</v>
      </c>
      <c r="P36" t="str">
        <f t="shared" si="1"/>
        <v/>
      </c>
      <c r="Q36" s="29" t="str">
        <f>'PT-trap'!I144</f>
        <v/>
      </c>
      <c r="R36" s="29" t="str">
        <f>'PT-trap'!J144</f>
        <v/>
      </c>
      <c r="T36" s="94" t="str">
        <f>Check!G144&amp;Check!J144&amp;Check!L144&amp;Check!N144&amp;Check!O144&amp;Check!P144&amp;Check!Q144&amp;Check!R144</f>
        <v/>
      </c>
      <c r="U36" t="str">
        <f>IF(Main!C36&gt;Main!E36,'Tm-Th-Salinity'!F144,'Tm-Th-Salinity'!F144&amp;";       "&amp;'Th-Ph-rho-dPdT'!AQ144&amp;";       "&amp;'Th-Ph-rho-dPdT'!AV144&amp;";       "&amp;'Th-Ph-rho-dPdT'!AX144&amp;";       "&amp;'PT-trap'!AX144)</f>
        <v>Lecumberri-Sanchez, P., Steele-Macinnis, M. &amp; Bodnar, R.J. (2012) A numerical model to estimate trapping conditions of fluid inclusions that homogenize by halite disappearance. Geochimica et Cosmochimica Acta,</v>
      </c>
    </row>
    <row r="37" spans="1:21" ht="14">
      <c r="C37" s="96">
        <v>392</v>
      </c>
      <c r="D37" s="20" t="s">
        <v>29</v>
      </c>
      <c r="E37" s="96">
        <v>275</v>
      </c>
      <c r="H37" s="25">
        <f>IF(OR(ISNUMBER(C37),ISNUMBER(F37)),IF(E37&lt;C37,'Tm-Th-Salinity'!E145,'Tm-supplement'!BB145),"")</f>
        <v>47.064564687499995</v>
      </c>
      <c r="I37" s="26">
        <f t="shared" si="0"/>
        <v>392</v>
      </c>
      <c r="J37" s="78">
        <f>IF(OR(AND(ISNUMBER(C37),ISNUMBER(E37)), AND(ISNUMBER(E37),ISNUMBER(F37))),IF(AND(C37&gt;E37,D37="halite"),'Tm-supplement'!AW145,'Th-Ph-rho-dPdT'!AP145),"")</f>
        <v>1852.0190953736728</v>
      </c>
      <c r="K37" s="63">
        <f>IF(OR(AND(ISNUMBER(C37),ISNUMBER(E37)), AND(ISNUMBER(E37),ISNUMBER(F37))),'Th-Ph-rho-dPdT'!AW145,"")</f>
        <v>1.1993729888951208</v>
      </c>
      <c r="L37" s="26">
        <f>IF(OR(AND(ISNUMBER(C37),ISNUMBER(E37)), AND(ISNUMBER(E37),ISNUMBER(F37))),'Th-Ph-rho-dPdT'!AU145,"")</f>
        <v>24.784932776056365</v>
      </c>
      <c r="P37" t="str">
        <f t="shared" si="1"/>
        <v/>
      </c>
      <c r="Q37" s="29" t="str">
        <f>'PT-trap'!I145</f>
        <v/>
      </c>
      <c r="R37" s="29" t="str">
        <f>'PT-trap'!J145</f>
        <v/>
      </c>
      <c r="T37" s="94" t="str">
        <f>Check!G145&amp;Check!J145&amp;Check!L145&amp;Check!N145&amp;Check!O145&amp;Check!P145&amp;Check!Q145&amp;Check!R145</f>
        <v/>
      </c>
      <c r="U37" t="str">
        <f>IF(Main!C37&gt;Main!E37,'Tm-Th-Salinity'!F145,'Tm-Th-Salinity'!F145&amp;";       "&amp;'Th-Ph-rho-dPdT'!AQ145&amp;";       "&amp;'Th-Ph-rho-dPdT'!AV145&amp;";       "&amp;'Th-Ph-rho-dPdT'!AX145&amp;";       "&amp;'PT-trap'!AX145)</f>
        <v>Lecumberri-Sanchez, P., Steele-Macinnis, M. &amp; Bodnar, R.J. (2012) A numerical model to estimate trapping conditions of fluid inclusions that homogenize by halite disappearance. Geochimica et Cosmochimica Acta,</v>
      </c>
    </row>
    <row r="38" spans="1:21" ht="14">
      <c r="C38" s="96">
        <v>356</v>
      </c>
      <c r="D38" s="20" t="s">
        <v>29</v>
      </c>
      <c r="E38" s="96">
        <v>215</v>
      </c>
      <c r="H38" s="25">
        <f>IF(OR(ISNUMBER(C38),ISNUMBER(F38)),IF(E38&lt;C38,'Tm-Th-Salinity'!E146,'Tm-supplement'!BB146),"")</f>
        <v>43.513825994000001</v>
      </c>
      <c r="I38" s="26">
        <f t="shared" si="0"/>
        <v>356</v>
      </c>
      <c r="J38" s="78">
        <f>IF(OR(AND(ISNUMBER(C38),ISNUMBER(E38)), AND(ISNUMBER(E38),ISNUMBER(F38))),IF(AND(C38&gt;E38,D38="halite"),'Tm-supplement'!AW146,'Th-Ph-rho-dPdT'!AP146),"")</f>
        <v>2808.6364935884321</v>
      </c>
      <c r="K38" s="63">
        <f>IF(OR(AND(ISNUMBER(C38),ISNUMBER(E38)), AND(ISNUMBER(E38),ISNUMBER(F38))),'Th-Ph-rho-dPdT'!AW146,"")</f>
        <v>1.218955916515976</v>
      </c>
      <c r="L38" s="26">
        <f>IF(OR(AND(ISNUMBER(C38),ISNUMBER(E38)), AND(ISNUMBER(E38),ISNUMBER(F38))),'Th-Ph-rho-dPdT'!AU146,"")</f>
        <v>30.330166807628224</v>
      </c>
      <c r="P38" t="str">
        <f t="shared" si="1"/>
        <v/>
      </c>
      <c r="Q38" s="29" t="str">
        <f>'PT-trap'!I146</f>
        <v/>
      </c>
      <c r="R38" s="29" t="str">
        <f>'PT-trap'!J146</f>
        <v/>
      </c>
      <c r="T38" s="94" t="str">
        <f>Check!G146&amp;Check!J146&amp;Check!L146&amp;Check!N146&amp;Check!O146&amp;Check!P146&amp;Check!Q146&amp;Check!R146</f>
        <v/>
      </c>
      <c r="U38" t="str">
        <f>IF(Main!C38&gt;Main!E38,'Tm-Th-Salinity'!F146,'Tm-Th-Salinity'!F146&amp;";       "&amp;'Th-Ph-rho-dPdT'!AQ146&amp;";       "&amp;'Th-Ph-rho-dPdT'!AV146&amp;";       "&amp;'Th-Ph-rho-dPdT'!AX146&amp;";       "&amp;'PT-trap'!AX146)</f>
        <v>Lecumberri-Sanchez, P., Steele-Macinnis, M. &amp; Bodnar, R.J. (2012) A numerical model to estimate trapping conditions of fluid inclusions that homogenize by halite disappearance. Geochimica et Cosmochimica Acta,</v>
      </c>
    </row>
    <row r="39" spans="1:21" ht="14">
      <c r="C39" s="96">
        <v>405</v>
      </c>
      <c r="D39" s="20" t="s">
        <v>29</v>
      </c>
      <c r="E39" s="96">
        <v>286</v>
      </c>
      <c r="H39" s="25">
        <f>IF(OR(ISNUMBER(C39),ISNUMBER(F39)),IF(E39&lt;C39,'Tm-Th-Salinity'!E147,'Tm-supplement'!BB147),"")</f>
        <v>48.342802941399995</v>
      </c>
      <c r="I39" s="26">
        <f t="shared" si="0"/>
        <v>405</v>
      </c>
      <c r="J39" s="78">
        <f>IF(OR(AND(ISNUMBER(C39),ISNUMBER(E39)), AND(ISNUMBER(E39),ISNUMBER(F39))),IF(AND(C39&gt;E39,D39="halite"),'Tm-supplement'!AW147,'Th-Ph-rho-dPdT'!AP147),"")</f>
        <v>1832.8470535066372</v>
      </c>
      <c r="K39" s="63">
        <f>IF(OR(AND(ISNUMBER(C39),ISNUMBER(E39)), AND(ISNUMBER(E39),ISNUMBER(F39))),'Th-Ph-rho-dPdT'!AW147,"")</f>
        <v>1.2027279569340352</v>
      </c>
      <c r="L39" s="26">
        <f>IF(OR(AND(ISNUMBER(C39),ISNUMBER(E39)), AND(ISNUMBER(E39),ISNUMBER(F39))),'Th-Ph-rho-dPdT'!AU147,"")</f>
        <v>24.629141075820513</v>
      </c>
      <c r="P39" t="str">
        <f t="shared" si="1"/>
        <v/>
      </c>
      <c r="Q39" s="29" t="str">
        <f>'PT-trap'!I147</f>
        <v/>
      </c>
      <c r="R39" s="29" t="str">
        <f>'PT-trap'!J147</f>
        <v/>
      </c>
      <c r="T39" s="94" t="str">
        <f>Check!G147&amp;Check!J147&amp;Check!L147&amp;Check!N147&amp;Check!O147&amp;Check!P147&amp;Check!Q147&amp;Check!R147</f>
        <v/>
      </c>
      <c r="U39" t="str">
        <f>IF(Main!C39&gt;Main!E39,'Tm-Th-Salinity'!F147,'Tm-Th-Salinity'!F147&amp;";       "&amp;'Th-Ph-rho-dPdT'!AQ147&amp;";       "&amp;'Th-Ph-rho-dPdT'!AV147&amp;";       "&amp;'Th-Ph-rho-dPdT'!AX147&amp;";       "&amp;'PT-trap'!AX147)</f>
        <v>Lecumberri-Sanchez, P., Steele-Macinnis, M. &amp; Bodnar, R.J. (2012) A numerical model to estimate trapping conditions of fluid inclusions that homogenize by halite disappearance. Geochimica et Cosmochimica Acta,</v>
      </c>
    </row>
    <row r="40" spans="1:21" ht="14">
      <c r="C40" s="96">
        <v>400</v>
      </c>
      <c r="D40" s="20" t="s">
        <v>29</v>
      </c>
      <c r="E40" s="96">
        <v>285</v>
      </c>
      <c r="H40" s="25">
        <f>IF(OR(ISNUMBER(C40),ISNUMBER(F40)),IF(E40&lt;C40,'Tm-Th-Salinity'!E148,'Tm-supplement'!BB148),"")</f>
        <v>47.863140757499998</v>
      </c>
      <c r="I40" s="26">
        <f t="shared" si="0"/>
        <v>400</v>
      </c>
      <c r="J40" s="78">
        <f>IF(OR(AND(ISNUMBER(C40),ISNUMBER(E40)), AND(ISNUMBER(E40),ISNUMBER(F40))),IF(AND(C40&gt;E40,D40="halite"),'Tm-supplement'!AW148,'Th-Ph-rho-dPdT'!AP148),"")</f>
        <v>1759.182787487498</v>
      </c>
      <c r="K40" s="63">
        <f>IF(OR(AND(ISNUMBER(C40),ISNUMBER(E40)), AND(ISNUMBER(E40),ISNUMBER(F40))),'Th-Ph-rho-dPdT'!AW148,"")</f>
        <v>1.198712240383802</v>
      </c>
      <c r="L40" s="26">
        <f>IF(OR(AND(ISNUMBER(C40),ISNUMBER(E40)), AND(ISNUMBER(E40),ISNUMBER(F40))),'Th-Ph-rho-dPdT'!AU148,"")</f>
        <v>24.187721622214539</v>
      </c>
      <c r="P40" t="str">
        <f t="shared" si="1"/>
        <v/>
      </c>
      <c r="Q40" s="29" t="str">
        <f>'PT-trap'!I148</f>
        <v/>
      </c>
      <c r="R40" s="29" t="str">
        <f>'PT-trap'!J148</f>
        <v/>
      </c>
      <c r="T40" s="94" t="str">
        <f>Check!G148&amp;Check!J148&amp;Check!L148&amp;Check!N148&amp;Check!O148&amp;Check!P148&amp;Check!Q148&amp;Check!R148</f>
        <v/>
      </c>
      <c r="U40" t="str">
        <f>IF(Main!C40&gt;Main!E40,'Tm-Th-Salinity'!F148,'Tm-Th-Salinity'!F148&amp;";       "&amp;'Th-Ph-rho-dPdT'!AQ148&amp;";       "&amp;'Th-Ph-rho-dPdT'!AV148&amp;";       "&amp;'Th-Ph-rho-dPdT'!AX148&amp;";       "&amp;'PT-trap'!AX148)</f>
        <v>Lecumberri-Sanchez, P., Steele-Macinnis, M. &amp; Bodnar, R.J. (2012) A numerical model to estimate trapping conditions of fluid inclusions that homogenize by halite disappearance. Geochimica et Cosmochimica Acta,</v>
      </c>
    </row>
    <row r="41" spans="1:21" ht="14">
      <c r="C41" s="96">
        <v>399</v>
      </c>
      <c r="D41" s="20" t="s">
        <v>29</v>
      </c>
      <c r="E41" s="96">
        <v>274</v>
      </c>
      <c r="H41" s="25">
        <f>IF(OR(ISNUMBER(C41),ISNUMBER(F41)),IF(E41&lt;C41,'Tm-Th-Salinity'!E149,'Tm-supplement'!BB149),"")</f>
        <v>47.708355686775988</v>
      </c>
      <c r="I41" s="26">
        <f t="shared" si="0"/>
        <v>399</v>
      </c>
      <c r="J41" s="78">
        <f>IF(OR(AND(ISNUMBER(C41),ISNUMBER(E41)), AND(ISNUMBER(E41),ISNUMBER(F41))),IF(AND(C41&gt;E41,D41="halite"),'Tm-supplement'!AW149,'Th-Ph-rho-dPdT'!AP149),"")</f>
        <v>2024.2119763329083</v>
      </c>
      <c r="K41" s="63">
        <f>IF(OR(AND(ISNUMBER(C41),ISNUMBER(E41)), AND(ISNUMBER(E41),ISNUMBER(F41))),'Th-Ph-rho-dPdT'!AW149,"")</f>
        <v>1.2067996652084654</v>
      </c>
      <c r="L41" s="26">
        <f>IF(OR(AND(ISNUMBER(C41),ISNUMBER(E41)), AND(ISNUMBER(E41),ISNUMBER(F41))),'Th-Ph-rho-dPdT'!AU149,"")</f>
        <v>25.829510954632198</v>
      </c>
      <c r="P41" t="str">
        <f t="shared" si="1"/>
        <v/>
      </c>
      <c r="Q41" s="29" t="str">
        <f>'PT-trap'!I149</f>
        <v/>
      </c>
      <c r="R41" s="29" t="str">
        <f>'PT-trap'!J149</f>
        <v/>
      </c>
      <c r="T41" s="94" t="str">
        <f>Check!G149&amp;Check!J149&amp;Check!L149&amp;Check!N149&amp;Check!O149&amp;Check!P149&amp;Check!Q149&amp;Check!R149</f>
        <v/>
      </c>
      <c r="U41" t="str">
        <f>IF(Main!C41&gt;Main!E41,'Tm-Th-Salinity'!F149,'Tm-Th-Salinity'!F149&amp;";       "&amp;'Th-Ph-rho-dPdT'!AQ149&amp;";       "&amp;'Th-Ph-rho-dPdT'!AV149&amp;";       "&amp;'Th-Ph-rho-dPdT'!AX149&amp;";       "&amp;'PT-trap'!AX149)</f>
        <v>Lecumberri-Sanchez, P., Steele-Macinnis, M. &amp; Bodnar, R.J. (2012) A numerical model to estimate trapping conditions of fluid inclusions that homogenize by halite disappearance. Geochimica et Cosmochimica Acta,</v>
      </c>
    </row>
    <row r="42" spans="1:21" ht="14">
      <c r="C42" s="96">
        <v>396</v>
      </c>
      <c r="D42" s="20" t="s">
        <v>29</v>
      </c>
      <c r="E42" s="96">
        <v>245</v>
      </c>
      <c r="H42" s="25">
        <f>IF(OR(ISNUMBER(C42),ISNUMBER(F42)),IF(E42&lt;C42,'Tm-Th-Salinity'!E150,'Tm-supplement'!BB150),"")</f>
        <v>47.175263622999992</v>
      </c>
      <c r="I42" s="26">
        <f t="shared" si="0"/>
        <v>396</v>
      </c>
      <c r="J42" s="78">
        <f>IF(OR(AND(ISNUMBER(C42),ISNUMBER(E42)), AND(ISNUMBER(E42),ISNUMBER(F42))),IF(AND(C42&gt;E42,D42="halite"),'Tm-supplement'!AW150,'Th-Ph-rho-dPdT'!AP150),"")</f>
        <v>2862.9224672473074</v>
      </c>
      <c r="K42" s="63">
        <f>IF(OR(AND(ISNUMBER(C42),ISNUMBER(E42)), AND(ISNUMBER(E42),ISNUMBER(F42))),'Th-Ph-rho-dPdT'!AW150,"")</f>
        <v>1.2283736301348795</v>
      </c>
      <c r="L42" s="26">
        <f>IF(OR(AND(ISNUMBER(C42),ISNUMBER(E42)), AND(ISNUMBER(E42),ISNUMBER(F42))),'Th-Ph-rho-dPdT'!AU150,"")</f>
        <v>31.139950702434493</v>
      </c>
      <c r="P42" t="str">
        <f t="shared" si="1"/>
        <v/>
      </c>
      <c r="Q42" s="29" t="str">
        <f>'PT-trap'!I150</f>
        <v/>
      </c>
      <c r="R42" s="29" t="str">
        <f>'PT-trap'!J150</f>
        <v/>
      </c>
      <c r="T42" s="94" t="str">
        <f>Check!G150&amp;Check!J150&amp;Check!L150&amp;Check!N150&amp;Check!O150&amp;Check!P150&amp;Check!Q150&amp;Check!R150</f>
        <v/>
      </c>
      <c r="U42" t="str">
        <f>IF(Main!C42&gt;Main!E42,'Tm-Th-Salinity'!F150,'Tm-Th-Salinity'!F150&amp;";       "&amp;'Th-Ph-rho-dPdT'!AQ150&amp;";       "&amp;'Th-Ph-rho-dPdT'!AV150&amp;";       "&amp;'Th-Ph-rho-dPdT'!AX150&amp;";       "&amp;'PT-trap'!AX150)</f>
        <v>Lecumberri-Sanchez, P., Steele-Macinnis, M. &amp; Bodnar, R.J. (2012) A numerical model to estimate trapping conditions of fluid inclusions that homogenize by halite disappearance. Geochimica et Cosmochimica Acta,</v>
      </c>
    </row>
    <row r="43" spans="1:21" ht="14">
      <c r="C43" s="96">
        <v>409</v>
      </c>
      <c r="D43" s="20" t="s">
        <v>29</v>
      </c>
      <c r="E43" s="96">
        <v>255</v>
      </c>
      <c r="H43" s="25">
        <f>IF(OR(ISNUMBER(C43),ISNUMBER(F43)),IF(E43&lt;C43,'Tm-Th-Salinity'!E151,'Tm-supplement'!BB151),"")</f>
        <v>48.437455242375002</v>
      </c>
      <c r="I43" s="26">
        <f t="shared" si="0"/>
        <v>409</v>
      </c>
      <c r="J43" s="78">
        <f>IF(OR(AND(ISNUMBER(C43),ISNUMBER(E43)), AND(ISNUMBER(E43),ISNUMBER(F43))),IF(AND(C43&gt;E43,D43="halite"),'Tm-supplement'!AW151,'Th-Ph-rho-dPdT'!AP151),"")</f>
        <v>2873.5337758596788</v>
      </c>
      <c r="K43" s="63">
        <f>IF(OR(AND(ISNUMBER(C43),ISNUMBER(E43)), AND(ISNUMBER(E43),ISNUMBER(F43))),'Th-Ph-rho-dPdT'!AW151,"")</f>
        <v>1.2322148621341167</v>
      </c>
      <c r="L43" s="26">
        <f>IF(OR(AND(ISNUMBER(C43),ISNUMBER(E43)), AND(ISNUMBER(E43),ISNUMBER(F43))),'Th-Ph-rho-dPdT'!AU151,"")</f>
        <v>31.448902531229223</v>
      </c>
      <c r="P43" t="str">
        <f t="shared" si="1"/>
        <v/>
      </c>
      <c r="Q43" s="29" t="str">
        <f>'PT-trap'!I151</f>
        <v/>
      </c>
      <c r="R43" s="29" t="str">
        <f>'PT-trap'!J151</f>
        <v/>
      </c>
      <c r="T43" s="94" t="str">
        <f>Check!G151&amp;Check!J151&amp;Check!L151&amp;Check!N151&amp;Check!O151&amp;Check!P151&amp;Check!Q151&amp;Check!R151</f>
        <v/>
      </c>
      <c r="U43" t="str">
        <f>IF(Main!C43&gt;Main!E43,'Tm-Th-Salinity'!F151,'Tm-Th-Salinity'!F151&amp;";       "&amp;'Th-Ph-rho-dPdT'!AQ151&amp;";       "&amp;'Th-Ph-rho-dPdT'!AV151&amp;";       "&amp;'Th-Ph-rho-dPdT'!AX151&amp;";       "&amp;'PT-trap'!AX151)</f>
        <v>Lecumberri-Sanchez, P., Steele-Macinnis, M. &amp; Bodnar, R.J. (2012) A numerical model to estimate trapping conditions of fluid inclusions that homogenize by halite disappearance. Geochimica et Cosmochimica Acta,</v>
      </c>
    </row>
    <row r="44" spans="1:21" ht="14">
      <c r="A44" t="s">
        <v>146</v>
      </c>
      <c r="C44" s="96">
        <v>403</v>
      </c>
      <c r="D44" s="20" t="s">
        <v>29</v>
      </c>
      <c r="E44" s="96">
        <v>268</v>
      </c>
      <c r="H44" s="25">
        <f>IF(OR(ISNUMBER(C44),ISNUMBER(F44)),IF(E44&lt;C44,'Tm-Th-Salinity'!E152,'Tm-supplement'!BB152),"")</f>
        <v>48.032270902655995</v>
      </c>
      <c r="I44" s="26">
        <f t="shared" si="0"/>
        <v>403</v>
      </c>
      <c r="J44" s="78">
        <f>IF(OR(AND(ISNUMBER(C44),ISNUMBER(E44)), AND(ISNUMBER(E44),ISNUMBER(F44))),IF(AND(C44&gt;E44,D44="halite"),'Tm-supplement'!AW152,'Th-Ph-rho-dPdT'!AP152),"")</f>
        <v>2287.3712547254931</v>
      </c>
      <c r="K44" s="63">
        <f>IF(OR(AND(ISNUMBER(C44),ISNUMBER(E44)), AND(ISNUMBER(E44),ISNUMBER(F44))),'Th-Ph-rho-dPdT'!AW152,"")</f>
        <v>1.2155747427997727</v>
      </c>
      <c r="L44" s="26">
        <f>IF(OR(AND(ISNUMBER(C44),ISNUMBER(E44)), AND(ISNUMBER(E44),ISNUMBER(F44))),'Th-Ph-rho-dPdT'!AU152,"")</f>
        <v>27.511317009682266</v>
      </c>
      <c r="P44" t="str">
        <f t="shared" si="1"/>
        <v/>
      </c>
      <c r="Q44" s="29" t="str">
        <f>'PT-trap'!I152</f>
        <v/>
      </c>
      <c r="R44" s="29" t="str">
        <f>'PT-trap'!J152</f>
        <v/>
      </c>
      <c r="T44" s="94" t="str">
        <f>Check!G152&amp;Check!J152&amp;Check!L152&amp;Check!N152&amp;Check!O152&amp;Check!P152&amp;Check!Q152&amp;Check!R152</f>
        <v/>
      </c>
      <c r="U44" t="str">
        <f>IF(Main!C44&gt;Main!E44,'Tm-Th-Salinity'!F152,'Tm-Th-Salinity'!F152&amp;";       "&amp;'Th-Ph-rho-dPdT'!AQ152&amp;";       "&amp;'Th-Ph-rho-dPdT'!AV152&amp;";       "&amp;'Th-Ph-rho-dPdT'!AX152&amp;";       "&amp;'PT-trap'!AX152)</f>
        <v>Lecumberri-Sanchez, P., Steele-Macinnis, M. &amp; Bodnar, R.J. (2012) A numerical model to estimate trapping conditions of fluid inclusions that homogenize by halite disappearance. Geochimica et Cosmochimica Acta,</v>
      </c>
    </row>
    <row r="45" spans="1:21" s="97" customFormat="1" ht="14">
      <c r="A45" s="97" t="s">
        <v>143</v>
      </c>
      <c r="B45" s="97" t="s">
        <v>144</v>
      </c>
      <c r="C45" s="97">
        <v>-4.3</v>
      </c>
      <c r="D45" s="98" t="s">
        <v>27</v>
      </c>
      <c r="E45" s="97">
        <v>303</v>
      </c>
      <c r="H45" s="99">
        <f>IF(OR(ISNUMBER(C45),ISNUMBER(F45)),IF(E45&lt;C45,'Tm-Th-Salinity'!E153,'Tm-supplement'!BB153),"")</f>
        <v>6.8810273989999997</v>
      </c>
      <c r="I45" s="100">
        <f t="shared" si="0"/>
        <v>303</v>
      </c>
      <c r="J45" s="101">
        <f>IF(OR(AND(ISNUMBER(C45),ISNUMBER(E45)), AND(ISNUMBER(E45),ISNUMBER(F45))),IF(AND(C45&gt;E45,D45="halite"),'Tm-supplement'!AW153,'Th-Ph-rho-dPdT'!AP153),"")</f>
        <v>85.761447868478186</v>
      </c>
      <c r="K45" s="102">
        <f>IF(OR(AND(ISNUMBER(C45),ISNUMBER(E45)), AND(ISNUMBER(E45),ISNUMBER(F45))),'Th-Ph-rho-dPdT'!AW153,"")</f>
        <v>0.77996451660769339</v>
      </c>
      <c r="L45" s="100">
        <f>IF(OR(AND(ISNUMBER(C45),ISNUMBER(E45)), AND(ISNUMBER(E45),ISNUMBER(F45))),'Th-Ph-rho-dPdT'!AU153,"")</f>
        <v>10.677408681521452</v>
      </c>
      <c r="P45" s="97" t="str">
        <f t="shared" si="1"/>
        <v/>
      </c>
      <c r="Q45" s="103" t="str">
        <f>'PT-trap'!I153</f>
        <v/>
      </c>
      <c r="R45" s="103" t="str">
        <f>'PT-trap'!J153</f>
        <v/>
      </c>
      <c r="T45" s="104" t="str">
        <f>Check!G153&amp;Check!J153&amp;Check!L153&amp;Check!N153&amp;Check!O153&amp;Check!P153&amp;Check!Q153&amp;Check!R153</f>
        <v/>
      </c>
      <c r="U45" s="97" t="str">
        <f>IF(Main!C45&gt;Main!E45,'Tm-Th-Salinity'!F153,'Tm-Th-Salinity'!F153&amp;";       "&amp;'Th-Ph-rho-dPdT'!AQ153&amp;";       "&amp;'Th-Ph-rho-dPdT'!AV153&amp;";       "&amp;'Th-Ph-rho-dPdT'!AX153&amp;";       "&amp;'PT-trap'!AX153)</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46" spans="1:21" ht="14">
      <c r="C46">
        <v>-4.4000000000000004</v>
      </c>
      <c r="D46" s="20" t="s">
        <v>27</v>
      </c>
      <c r="E46">
        <v>334</v>
      </c>
      <c r="H46" s="25">
        <f>IF(OR(ISNUMBER(C46),ISNUMBER(F46)),IF(E46&lt;C46,'Tm-Th-Salinity'!E154,'Tm-supplement'!BB154),"")</f>
        <v>7.0237354880000007</v>
      </c>
      <c r="I46" s="26">
        <f t="shared" si="0"/>
        <v>334</v>
      </c>
      <c r="J46" s="78">
        <f>IF(OR(AND(ISNUMBER(C46),ISNUMBER(E46)), AND(ISNUMBER(E46),ISNUMBER(F46))),IF(AND(C46&gt;E46,D46="halite"),'Tm-supplement'!AW154,'Th-Ph-rho-dPdT'!AP154),"")</f>
        <v>129.64352757055727</v>
      </c>
      <c r="K46" s="63">
        <f>IF(OR(AND(ISNUMBER(C46),ISNUMBER(E46)), AND(ISNUMBER(E46),ISNUMBER(F46))),'Th-Ph-rho-dPdT'!AW154,"")</f>
        <v>0.72984865323127446</v>
      </c>
      <c r="L46" s="26">
        <f>IF(OR(AND(ISNUMBER(C46),ISNUMBER(E46)), AND(ISNUMBER(E46),ISNUMBER(F46))),'Th-Ph-rho-dPdT'!AU154,"")</f>
        <v>9.1191298256409201</v>
      </c>
      <c r="P46" t="str">
        <f t="shared" si="1"/>
        <v/>
      </c>
      <c r="Q46" s="29" t="str">
        <f>'PT-trap'!I154</f>
        <v/>
      </c>
      <c r="R46" s="29" t="str">
        <f>'PT-trap'!J154</f>
        <v/>
      </c>
      <c r="T46" s="94" t="str">
        <f>Check!G154&amp;Check!J154&amp;Check!L154&amp;Check!N154&amp;Check!O154&amp;Check!P154&amp;Check!Q154&amp;Check!R154</f>
        <v/>
      </c>
      <c r="U46" t="str">
        <f>IF(Main!C46&gt;Main!E46,'Tm-Th-Salinity'!F154,'Tm-Th-Salinity'!F154&amp;";       "&amp;'Th-Ph-rho-dPdT'!AQ154&amp;";       "&amp;'Th-Ph-rho-dPdT'!AV154&amp;";       "&amp;'Th-Ph-rho-dPdT'!AX154&amp;";       "&amp;'PT-trap'!AX154)</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47" spans="1:21" ht="14">
      <c r="C47">
        <v>-3.4</v>
      </c>
      <c r="D47" s="20" t="s">
        <v>27</v>
      </c>
      <c r="E47">
        <v>270</v>
      </c>
      <c r="H47" s="25">
        <f>IF(OR(ISNUMBER(C47),ISNUMBER(F47)),IF(E47&lt;C47,'Tm-Th-Salinity'!E155,'Tm-supplement'!BB155),"")</f>
        <v>5.5629403279999998</v>
      </c>
      <c r="I47" s="26">
        <f t="shared" si="0"/>
        <v>270</v>
      </c>
      <c r="J47" s="78">
        <f>IF(OR(AND(ISNUMBER(C47),ISNUMBER(E47)), AND(ISNUMBER(E47),ISNUMBER(F47))),IF(AND(C47&gt;E47,D47="halite"),'Tm-supplement'!AW155,'Th-Ph-rho-dPdT'!AP155),"")</f>
        <v>52.948042315044397</v>
      </c>
      <c r="K47" s="63">
        <f>IF(OR(AND(ISNUMBER(C47),ISNUMBER(E47)), AND(ISNUMBER(E47),ISNUMBER(F47))),'Th-Ph-rho-dPdT'!AW155,"")</f>
        <v>0.81668074891873188</v>
      </c>
      <c r="L47" s="26">
        <f>IF(OR(AND(ISNUMBER(C47),ISNUMBER(E47)), AND(ISNUMBER(E47),ISNUMBER(F47))),'Th-Ph-rho-dPdT'!AU155,"")</f>
        <v>12.209771344227054</v>
      </c>
      <c r="P47" t="str">
        <f t="shared" si="1"/>
        <v/>
      </c>
      <c r="Q47" s="29" t="str">
        <f>'PT-trap'!I155</f>
        <v/>
      </c>
      <c r="R47" s="29" t="str">
        <f>'PT-trap'!J155</f>
        <v/>
      </c>
      <c r="T47" s="94" t="str">
        <f>Check!G155&amp;Check!J155&amp;Check!L155&amp;Check!N155&amp;Check!O155&amp;Check!P155&amp;Check!Q155&amp;Check!R155</f>
        <v/>
      </c>
      <c r="U47" t="str">
        <f>IF(Main!C47&gt;Main!E47,'Tm-Th-Salinity'!F155,'Tm-Th-Salinity'!F155&amp;";       "&amp;'Th-Ph-rho-dPdT'!AQ155&amp;";       "&amp;'Th-Ph-rho-dPdT'!AV155&amp;";       "&amp;'Th-Ph-rho-dPdT'!AX155&amp;";       "&amp;'PT-trap'!AX155)</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48" spans="1:21" ht="14">
      <c r="C48">
        <v>-3.5</v>
      </c>
      <c r="D48" s="20" t="s">
        <v>27</v>
      </c>
      <c r="E48">
        <v>264</v>
      </c>
      <c r="H48" s="25">
        <f>IF(OR(ISNUMBER(C48),ISNUMBER(F48)),IF(E48&lt;C48,'Tm-Th-Salinity'!E156,'Tm-supplement'!BB156),"")</f>
        <v>5.7124313750000004</v>
      </c>
      <c r="I48" s="26">
        <f t="shared" si="0"/>
        <v>264</v>
      </c>
      <c r="J48" s="78">
        <f>IF(OR(AND(ISNUMBER(C48),ISNUMBER(E48)), AND(ISNUMBER(E48),ISNUMBER(F48))),IF(AND(C48&gt;E48,D48="halite"),'Tm-supplement'!AW156,'Th-Ph-rho-dPdT'!AP156),"")</f>
        <v>48.066064693627851</v>
      </c>
      <c r="K48" s="63">
        <f>IF(OR(AND(ISNUMBER(C48),ISNUMBER(E48)), AND(ISNUMBER(E48),ISNUMBER(F48))),'Th-Ph-rho-dPdT'!AW156,"")</f>
        <v>0.82698845428356593</v>
      </c>
      <c r="L48" s="26">
        <f>IF(OR(AND(ISNUMBER(C48),ISNUMBER(E48)), AND(ISNUMBER(E48),ISNUMBER(F48))),'Th-Ph-rho-dPdT'!AU156,"")</f>
        <v>12.55045349154525</v>
      </c>
      <c r="P48" t="str">
        <f t="shared" si="1"/>
        <v/>
      </c>
      <c r="Q48" s="29" t="str">
        <f>'PT-trap'!I156</f>
        <v/>
      </c>
      <c r="R48" s="29" t="str">
        <f>'PT-trap'!J156</f>
        <v/>
      </c>
      <c r="T48" s="94" t="str">
        <f>Check!G156&amp;Check!J156&amp;Check!L156&amp;Check!N156&amp;Check!O156&amp;Check!P156&amp;Check!Q156&amp;Check!R156</f>
        <v/>
      </c>
      <c r="U48" t="str">
        <f>IF(Main!C48&gt;Main!E48,'Tm-Th-Salinity'!F156,'Tm-Th-Salinity'!F156&amp;";       "&amp;'Th-Ph-rho-dPdT'!AQ156&amp;";       "&amp;'Th-Ph-rho-dPdT'!AV156&amp;";       "&amp;'Th-Ph-rho-dPdT'!AX156&amp;";       "&amp;'PT-trap'!AX156)</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49" spans="3:21" ht="14">
      <c r="C49">
        <v>-4.5</v>
      </c>
      <c r="D49" s="20" t="s">
        <v>27</v>
      </c>
      <c r="E49">
        <v>270</v>
      </c>
      <c r="H49" s="25">
        <f>IF(OR(ISNUMBER(C49),ISNUMBER(F49)),IF(E49&lt;C49,'Tm-Th-Salinity'!E157,'Tm-supplement'!BB157),"")</f>
        <v>7.1657066249999994</v>
      </c>
      <c r="I49" s="26">
        <f t="shared" si="0"/>
        <v>270</v>
      </c>
      <c r="J49" s="78">
        <f>IF(OR(AND(ISNUMBER(C49),ISNUMBER(E49)), AND(ISNUMBER(E49),ISNUMBER(F49))),IF(AND(C49&gt;E49,D49="halite"),'Tm-supplement'!AW157,'Th-Ph-rho-dPdT'!AP157),"")</f>
        <v>52.377993365772589</v>
      </c>
      <c r="K49" s="63">
        <f>IF(OR(AND(ISNUMBER(C49),ISNUMBER(E49)), AND(ISNUMBER(E49),ISNUMBER(F49))),'Th-Ph-rho-dPdT'!AW157,"")</f>
        <v>0.83265249959246479</v>
      </c>
      <c r="L49" s="26">
        <f>IF(OR(AND(ISNUMBER(C49),ISNUMBER(E49)), AND(ISNUMBER(E49),ISNUMBER(F49))),'Th-Ph-rho-dPdT'!AU157,"")</f>
        <v>12.447950278761162</v>
      </c>
      <c r="P49" t="str">
        <f t="shared" si="1"/>
        <v/>
      </c>
      <c r="Q49" s="29" t="str">
        <f>'PT-trap'!I157</f>
        <v/>
      </c>
      <c r="R49" s="29" t="str">
        <f>'PT-trap'!J157</f>
        <v/>
      </c>
      <c r="T49" s="94" t="str">
        <f>Check!G157&amp;Check!J157&amp;Check!L157&amp;Check!N157&amp;Check!O157&amp;Check!P157&amp;Check!Q157&amp;Check!R157</f>
        <v/>
      </c>
      <c r="U49" t="str">
        <f>IF(Main!C49&gt;Main!E49,'Tm-Th-Salinity'!F157,'Tm-Th-Salinity'!F157&amp;";       "&amp;'Th-Ph-rho-dPdT'!AQ157&amp;";       "&amp;'Th-Ph-rho-dPdT'!AV157&amp;";       "&amp;'Th-Ph-rho-dPdT'!AX157&amp;";       "&amp;'PT-trap'!AX157)</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0" spans="3:21" ht="14">
      <c r="C50">
        <v>-3.5</v>
      </c>
      <c r="D50" s="20" t="s">
        <v>27</v>
      </c>
      <c r="E50">
        <v>315</v>
      </c>
      <c r="H50" s="25">
        <f>IF(OR(ISNUMBER(C50),ISNUMBER(F50)),IF(E50&lt;C50,'Tm-Th-Salinity'!E158,'Tm-supplement'!BB158),"")</f>
        <v>5.7124313750000004</v>
      </c>
      <c r="I50" s="26">
        <f t="shared" si="0"/>
        <v>315</v>
      </c>
      <c r="J50" s="78">
        <f>IF(OR(AND(ISNUMBER(C50),ISNUMBER(E50)), AND(ISNUMBER(E50),ISNUMBER(F50))),IF(AND(C50&gt;E50,D50="halite"),'Tm-supplement'!AW158,'Th-Ph-rho-dPdT'!AP158),"")</f>
        <v>102.01925100184661</v>
      </c>
      <c r="K50" s="63">
        <f>IF(OR(AND(ISNUMBER(C50),ISNUMBER(E50)), AND(ISNUMBER(E50),ISNUMBER(F50))),'Th-Ph-rho-dPdT'!AW158,"")</f>
        <v>0.74583483611612755</v>
      </c>
      <c r="L50" s="26">
        <f>IF(OR(AND(ISNUMBER(C50),ISNUMBER(E50)), AND(ISNUMBER(E50),ISNUMBER(F50))),'Th-Ph-rho-dPdT'!AU158,"")</f>
        <v>9.8180932601117732</v>
      </c>
      <c r="P50" t="str">
        <f t="shared" si="1"/>
        <v/>
      </c>
      <c r="Q50" s="29" t="str">
        <f>'PT-trap'!I158</f>
        <v/>
      </c>
      <c r="R50" s="29" t="str">
        <f>'PT-trap'!J158</f>
        <v/>
      </c>
      <c r="T50" s="94" t="str">
        <f>Check!G158&amp;Check!J158&amp;Check!L158&amp;Check!N158&amp;Check!O158&amp;Check!P158&amp;Check!Q158&amp;Check!R158</f>
        <v/>
      </c>
      <c r="U50" t="str">
        <f>IF(Main!C50&gt;Main!E50,'Tm-Th-Salinity'!F158,'Tm-Th-Salinity'!F158&amp;";       "&amp;'Th-Ph-rho-dPdT'!AQ158&amp;";       "&amp;'Th-Ph-rho-dPdT'!AV158&amp;";       "&amp;'Th-Ph-rho-dPdT'!AX158&amp;";       "&amp;'PT-trap'!AX158)</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1" spans="3:21" ht="14">
      <c r="C51">
        <v>-4.5</v>
      </c>
      <c r="D51" s="20" t="s">
        <v>27</v>
      </c>
      <c r="E51">
        <v>294</v>
      </c>
      <c r="H51" s="25">
        <f>IF(OR(ISNUMBER(C51),ISNUMBER(F51)),IF(E51&lt;C51,'Tm-Th-Salinity'!E159,'Tm-supplement'!BB159),"")</f>
        <v>7.1657066249999994</v>
      </c>
      <c r="I51" s="26">
        <f t="shared" si="0"/>
        <v>294</v>
      </c>
      <c r="J51" s="78">
        <f>IF(OR(AND(ISNUMBER(C51),ISNUMBER(E51)), AND(ISNUMBER(E51),ISNUMBER(F51))),IF(AND(C51&gt;E51,D51="halite"),'Tm-supplement'!AW159,'Th-Ph-rho-dPdT'!AP159),"")</f>
        <v>75.346861436281188</v>
      </c>
      <c r="K51" s="63">
        <f>IF(OR(AND(ISNUMBER(C51),ISNUMBER(E51)), AND(ISNUMBER(E51),ISNUMBER(F51))),'Th-Ph-rho-dPdT'!AW159,"")</f>
        <v>0.79726609045727104</v>
      </c>
      <c r="L51" s="26">
        <f>IF(OR(AND(ISNUMBER(C51),ISNUMBER(E51)), AND(ISNUMBER(E51),ISNUMBER(F51))),'Th-Ph-rho-dPdT'!AU159,"")</f>
        <v>11.193939415465676</v>
      </c>
      <c r="P51" t="str">
        <f t="shared" si="1"/>
        <v/>
      </c>
      <c r="Q51" s="29" t="str">
        <f>'PT-trap'!I159</f>
        <v/>
      </c>
      <c r="R51" s="29" t="str">
        <f>'PT-trap'!J159</f>
        <v/>
      </c>
      <c r="T51" s="94" t="str">
        <f>Check!G159&amp;Check!J159&amp;Check!L159&amp;Check!N159&amp;Check!O159&amp;Check!P159&amp;Check!Q159&amp;Check!R159</f>
        <v/>
      </c>
      <c r="U51" t="str">
        <f>IF(Main!C51&gt;Main!E51,'Tm-Th-Salinity'!F159,'Tm-Th-Salinity'!F159&amp;";       "&amp;'Th-Ph-rho-dPdT'!AQ159&amp;";       "&amp;'Th-Ph-rho-dPdT'!AV159&amp;";       "&amp;'Th-Ph-rho-dPdT'!AX159&amp;";       "&amp;'PT-trap'!AX159)</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2" spans="3:21" ht="14">
      <c r="C52">
        <v>-14.5</v>
      </c>
      <c r="D52" s="20" t="s">
        <v>27</v>
      </c>
      <c r="E52">
        <v>282</v>
      </c>
      <c r="H52" s="25">
        <f>IF(OR(ISNUMBER(C52),ISNUMBER(F52)),IF(E52&lt;C52,'Tm-Th-Salinity'!E160,'Tm-supplement'!BB160),"")</f>
        <v>18.215034124999999</v>
      </c>
      <c r="I52" s="26">
        <f t="shared" si="0"/>
        <v>282</v>
      </c>
      <c r="J52" s="78">
        <f>IF(OR(AND(ISNUMBER(C52),ISNUMBER(E52)), AND(ISNUMBER(E52),ISNUMBER(F52))),IF(AND(C52&gt;E52,D52="halite"),'Tm-supplement'!AW160,'Th-Ph-rho-dPdT'!AP160),"")</f>
        <v>57.168298875551976</v>
      </c>
      <c r="K52" s="63">
        <f>IF(OR(AND(ISNUMBER(C52),ISNUMBER(E52)), AND(ISNUMBER(E52),ISNUMBER(F52))),'Th-Ph-rho-dPdT'!AW160,"")</f>
        <v>0.92249520627428949</v>
      </c>
      <c r="L52" s="26">
        <f>IF(OR(AND(ISNUMBER(C52),ISNUMBER(E52)), AND(ISNUMBER(E52),ISNUMBER(F52))),'Th-Ph-rho-dPdT'!AU160,"")</f>
        <v>13.887622342109808</v>
      </c>
      <c r="P52" t="str">
        <f t="shared" si="1"/>
        <v/>
      </c>
      <c r="Q52" s="29" t="str">
        <f>'PT-trap'!I160</f>
        <v/>
      </c>
      <c r="R52" s="29" t="str">
        <f>'PT-trap'!J160</f>
        <v/>
      </c>
      <c r="T52" s="94" t="str">
        <f>Check!G160&amp;Check!J160&amp;Check!L160&amp;Check!N160&amp;Check!O160&amp;Check!P160&amp;Check!Q160&amp;Check!R160</f>
        <v/>
      </c>
      <c r="U52" t="str">
        <f>IF(Main!C52&gt;Main!E52,'Tm-Th-Salinity'!F160,'Tm-Th-Salinity'!F160&amp;";       "&amp;'Th-Ph-rho-dPdT'!AQ160&amp;";       "&amp;'Th-Ph-rho-dPdT'!AV160&amp;";       "&amp;'Th-Ph-rho-dPdT'!AX160&amp;";       "&amp;'PT-trap'!AX160)</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3" spans="3:21" ht="14">
      <c r="C53">
        <v>-4.5</v>
      </c>
      <c r="D53" s="20" t="s">
        <v>27</v>
      </c>
      <c r="E53">
        <v>347</v>
      </c>
      <c r="H53" s="25">
        <f>IF(OR(ISNUMBER(C53),ISNUMBER(F53)),IF(E53&lt;C53,'Tm-Th-Salinity'!E161,'Tm-supplement'!BB161),"")</f>
        <v>7.1657066249999994</v>
      </c>
      <c r="I53" s="26">
        <f t="shared" si="0"/>
        <v>347</v>
      </c>
      <c r="J53" s="78">
        <f>IF(OR(AND(ISNUMBER(C53),ISNUMBER(E53)), AND(ISNUMBER(E53),ISNUMBER(F53))),IF(AND(C53&gt;E53,D53="halite"),'Tm-supplement'!AW161,'Th-Ph-rho-dPdT'!AP161),"")</f>
        <v>152.06873539955663</v>
      </c>
      <c r="K53" s="63">
        <f>IF(OR(AND(ISNUMBER(C53),ISNUMBER(E53)), AND(ISNUMBER(E53),ISNUMBER(F53))),'Th-Ph-rho-dPdT'!AW161,"")</f>
        <v>0.70862963165185899</v>
      </c>
      <c r="L53" s="26">
        <f>IF(OR(AND(ISNUMBER(C53),ISNUMBER(E53)), AND(ISNUMBER(E53),ISNUMBER(F53))),'Th-Ph-rho-dPdT'!AU161,"")</f>
        <v>8.502007773230428</v>
      </c>
      <c r="P53" t="str">
        <f t="shared" si="1"/>
        <v/>
      </c>
      <c r="Q53" s="29" t="str">
        <f>'PT-trap'!I161</f>
        <v/>
      </c>
      <c r="R53" s="29" t="str">
        <f>'PT-trap'!J161</f>
        <v/>
      </c>
      <c r="T53" s="94" t="str">
        <f>Check!G161&amp;Check!J161&amp;Check!L161&amp;Check!N161&amp;Check!O161&amp;Check!P161&amp;Check!Q161&amp;Check!R161</f>
        <v/>
      </c>
      <c r="U53" t="str">
        <f>IF(Main!C53&gt;Main!E53,'Tm-Th-Salinity'!F161,'Tm-Th-Salinity'!F161&amp;";       "&amp;'Th-Ph-rho-dPdT'!AQ161&amp;";       "&amp;'Th-Ph-rho-dPdT'!AV161&amp;";       "&amp;'Th-Ph-rho-dPdT'!AX161&amp;";       "&amp;'PT-trap'!AX161)</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4" spans="3:21" ht="14">
      <c r="C54">
        <v>-3.1</v>
      </c>
      <c r="D54" s="20" t="s">
        <v>27</v>
      </c>
      <c r="E54">
        <v>265</v>
      </c>
      <c r="H54" s="25">
        <f>IF(OR(ISNUMBER(C54),ISNUMBER(F54)),IF(E54&lt;C54,'Tm-Th-Salinity'!E162,'Tm-supplement'!BB162),"")</f>
        <v>5.1098315870000004</v>
      </c>
      <c r="I54" s="26">
        <f t="shared" si="0"/>
        <v>265</v>
      </c>
      <c r="J54" s="78">
        <f>IF(OR(AND(ISNUMBER(C54),ISNUMBER(E54)), AND(ISNUMBER(E54),ISNUMBER(F54))),IF(AND(C54&gt;E54,D54="halite"),'Tm-supplement'!AW162,'Th-Ph-rho-dPdT'!AP162),"")</f>
        <v>49.0367066434778</v>
      </c>
      <c r="K54" s="63">
        <f>IF(OR(AND(ISNUMBER(C54),ISNUMBER(E54)), AND(ISNUMBER(E54),ISNUMBER(F54))),'Th-Ph-rho-dPdT'!AW162,"")</f>
        <v>0.81959764498533361</v>
      </c>
      <c r="L54" s="26">
        <f>IF(OR(AND(ISNUMBER(C54),ISNUMBER(E54)), AND(ISNUMBER(E54),ISNUMBER(F54))),'Th-Ph-rho-dPdT'!AU162,"")</f>
        <v>12.418430293785015</v>
      </c>
      <c r="P54" t="str">
        <f t="shared" si="1"/>
        <v/>
      </c>
      <c r="Q54" s="29" t="str">
        <f>'PT-trap'!I162</f>
        <v/>
      </c>
      <c r="R54" s="29" t="str">
        <f>'PT-trap'!J162</f>
        <v/>
      </c>
      <c r="T54" s="94" t="str">
        <f>Check!G162&amp;Check!J162&amp;Check!L162&amp;Check!N162&amp;Check!O162&amp;Check!P162&amp;Check!Q162&amp;Check!R162</f>
        <v/>
      </c>
      <c r="U54" t="str">
        <f>IF(Main!C54&gt;Main!E54,'Tm-Th-Salinity'!F162,'Tm-Th-Salinity'!F162&amp;";       "&amp;'Th-Ph-rho-dPdT'!AQ162&amp;";       "&amp;'Th-Ph-rho-dPdT'!AV162&amp;";       "&amp;'Th-Ph-rho-dPdT'!AX162&amp;";       "&amp;'PT-trap'!AX162)</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5" spans="3:21" ht="14">
      <c r="C55">
        <v>-4.4000000000000004</v>
      </c>
      <c r="D55" s="20" t="s">
        <v>27</v>
      </c>
      <c r="E55">
        <v>261</v>
      </c>
      <c r="H55" s="25">
        <f>IF(OR(ISNUMBER(C55),ISNUMBER(F55)),IF(E55&lt;C55,'Tm-Th-Salinity'!E163,'Tm-supplement'!BB163),"")</f>
        <v>7.0237354880000007</v>
      </c>
      <c r="I55" s="26">
        <f t="shared" si="0"/>
        <v>261</v>
      </c>
      <c r="J55" s="78">
        <f>IF(OR(AND(ISNUMBER(C55),ISNUMBER(E55)), AND(ISNUMBER(E55),ISNUMBER(F55))),IF(AND(C55&gt;E55,D55="halite"),'Tm-supplement'!AW163,'Th-Ph-rho-dPdT'!AP163),"")</f>
        <v>45.378331901084039</v>
      </c>
      <c r="K55" s="63">
        <f>IF(OR(AND(ISNUMBER(C55),ISNUMBER(E55)), AND(ISNUMBER(E55),ISNUMBER(F55))),'Th-Ph-rho-dPdT'!AW163,"")</f>
        <v>0.84385258603521096</v>
      </c>
      <c r="L55" s="26">
        <f>IF(OR(AND(ISNUMBER(C55),ISNUMBER(E55)), AND(ISNUMBER(E55),ISNUMBER(F55))),'Th-Ph-rho-dPdT'!AU163,"")</f>
        <v>12.901458163911411</v>
      </c>
      <c r="P55" t="str">
        <f t="shared" si="1"/>
        <v/>
      </c>
      <c r="Q55" s="29" t="str">
        <f>'PT-trap'!I163</f>
        <v/>
      </c>
      <c r="R55" s="29" t="str">
        <f>'PT-trap'!J163</f>
        <v/>
      </c>
      <c r="T55" s="94" t="str">
        <f>Check!G163&amp;Check!J163&amp;Check!L163&amp;Check!N163&amp;Check!O163&amp;Check!P163&amp;Check!Q163&amp;Check!R163</f>
        <v/>
      </c>
      <c r="U55" t="str">
        <f>IF(Main!C55&gt;Main!E55,'Tm-Th-Salinity'!F163,'Tm-Th-Salinity'!F163&amp;";       "&amp;'Th-Ph-rho-dPdT'!AQ163&amp;";       "&amp;'Th-Ph-rho-dPdT'!AV163&amp;";       "&amp;'Th-Ph-rho-dPdT'!AX163&amp;";       "&amp;'PT-trap'!AX163)</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6" spans="3:21" ht="14">
      <c r="C56">
        <v>-4.2</v>
      </c>
      <c r="D56" s="20" t="s">
        <v>27</v>
      </c>
      <c r="E56">
        <v>277</v>
      </c>
      <c r="H56" s="25">
        <f>IF(OR(ISNUMBER(C56),ISNUMBER(F56)),IF(E56&lt;C56,'Tm-Th-Salinity'!E164,'Tm-supplement'!BB164),"")</f>
        <v>6.7375790160000006</v>
      </c>
      <c r="I56" s="26">
        <f t="shared" si="0"/>
        <v>277</v>
      </c>
      <c r="J56" s="78">
        <f>IF(OR(AND(ISNUMBER(C56),ISNUMBER(E56)), AND(ISNUMBER(E56),ISNUMBER(F56))),IF(AND(C56&gt;E56,D56="halite"),'Tm-supplement'!AW164,'Th-Ph-rho-dPdT'!AP164),"")</f>
        <v>58.596071694670357</v>
      </c>
      <c r="K56" s="63">
        <f>IF(OR(AND(ISNUMBER(C56),ISNUMBER(E56)), AND(ISNUMBER(E56),ISNUMBER(F56))),'Th-Ph-rho-dPdT'!AW164,"")</f>
        <v>0.81825293027369861</v>
      </c>
      <c r="L56" s="26">
        <f>IF(OR(AND(ISNUMBER(C56),ISNUMBER(E56)), AND(ISNUMBER(E56),ISNUMBER(F56))),'Th-Ph-rho-dPdT'!AU164,"")</f>
        <v>12.011751767714095</v>
      </c>
      <c r="P56" t="str">
        <f t="shared" si="1"/>
        <v/>
      </c>
      <c r="Q56" s="29" t="str">
        <f>'PT-trap'!I164</f>
        <v/>
      </c>
      <c r="R56" s="29" t="str">
        <f>'PT-trap'!J164</f>
        <v/>
      </c>
      <c r="T56" s="94" t="str">
        <f>Check!G164&amp;Check!J164&amp;Check!L164&amp;Check!N164&amp;Check!O164&amp;Check!P164&amp;Check!Q164&amp;Check!R164</f>
        <v/>
      </c>
      <c r="U56" t="str">
        <f>IF(Main!C56&gt;Main!E56,'Tm-Th-Salinity'!F164,'Tm-Th-Salinity'!F164&amp;";       "&amp;'Th-Ph-rho-dPdT'!AQ164&amp;";       "&amp;'Th-Ph-rho-dPdT'!AV164&amp;";       "&amp;'Th-Ph-rho-dPdT'!AX164&amp;";       "&amp;'PT-trap'!AX164)</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7" spans="3:21" ht="14">
      <c r="C57">
        <v>-3.5</v>
      </c>
      <c r="D57" s="20" t="s">
        <v>27</v>
      </c>
      <c r="E57">
        <v>264</v>
      </c>
      <c r="H57" s="25">
        <f>IF(OR(ISNUMBER(C57),ISNUMBER(F57)),IF(E57&lt;C57,'Tm-Th-Salinity'!E165,'Tm-supplement'!BB165),"")</f>
        <v>5.7124313750000004</v>
      </c>
      <c r="I57" s="26">
        <f t="shared" ref="I57:I120" si="2">IF(OR(AND(ISNUMBER(C57),ISNUMBER(E57)), AND(ISNUMBER(E57),ISNUMBER(F57))),IF(AND(C57&gt;E57,D57="halite"),C57,E57),"")</f>
        <v>264</v>
      </c>
      <c r="J57" s="78">
        <f>IF(OR(AND(ISNUMBER(C57),ISNUMBER(E57)), AND(ISNUMBER(E57),ISNUMBER(F57))),IF(AND(C57&gt;E57,D57="halite"),'Tm-supplement'!AW165,'Th-Ph-rho-dPdT'!AP165),"")</f>
        <v>48.066064693627851</v>
      </c>
      <c r="K57" s="63">
        <f>IF(OR(AND(ISNUMBER(C57),ISNUMBER(E57)), AND(ISNUMBER(E57),ISNUMBER(F57))),'Th-Ph-rho-dPdT'!AW165,"")</f>
        <v>0.82698845428356593</v>
      </c>
      <c r="L57" s="26">
        <f>IF(OR(AND(ISNUMBER(C57),ISNUMBER(E57)), AND(ISNUMBER(E57),ISNUMBER(F57))),'Th-Ph-rho-dPdT'!AU165,"")</f>
        <v>12.55045349154525</v>
      </c>
      <c r="P57" t="str">
        <f t="shared" ref="P57:P120" si="3">IF(N57="","",IF(N57="temperature estimate","°C","bar"))</f>
        <v/>
      </c>
      <c r="Q57" s="29" t="str">
        <f>'PT-trap'!I165</f>
        <v/>
      </c>
      <c r="R57" s="29" t="str">
        <f>'PT-trap'!J165</f>
        <v/>
      </c>
      <c r="T57" s="94" t="str">
        <f>Check!G165&amp;Check!J165&amp;Check!L165&amp;Check!N165&amp;Check!O165&amp;Check!P165&amp;Check!Q165&amp;Check!R165</f>
        <v/>
      </c>
      <c r="U57" t="str">
        <f>IF(Main!C57&gt;Main!E57,'Tm-Th-Salinity'!F165,'Tm-Th-Salinity'!F165&amp;";       "&amp;'Th-Ph-rho-dPdT'!AQ165&amp;";       "&amp;'Th-Ph-rho-dPdT'!AV165&amp;";       "&amp;'Th-Ph-rho-dPdT'!AX165&amp;";       "&amp;'PT-trap'!AX165)</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8" spans="3:21" ht="14">
      <c r="C58">
        <v>-4.5</v>
      </c>
      <c r="D58" s="20" t="s">
        <v>27</v>
      </c>
      <c r="E58">
        <v>257</v>
      </c>
      <c r="H58" s="25">
        <f>IF(OR(ISNUMBER(C58),ISNUMBER(F58)),IF(E58&lt;C58,'Tm-Th-Salinity'!E166,'Tm-supplement'!BB166),"")</f>
        <v>7.1657066249999994</v>
      </c>
      <c r="I58" s="26">
        <f t="shared" si="2"/>
        <v>257</v>
      </c>
      <c r="J58" s="78">
        <f>IF(OR(AND(ISNUMBER(C58),ISNUMBER(E58)), AND(ISNUMBER(E58),ISNUMBER(F58))),IF(AND(C58&gt;E58,D58="halite"),'Tm-supplement'!AW166,'Th-Ph-rho-dPdT'!AP166),"")</f>
        <v>42.449697084716149</v>
      </c>
      <c r="K58" s="63">
        <f>IF(OR(AND(ISNUMBER(C58),ISNUMBER(E58)), AND(ISNUMBER(E58),ISNUMBER(F58))),'Th-Ph-rho-dPdT'!AW166,"")</f>
        <v>0.85065101527299347</v>
      </c>
      <c r="L58" s="26">
        <f>IF(OR(AND(ISNUMBER(C58),ISNUMBER(E58)), AND(ISNUMBER(E58),ISNUMBER(F58))),'Th-Ph-rho-dPdT'!AU166,"")</f>
        <v>13.136321984944733</v>
      </c>
      <c r="P58" t="str">
        <f t="shared" si="3"/>
        <v/>
      </c>
      <c r="Q58" s="29" t="str">
        <f>'PT-trap'!I166</f>
        <v/>
      </c>
      <c r="R58" s="29" t="str">
        <f>'PT-trap'!J166</f>
        <v/>
      </c>
      <c r="T58" s="94" t="str">
        <f>Check!G166&amp;Check!J166&amp;Check!L166&amp;Check!N166&amp;Check!O166&amp;Check!P166&amp;Check!Q166&amp;Check!R166</f>
        <v/>
      </c>
      <c r="U58" t="str">
        <f>IF(Main!C58&gt;Main!E58,'Tm-Th-Salinity'!F166,'Tm-Th-Salinity'!F166&amp;";       "&amp;'Th-Ph-rho-dPdT'!AQ166&amp;";       "&amp;'Th-Ph-rho-dPdT'!AV166&amp;";       "&amp;'Th-Ph-rho-dPdT'!AX166&amp;";       "&amp;'PT-trap'!AX166)</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59" spans="3:21" ht="14">
      <c r="C59">
        <v>-3.6</v>
      </c>
      <c r="D59" s="20" t="s">
        <v>27</v>
      </c>
      <c r="E59">
        <v>270</v>
      </c>
      <c r="H59" s="25">
        <f>IF(OR(ISNUMBER(C59),ISNUMBER(F59)),IF(E59&lt;C59,'Tm-Th-Salinity'!E167,'Tm-supplement'!BB167),"")</f>
        <v>5.8611553920000006</v>
      </c>
      <c r="I59" s="26">
        <f t="shared" si="2"/>
        <v>270</v>
      </c>
      <c r="J59" s="78">
        <f>IF(OR(AND(ISNUMBER(C59),ISNUMBER(E59)), AND(ISNUMBER(E59),ISNUMBER(F59))),IF(AND(C59&gt;E59,D59="halite"),'Tm-supplement'!AW167,'Th-Ph-rho-dPdT'!AP167),"")</f>
        <v>52.845096865055339</v>
      </c>
      <c r="K59" s="63">
        <f>IF(OR(AND(ISNUMBER(C59),ISNUMBER(E59)), AND(ISNUMBER(E59),ISNUMBER(F59))),'Th-Ph-rho-dPdT'!AW167,"")</f>
        <v>0.81967901276037436</v>
      </c>
      <c r="L59" s="26">
        <f>IF(OR(AND(ISNUMBER(C59),ISNUMBER(E59)), AND(ISNUMBER(E59),ISNUMBER(F59))),'Th-Ph-rho-dPdT'!AU167,"")</f>
        <v>12.251305980936444</v>
      </c>
      <c r="P59" t="str">
        <f t="shared" si="3"/>
        <v/>
      </c>
      <c r="Q59" s="29" t="str">
        <f>'PT-trap'!I167</f>
        <v/>
      </c>
      <c r="R59" s="29" t="str">
        <f>'PT-trap'!J167</f>
        <v/>
      </c>
      <c r="T59" s="94" t="str">
        <f>Check!G167&amp;Check!J167&amp;Check!L167&amp;Check!N167&amp;Check!O167&amp;Check!P167&amp;Check!Q167&amp;Check!R167</f>
        <v/>
      </c>
      <c r="U59" t="str">
        <f>IF(Main!C59&gt;Main!E59,'Tm-Th-Salinity'!F167,'Tm-Th-Salinity'!F167&amp;";       "&amp;'Th-Ph-rho-dPdT'!AQ167&amp;";       "&amp;'Th-Ph-rho-dPdT'!AV167&amp;";       "&amp;'Th-Ph-rho-dPdT'!AX167&amp;";       "&amp;'PT-trap'!AX167)</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0" spans="3:21" ht="14">
      <c r="C60">
        <v>-2.7</v>
      </c>
      <c r="D60" s="20" t="s">
        <v>27</v>
      </c>
      <c r="E60">
        <v>261</v>
      </c>
      <c r="H60" s="25">
        <f>IF(OR(ISNUMBER(C60),ISNUMBER(F60)),IF(E60&lt;C60,'Tm-Th-Salinity'!E168,'Tm-supplement'!BB168),"")</f>
        <v>4.4947454310000001</v>
      </c>
      <c r="I60" s="26">
        <f t="shared" si="2"/>
        <v>261</v>
      </c>
      <c r="J60" s="78">
        <f>IF(OR(AND(ISNUMBER(C60),ISNUMBER(E60)), AND(ISNUMBER(E60),ISNUMBER(F60))),IF(AND(C60&gt;E60,D60="halite"),'Tm-supplement'!AW168,'Th-Ph-rho-dPdT'!AP168),"")</f>
        <v>46.140695704350712</v>
      </c>
      <c r="K60" s="63">
        <f>IF(OR(AND(ISNUMBER(C60),ISNUMBER(E60)), AND(ISNUMBER(E60),ISNUMBER(F60))),'Th-Ph-rho-dPdT'!AW168,"")</f>
        <v>0.81950691520299779</v>
      </c>
      <c r="L60" s="26">
        <f>IF(OR(AND(ISNUMBER(C60),ISNUMBER(E60)), AND(ISNUMBER(E60),ISNUMBER(F60))),'Th-Ph-rho-dPdT'!AU168,"")</f>
        <v>12.562060007904748</v>
      </c>
      <c r="P60" t="str">
        <f t="shared" si="3"/>
        <v/>
      </c>
      <c r="Q60" s="29" t="str">
        <f>'PT-trap'!I168</f>
        <v/>
      </c>
      <c r="R60" s="29" t="str">
        <f>'PT-trap'!J168</f>
        <v/>
      </c>
      <c r="T60" s="94" t="str">
        <f>Check!G168&amp;Check!J168&amp;Check!L168&amp;Check!N168&amp;Check!O168&amp;Check!P168&amp;Check!Q168&amp;Check!R168</f>
        <v/>
      </c>
      <c r="U60" t="str">
        <f>IF(Main!C60&gt;Main!E60,'Tm-Th-Salinity'!F168,'Tm-Th-Salinity'!F168&amp;";       "&amp;'Th-Ph-rho-dPdT'!AQ168&amp;";       "&amp;'Th-Ph-rho-dPdT'!AV168&amp;";       "&amp;'Th-Ph-rho-dPdT'!AX168&amp;";       "&amp;'PT-trap'!AX168)</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1" spans="3:21" ht="14">
      <c r="C61">
        <v>-3.6</v>
      </c>
      <c r="D61" s="20" t="s">
        <v>27</v>
      </c>
      <c r="E61">
        <v>270</v>
      </c>
      <c r="H61" s="25">
        <f>IF(OR(ISNUMBER(C61),ISNUMBER(F61)),IF(E61&lt;C61,'Tm-Th-Salinity'!E169,'Tm-supplement'!BB169),"")</f>
        <v>5.8611553920000006</v>
      </c>
      <c r="I61" s="26">
        <f t="shared" si="2"/>
        <v>270</v>
      </c>
      <c r="J61" s="78">
        <f>IF(OR(AND(ISNUMBER(C61),ISNUMBER(E61)), AND(ISNUMBER(E61),ISNUMBER(F61))),IF(AND(C61&gt;E61,D61="halite"),'Tm-supplement'!AW169,'Th-Ph-rho-dPdT'!AP169),"")</f>
        <v>52.845096865055339</v>
      </c>
      <c r="K61" s="63">
        <f>IF(OR(AND(ISNUMBER(C61),ISNUMBER(E61)), AND(ISNUMBER(E61),ISNUMBER(F61))),'Th-Ph-rho-dPdT'!AW169,"")</f>
        <v>0.81967901276037436</v>
      </c>
      <c r="L61" s="26">
        <f>IF(OR(AND(ISNUMBER(C61),ISNUMBER(E61)), AND(ISNUMBER(E61),ISNUMBER(F61))),'Th-Ph-rho-dPdT'!AU169,"")</f>
        <v>12.251305980936444</v>
      </c>
      <c r="P61" t="str">
        <f t="shared" si="3"/>
        <v/>
      </c>
      <c r="Q61" s="29" t="str">
        <f>'PT-trap'!I169</f>
        <v/>
      </c>
      <c r="R61" s="29" t="str">
        <f>'PT-trap'!J169</f>
        <v/>
      </c>
      <c r="T61" s="94" t="str">
        <f>Check!G169&amp;Check!J169&amp;Check!L169&amp;Check!N169&amp;Check!O169&amp;Check!P169&amp;Check!Q169&amp;Check!R169</f>
        <v/>
      </c>
      <c r="U61" t="str">
        <f>IF(Main!C61&gt;Main!E61,'Tm-Th-Salinity'!F169,'Tm-Th-Salinity'!F169&amp;";       "&amp;'Th-Ph-rho-dPdT'!AQ169&amp;";       "&amp;'Th-Ph-rho-dPdT'!AV169&amp;";       "&amp;'Th-Ph-rho-dPdT'!AX169&amp;";       "&amp;'PT-trap'!AX169)</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2" spans="3:21" ht="14">
      <c r="C62">
        <v>-4.2</v>
      </c>
      <c r="D62" s="20" t="s">
        <v>27</v>
      </c>
      <c r="E62">
        <v>273</v>
      </c>
      <c r="H62" s="25">
        <f>IF(OR(ISNUMBER(C62),ISNUMBER(F62)),IF(E62&lt;C62,'Tm-Th-Salinity'!E170,'Tm-supplement'!BB170),"")</f>
        <v>6.7375790160000006</v>
      </c>
      <c r="I62" s="26">
        <f t="shared" si="2"/>
        <v>273</v>
      </c>
      <c r="J62" s="78">
        <f>IF(OR(AND(ISNUMBER(C62),ISNUMBER(E62)), AND(ISNUMBER(E62),ISNUMBER(F62))),IF(AND(C62&gt;E62,D62="halite"),'Tm-supplement'!AW170,'Th-Ph-rho-dPdT'!AP170),"")</f>
        <v>55.069588048982915</v>
      </c>
      <c r="K62" s="63">
        <f>IF(OR(AND(ISNUMBER(C62),ISNUMBER(E62)), AND(ISNUMBER(E62),ISNUMBER(F62))),'Th-Ph-rho-dPdT'!AW170,"")</f>
        <v>0.82409266615161747</v>
      </c>
      <c r="L62" s="26">
        <f>IF(OR(AND(ISNUMBER(C62),ISNUMBER(E62)), AND(ISNUMBER(E62),ISNUMBER(F62))),'Th-Ph-rho-dPdT'!AU170,"")</f>
        <v>12.222545312840431</v>
      </c>
      <c r="P62" t="str">
        <f t="shared" si="3"/>
        <v/>
      </c>
      <c r="Q62" s="29" t="str">
        <f>'PT-trap'!I170</f>
        <v/>
      </c>
      <c r="R62" s="29" t="str">
        <f>'PT-trap'!J170</f>
        <v/>
      </c>
      <c r="T62" s="94" t="str">
        <f>Check!G170&amp;Check!J170&amp;Check!L170&amp;Check!N170&amp;Check!O170&amp;Check!P170&amp;Check!Q170&amp;Check!R170</f>
        <v/>
      </c>
      <c r="U62" t="str">
        <f>IF(Main!C62&gt;Main!E62,'Tm-Th-Salinity'!F170,'Tm-Th-Salinity'!F170&amp;";       "&amp;'Th-Ph-rho-dPdT'!AQ170&amp;";       "&amp;'Th-Ph-rho-dPdT'!AV170&amp;";       "&amp;'Th-Ph-rho-dPdT'!AX170&amp;";       "&amp;'PT-trap'!AX170)</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3" spans="3:21" ht="14">
      <c r="C63">
        <v>-4.2</v>
      </c>
      <c r="D63" s="20" t="s">
        <v>27</v>
      </c>
      <c r="E63">
        <v>250</v>
      </c>
      <c r="H63" s="25">
        <f>IF(OR(ISNUMBER(C63),ISNUMBER(F63)),IF(E63&lt;C63,'Tm-Th-Salinity'!E171,'Tm-supplement'!BB171),"")</f>
        <v>6.7375790160000006</v>
      </c>
      <c r="I63" s="26">
        <f t="shared" si="2"/>
        <v>250</v>
      </c>
      <c r="J63" s="78">
        <f>IF(OR(AND(ISNUMBER(C63),ISNUMBER(E63)), AND(ISNUMBER(E63),ISNUMBER(F63))),IF(AND(C63&gt;E63,D63="halite"),'Tm-supplement'!AW171,'Th-Ph-rho-dPdT'!AP171),"")</f>
        <v>37.861990354397179</v>
      </c>
      <c r="K63" s="63">
        <f>IF(OR(AND(ISNUMBER(C63),ISNUMBER(E63)), AND(ISNUMBER(E63),ISNUMBER(F63))),'Th-Ph-rho-dPdT'!AW171,"")</f>
        <v>0.85613079166898254</v>
      </c>
      <c r="L63" s="26">
        <f>IF(OR(AND(ISNUMBER(C63),ISNUMBER(E63)), AND(ISNUMBER(E63),ISNUMBER(F63))),'Th-Ph-rho-dPdT'!AU171,"")</f>
        <v>13.44227818434543</v>
      </c>
      <c r="P63" t="str">
        <f t="shared" si="3"/>
        <v/>
      </c>
      <c r="Q63" s="29" t="str">
        <f>'PT-trap'!I171</f>
        <v/>
      </c>
      <c r="R63" s="29" t="str">
        <f>'PT-trap'!J171</f>
        <v/>
      </c>
      <c r="T63" s="94" t="str">
        <f>Check!G171&amp;Check!J171&amp;Check!L171&amp;Check!N171&amp;Check!O171&amp;Check!P171&amp;Check!Q171&amp;Check!R171</f>
        <v/>
      </c>
      <c r="U63" t="str">
        <f>IF(Main!C63&gt;Main!E63,'Tm-Th-Salinity'!F171,'Tm-Th-Salinity'!F171&amp;";       "&amp;'Th-Ph-rho-dPdT'!AQ171&amp;";       "&amp;'Th-Ph-rho-dPdT'!AV171&amp;";       "&amp;'Th-Ph-rho-dPdT'!AX171&amp;";       "&amp;'PT-trap'!AX171)</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4" spans="3:21" ht="14">
      <c r="C64">
        <v>-2.9</v>
      </c>
      <c r="D64" s="20" t="s">
        <v>27</v>
      </c>
      <c r="E64">
        <v>250</v>
      </c>
      <c r="H64" s="25">
        <f>IF(OR(ISNUMBER(C64),ISNUMBER(F64)),IF(E64&lt;C64,'Tm-Th-Salinity'!E172,'Tm-supplement'!BB172),"")</f>
        <v>4.8038626730000002</v>
      </c>
      <c r="I64" s="26">
        <f t="shared" si="2"/>
        <v>250</v>
      </c>
      <c r="J64" s="78">
        <f>IF(OR(AND(ISNUMBER(C64),ISNUMBER(E64)), AND(ISNUMBER(E64),ISNUMBER(F64))),IF(AND(C64&gt;E64,D64="halite"),'Tm-supplement'!AW172,'Th-Ph-rho-dPdT'!AP172),"")</f>
        <v>38.349400972338593</v>
      </c>
      <c r="K64" s="63">
        <f>IF(OR(AND(ISNUMBER(C64),ISNUMBER(E64)), AND(ISNUMBER(E64),ISNUMBER(F64))),'Th-Ph-rho-dPdT'!AW172,"")</f>
        <v>0.83843607365180328</v>
      </c>
      <c r="L64" s="26">
        <f>IF(OR(AND(ISNUMBER(C64),ISNUMBER(E64)), AND(ISNUMBER(E64),ISNUMBER(F64))),'Th-Ph-rho-dPdT'!AU172,"")</f>
        <v>13.185842357657052</v>
      </c>
      <c r="P64" t="str">
        <f t="shared" si="3"/>
        <v/>
      </c>
      <c r="Q64" s="29" t="str">
        <f>'PT-trap'!I172</f>
        <v/>
      </c>
      <c r="R64" s="29" t="str">
        <f>'PT-trap'!J172</f>
        <v/>
      </c>
      <c r="T64" s="94" t="str">
        <f>Check!G172&amp;Check!J172&amp;Check!L172&amp;Check!N172&amp;Check!O172&amp;Check!P172&amp;Check!Q172&amp;Check!R172</f>
        <v/>
      </c>
      <c r="U64" t="str">
        <f>IF(Main!C64&gt;Main!E64,'Tm-Th-Salinity'!F172,'Tm-Th-Salinity'!F172&amp;";       "&amp;'Th-Ph-rho-dPdT'!AQ172&amp;";       "&amp;'Th-Ph-rho-dPdT'!AV172&amp;";       "&amp;'Th-Ph-rho-dPdT'!AX172&amp;";       "&amp;'PT-trap'!AX172)</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5" spans="3:21" ht="14">
      <c r="C65">
        <v>-2.8</v>
      </c>
      <c r="D65" s="20" t="s">
        <v>27</v>
      </c>
      <c r="E65">
        <v>261</v>
      </c>
      <c r="H65" s="25">
        <f>IF(OR(ISNUMBER(C65),ISNUMBER(F65)),IF(E65&lt;C65,'Tm-Th-Salinity'!E173,'Tm-supplement'!BB173),"")</f>
        <v>4.6496992639999997</v>
      </c>
      <c r="I65" s="26">
        <f t="shared" si="2"/>
        <v>261</v>
      </c>
      <c r="J65" s="78">
        <f>IF(OR(AND(ISNUMBER(C65),ISNUMBER(E65)), AND(ISNUMBER(E65),ISNUMBER(F65))),IF(AND(C65&gt;E65,D65="halite"),'Tm-supplement'!AW173,'Th-Ph-rho-dPdT'!AP173),"")</f>
        <v>46.096006038389824</v>
      </c>
      <c r="K65" s="63">
        <f>IF(OR(AND(ISNUMBER(C65),ISNUMBER(E65)), AND(ISNUMBER(E65),ISNUMBER(F65))),'Th-Ph-rho-dPdT'!AW173,"")</f>
        <v>0.82101956583760383</v>
      </c>
      <c r="L65" s="26">
        <f>IF(OR(AND(ISNUMBER(C65),ISNUMBER(E65)), AND(ISNUMBER(E65),ISNUMBER(F65))),'Th-Ph-rho-dPdT'!AU173,"")</f>
        <v>12.579161947082893</v>
      </c>
      <c r="P65" t="str">
        <f t="shared" si="3"/>
        <v/>
      </c>
      <c r="Q65" s="29" t="str">
        <f>'PT-trap'!I173</f>
        <v/>
      </c>
      <c r="R65" s="29" t="str">
        <f>'PT-trap'!J173</f>
        <v/>
      </c>
      <c r="T65" s="94" t="str">
        <f>Check!G173&amp;Check!J173&amp;Check!L173&amp;Check!N173&amp;Check!O173&amp;Check!P173&amp;Check!Q173&amp;Check!R173</f>
        <v/>
      </c>
      <c r="U65" t="str">
        <f>IF(Main!C65&gt;Main!E65,'Tm-Th-Salinity'!F173,'Tm-Th-Salinity'!F173&amp;";       "&amp;'Th-Ph-rho-dPdT'!AQ173&amp;";       "&amp;'Th-Ph-rho-dPdT'!AV173&amp;";       "&amp;'Th-Ph-rho-dPdT'!AX173&amp;";       "&amp;'PT-trap'!AX173)</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6" spans="3:21" ht="14">
      <c r="C66">
        <v>-3</v>
      </c>
      <c r="D66" s="20" t="s">
        <v>27</v>
      </c>
      <c r="E66">
        <v>261</v>
      </c>
      <c r="H66" s="25">
        <f>IF(OR(ISNUMBER(C66),ISNUMBER(F66)),IF(E66&lt;C66,'Tm-Th-Salinity'!E174,'Tm-supplement'!BB174),"")</f>
        <v>4.9572389999999995</v>
      </c>
      <c r="I66" s="26">
        <f t="shared" si="2"/>
        <v>261</v>
      </c>
      <c r="J66" s="78">
        <f>IF(OR(AND(ISNUMBER(C66),ISNUMBER(E66)), AND(ISNUMBER(E66),ISNUMBER(F66))),IF(AND(C66&gt;E66,D66="halite"),'Tm-supplement'!AW174,'Th-Ph-rho-dPdT'!AP174),"")</f>
        <v>46.006666798438019</v>
      </c>
      <c r="K66" s="63">
        <f>IF(OR(AND(ISNUMBER(C66),ISNUMBER(E66)), AND(ISNUMBER(E66),ISNUMBER(F66))),'Th-Ph-rho-dPdT'!AW174,"")</f>
        <v>0.82401326954117216</v>
      </c>
      <c r="L66" s="26">
        <f>IF(OR(AND(ISNUMBER(C66),ISNUMBER(E66)), AND(ISNUMBER(E66),ISNUMBER(F66))),'Th-Ph-rho-dPdT'!AU174,"")</f>
        <v>12.614686958874616</v>
      </c>
      <c r="P66" t="str">
        <f t="shared" si="3"/>
        <v/>
      </c>
      <c r="Q66" s="29" t="str">
        <f>'PT-trap'!I174</f>
        <v/>
      </c>
      <c r="R66" s="29" t="str">
        <f>'PT-trap'!J174</f>
        <v/>
      </c>
      <c r="T66" s="94" t="str">
        <f>Check!G174&amp;Check!J174&amp;Check!L174&amp;Check!N174&amp;Check!O174&amp;Check!P174&amp;Check!Q174&amp;Check!R174</f>
        <v/>
      </c>
      <c r="U66" t="str">
        <f>IF(Main!C66&gt;Main!E66,'Tm-Th-Salinity'!F174,'Tm-Th-Salinity'!F174&amp;";       "&amp;'Th-Ph-rho-dPdT'!AQ174&amp;";       "&amp;'Th-Ph-rho-dPdT'!AV174&amp;";       "&amp;'Th-Ph-rho-dPdT'!AX174&amp;";       "&amp;'PT-trap'!AX174)</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7" spans="3:21" ht="14">
      <c r="C67">
        <v>-3.5</v>
      </c>
      <c r="D67" s="20" t="s">
        <v>27</v>
      </c>
      <c r="E67">
        <v>300</v>
      </c>
      <c r="H67" s="25">
        <f>IF(OR(ISNUMBER(C67),ISNUMBER(F67)),IF(E67&lt;C67,'Tm-Th-Salinity'!E175,'Tm-supplement'!BB175),"")</f>
        <v>5.7124313750000004</v>
      </c>
      <c r="I67" s="26">
        <f t="shared" si="2"/>
        <v>300</v>
      </c>
      <c r="J67" s="78">
        <f>IF(OR(AND(ISNUMBER(C67),ISNUMBER(E67)), AND(ISNUMBER(E67),ISNUMBER(F67))),IF(AND(C67&gt;E67,D67="halite"),'Tm-supplement'!AW175,'Th-Ph-rho-dPdT'!AP175),"")</f>
        <v>82.853006010632768</v>
      </c>
      <c r="K67" s="63">
        <f>IF(OR(AND(ISNUMBER(C67),ISNUMBER(E67)), AND(ISNUMBER(E67),ISNUMBER(F67))),'Th-Ph-rho-dPdT'!AW175,"")</f>
        <v>0.77122004818147394</v>
      </c>
      <c r="L67" s="26">
        <f>IF(OR(AND(ISNUMBER(C67),ISNUMBER(E67)), AND(ISNUMBER(E67),ISNUMBER(F67))),'Th-Ph-rho-dPdT'!AU175,"")</f>
        <v>10.62457127380808</v>
      </c>
      <c r="P67" t="str">
        <f t="shared" si="3"/>
        <v/>
      </c>
      <c r="Q67" s="29" t="str">
        <f>'PT-trap'!I175</f>
        <v/>
      </c>
      <c r="R67" s="29" t="str">
        <f>'PT-trap'!J175</f>
        <v/>
      </c>
      <c r="T67" s="94" t="str">
        <f>Check!G175&amp;Check!J175&amp;Check!L175&amp;Check!N175&amp;Check!O175&amp;Check!P175&amp;Check!Q175&amp;Check!R175</f>
        <v/>
      </c>
      <c r="U67" t="str">
        <f>IF(Main!C67&gt;Main!E67,'Tm-Th-Salinity'!F175,'Tm-Th-Salinity'!F175&amp;";       "&amp;'Th-Ph-rho-dPdT'!AQ175&amp;";       "&amp;'Th-Ph-rho-dPdT'!AV175&amp;";       "&amp;'Th-Ph-rho-dPdT'!AX175&amp;";       "&amp;'PT-trap'!AX175)</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8" spans="3:21" ht="14">
      <c r="C68">
        <v>-3.6</v>
      </c>
      <c r="D68" s="20" t="s">
        <v>27</v>
      </c>
      <c r="E68">
        <v>270</v>
      </c>
      <c r="H68" s="25">
        <f>IF(OR(ISNUMBER(C68),ISNUMBER(F68)),IF(E68&lt;C68,'Tm-Th-Salinity'!E176,'Tm-supplement'!BB176),"")</f>
        <v>5.8611553920000006</v>
      </c>
      <c r="I68" s="26">
        <f t="shared" si="2"/>
        <v>270</v>
      </c>
      <c r="J68" s="78">
        <f>IF(OR(AND(ISNUMBER(C68),ISNUMBER(E68)), AND(ISNUMBER(E68),ISNUMBER(F68))),IF(AND(C68&gt;E68,D68="halite"),'Tm-supplement'!AW176,'Th-Ph-rho-dPdT'!AP176),"")</f>
        <v>52.845096865055339</v>
      </c>
      <c r="K68" s="63">
        <f>IF(OR(AND(ISNUMBER(C68),ISNUMBER(E68)), AND(ISNUMBER(E68),ISNUMBER(F68))),'Th-Ph-rho-dPdT'!AW176,"")</f>
        <v>0.81967901276037436</v>
      </c>
      <c r="L68" s="26">
        <f>IF(OR(AND(ISNUMBER(C68),ISNUMBER(E68)), AND(ISNUMBER(E68),ISNUMBER(F68))),'Th-Ph-rho-dPdT'!AU176,"")</f>
        <v>12.251305980936444</v>
      </c>
      <c r="P68" t="str">
        <f t="shared" si="3"/>
        <v/>
      </c>
      <c r="Q68" s="29" t="str">
        <f>'PT-trap'!I176</f>
        <v/>
      </c>
      <c r="R68" s="29" t="str">
        <f>'PT-trap'!J176</f>
        <v/>
      </c>
      <c r="T68" s="94" t="str">
        <f>Check!G176&amp;Check!J176&amp;Check!L176&amp;Check!N176&amp;Check!O176&amp;Check!P176&amp;Check!Q176&amp;Check!R176</f>
        <v/>
      </c>
      <c r="U68" t="str">
        <f>IF(Main!C68&gt;Main!E68,'Tm-Th-Salinity'!F176,'Tm-Th-Salinity'!F176&amp;";       "&amp;'Th-Ph-rho-dPdT'!AQ176&amp;";       "&amp;'Th-Ph-rho-dPdT'!AV176&amp;";       "&amp;'Th-Ph-rho-dPdT'!AX176&amp;";       "&amp;'PT-trap'!AX176)</f>
        <v xml:space="preserve">Bodnar, R.J. (1993) Revised equation and table for determining the freezing point depression of H2O-NaCl solutions. Geochimica et Cosmochimica Acta, 57, 683-684;       Atkinson, A.B. Jr. (2002) A Model for the PTX Properties of H2O-NaCl. Unpublished MSc Thesis, Dept. of Geosciences, Virginia Tech, Blacksburg VA, 133 pp.;       Bodnar, R.J. &amp; Vityk, M.O. (1994) Interpretation of microthermometric data for H2O-NaCl fluid inclusions. B. De Vivo &amp; M.L. Frezzotti, eds. Fluid Inclusions in Minerals, Methods and Applications. Virginia Tech, Blacksburg, VA, p. 117-130;       Bodnar, R.J. (1983) A method of calculating fluid inclusions volumes based on vapor bubble diameters and P-V-T-X properties of inclusion fluids. Economic Geology, 78, 535-542;       </v>
      </c>
    </row>
    <row r="69" spans="3:21" ht="14">
      <c r="C69" s="97"/>
      <c r="D69" s="98"/>
      <c r="E69" s="97"/>
      <c r="F69" s="97"/>
      <c r="G69" s="97"/>
      <c r="H69" s="99"/>
      <c r="I69" s="100"/>
      <c r="J69" s="101"/>
      <c r="K69"/>
      <c r="L69"/>
      <c r="T69" s="94"/>
    </row>
    <row r="70" spans="3:21" ht="14">
      <c r="D70" s="20"/>
      <c r="H70" s="25" t="str">
        <f>IF(OR(ISNUMBER(C70),ISNUMBER(F70)),IF(E70&lt;C70,'Tm-Th-Salinity'!E178,'Tm-supplement'!BB178),"")</f>
        <v/>
      </c>
      <c r="I70" s="26" t="str">
        <f t="shared" si="2"/>
        <v/>
      </c>
      <c r="J70" s="78" t="str">
        <f>IF(OR(AND(ISNUMBER(C70),ISNUMBER(E70)), AND(ISNUMBER(E70),ISNUMBER(F70))),IF(AND(C70&gt;E70,D70="halite"),'Tm-supplement'!AW178,'Th-Ph-rho-dPdT'!AP178),"")</f>
        <v/>
      </c>
      <c r="K70" s="63" t="str">
        <f>IF(OR(AND(ISNUMBER(C70),ISNUMBER(E70)), AND(ISNUMBER(E70),ISNUMBER(F70))),'Th-Ph-rho-dPdT'!AW178,"")</f>
        <v/>
      </c>
      <c r="L70" s="26" t="str">
        <f>IF(OR(AND(ISNUMBER(C70),ISNUMBER(E70)), AND(ISNUMBER(E70),ISNUMBER(F70))),'Th-Ph-rho-dPdT'!AU178,"")</f>
        <v/>
      </c>
      <c r="P70" t="str">
        <f t="shared" si="3"/>
        <v/>
      </c>
      <c r="Q70" s="29" t="str">
        <f>'PT-trap'!I178</f>
        <v/>
      </c>
      <c r="R70" s="29" t="str">
        <f>'PT-trap'!J178</f>
        <v/>
      </c>
      <c r="T70" s="94" t="str">
        <f>Check!G178&amp;Check!J178&amp;Check!L178&amp;Check!N178&amp;Check!O178&amp;Check!P178&amp;Check!Q178&amp;Check!R178</f>
        <v/>
      </c>
      <c r="U70" t="e">
        <f>IF(Main!C70&gt;Main!E70,'Tm-Th-Salinity'!F178,'Tm-Th-Salinity'!F178&amp;";       "&amp;'Th-Ph-rho-dPdT'!AQ178&amp;";       "&amp;'Th-Ph-rho-dPdT'!AV178&amp;";       "&amp;'Th-Ph-rho-dPdT'!AX178&amp;";       "&amp;'PT-trap'!AX178)</f>
        <v>#VALUE!</v>
      </c>
    </row>
    <row r="71" spans="3:21" ht="14">
      <c r="D71" s="20"/>
      <c r="H71" s="25" t="str">
        <f>IF(OR(ISNUMBER(C71),ISNUMBER(F71)),IF(E71&lt;C71,'Tm-Th-Salinity'!E179,'Tm-supplement'!BB179),"")</f>
        <v/>
      </c>
      <c r="I71" s="26" t="str">
        <f t="shared" si="2"/>
        <v/>
      </c>
      <c r="J71" s="78" t="str">
        <f>IF(OR(AND(ISNUMBER(C71),ISNUMBER(E71)), AND(ISNUMBER(E71),ISNUMBER(F71))),IF(AND(C71&gt;E71,D71="halite"),'Tm-supplement'!AW179,'Th-Ph-rho-dPdT'!AP179),"")</f>
        <v/>
      </c>
      <c r="K71" s="63" t="str">
        <f>IF(OR(AND(ISNUMBER(C71),ISNUMBER(E71)), AND(ISNUMBER(E71),ISNUMBER(F71))),'Th-Ph-rho-dPdT'!AW179,"")</f>
        <v/>
      </c>
      <c r="L71" s="26" t="str">
        <f>IF(OR(AND(ISNUMBER(C71),ISNUMBER(E71)), AND(ISNUMBER(E71),ISNUMBER(F71))),'Th-Ph-rho-dPdT'!AU179,"")</f>
        <v/>
      </c>
      <c r="P71" t="str">
        <f t="shared" si="3"/>
        <v/>
      </c>
      <c r="Q71" s="29" t="str">
        <f>'PT-trap'!I179</f>
        <v/>
      </c>
      <c r="R71" s="29" t="str">
        <f>'PT-trap'!J179</f>
        <v/>
      </c>
      <c r="T71" s="94" t="str">
        <f>Check!G179&amp;Check!J179&amp;Check!L179&amp;Check!N179&amp;Check!O179&amp;Check!P179&amp;Check!Q179&amp;Check!R179</f>
        <v/>
      </c>
      <c r="U71" t="e">
        <f>IF(Main!C71&gt;Main!E71,'Tm-Th-Salinity'!F179,'Tm-Th-Salinity'!F179&amp;";       "&amp;'Th-Ph-rho-dPdT'!AQ179&amp;";       "&amp;'Th-Ph-rho-dPdT'!AV179&amp;";       "&amp;'Th-Ph-rho-dPdT'!AX179&amp;";       "&amp;'PT-trap'!AX179)</f>
        <v>#VALUE!</v>
      </c>
    </row>
    <row r="72" spans="3:21" ht="14">
      <c r="D72" s="20"/>
      <c r="H72" s="25" t="str">
        <f>IF(OR(ISNUMBER(C72),ISNUMBER(F72)),IF(E72&lt;C72,'Tm-Th-Salinity'!E180,'Tm-supplement'!BB180),"")</f>
        <v/>
      </c>
      <c r="I72" s="26" t="str">
        <f t="shared" si="2"/>
        <v/>
      </c>
      <c r="J72" s="78" t="str">
        <f>IF(OR(AND(ISNUMBER(C72),ISNUMBER(E72)), AND(ISNUMBER(E72),ISNUMBER(F72))),IF(AND(C72&gt;E72,D72="halite"),'Tm-supplement'!AW180,'Th-Ph-rho-dPdT'!AP180),"")</f>
        <v/>
      </c>
      <c r="K72" s="63" t="str">
        <f>IF(OR(AND(ISNUMBER(C72),ISNUMBER(E72)), AND(ISNUMBER(E72),ISNUMBER(F72))),'Th-Ph-rho-dPdT'!AW180,"")</f>
        <v/>
      </c>
      <c r="L72" s="26" t="str">
        <f>IF(OR(AND(ISNUMBER(C72),ISNUMBER(E72)), AND(ISNUMBER(E72),ISNUMBER(F72))),'Th-Ph-rho-dPdT'!AU180,"")</f>
        <v/>
      </c>
      <c r="P72" t="str">
        <f t="shared" si="3"/>
        <v/>
      </c>
      <c r="Q72" s="29" t="str">
        <f>'PT-trap'!I180</f>
        <v/>
      </c>
      <c r="R72" s="29" t="str">
        <f>'PT-trap'!J180</f>
        <v/>
      </c>
      <c r="T72" s="94" t="str">
        <f>Check!G180&amp;Check!J180&amp;Check!L180&amp;Check!N180&amp;Check!O180&amp;Check!P180&amp;Check!Q180&amp;Check!R180</f>
        <v/>
      </c>
      <c r="U72" t="e">
        <f>IF(Main!C72&gt;Main!E72,'Tm-Th-Salinity'!F180,'Tm-Th-Salinity'!F180&amp;";       "&amp;'Th-Ph-rho-dPdT'!AQ180&amp;";       "&amp;'Th-Ph-rho-dPdT'!AV180&amp;";       "&amp;'Th-Ph-rho-dPdT'!AX180&amp;";       "&amp;'PT-trap'!AX180)</f>
        <v>#VALUE!</v>
      </c>
    </row>
    <row r="73" spans="3:21" ht="14">
      <c r="D73" s="20"/>
      <c r="H73" s="25" t="str">
        <f>IF(OR(ISNUMBER(C73),ISNUMBER(F73)),IF(E73&lt;C73,'Tm-Th-Salinity'!E181,'Tm-supplement'!BB181),"")</f>
        <v/>
      </c>
      <c r="I73" s="26" t="str">
        <f t="shared" si="2"/>
        <v/>
      </c>
      <c r="J73" s="78" t="str">
        <f>IF(OR(AND(ISNUMBER(C73),ISNUMBER(E73)), AND(ISNUMBER(E73),ISNUMBER(F73))),IF(AND(C73&gt;E73,D73="halite"),'Tm-supplement'!AW181,'Th-Ph-rho-dPdT'!AP181),"")</f>
        <v/>
      </c>
      <c r="K73" s="63" t="str">
        <f>IF(OR(AND(ISNUMBER(C73),ISNUMBER(E73)), AND(ISNUMBER(E73),ISNUMBER(F73))),'Th-Ph-rho-dPdT'!AW181,"")</f>
        <v/>
      </c>
      <c r="L73" s="26" t="str">
        <f>IF(OR(AND(ISNUMBER(C73),ISNUMBER(E73)), AND(ISNUMBER(E73),ISNUMBER(F73))),'Th-Ph-rho-dPdT'!AU181,"")</f>
        <v/>
      </c>
      <c r="P73" t="str">
        <f t="shared" si="3"/>
        <v/>
      </c>
      <c r="Q73" s="29" t="str">
        <f>'PT-trap'!I181</f>
        <v/>
      </c>
      <c r="R73" s="29" t="str">
        <f>'PT-trap'!J181</f>
        <v/>
      </c>
      <c r="T73" s="94" t="str">
        <f>Check!G181&amp;Check!J181&amp;Check!L181&amp;Check!N181&amp;Check!O181&amp;Check!P181&amp;Check!Q181&amp;Check!R181</f>
        <v/>
      </c>
      <c r="U73" t="e">
        <f>IF(Main!C73&gt;Main!E73,'Tm-Th-Salinity'!F181,'Tm-Th-Salinity'!F181&amp;";       "&amp;'Th-Ph-rho-dPdT'!AQ181&amp;";       "&amp;'Th-Ph-rho-dPdT'!AV181&amp;";       "&amp;'Th-Ph-rho-dPdT'!AX181&amp;";       "&amp;'PT-trap'!AX181)</f>
        <v>#VALUE!</v>
      </c>
    </row>
    <row r="74" spans="3:21" ht="14">
      <c r="D74" s="20"/>
      <c r="H74" s="25" t="str">
        <f>IF(OR(ISNUMBER(C74),ISNUMBER(F74)),IF(E74&lt;C74,'Tm-Th-Salinity'!E182,'Tm-supplement'!BB182),"")</f>
        <v/>
      </c>
      <c r="I74" s="26" t="str">
        <f t="shared" si="2"/>
        <v/>
      </c>
      <c r="J74" s="78" t="str">
        <f>IF(OR(AND(ISNUMBER(C74),ISNUMBER(E74)), AND(ISNUMBER(E74),ISNUMBER(F74))),IF(AND(C74&gt;E74,D74="halite"),'Tm-supplement'!AW182,'Th-Ph-rho-dPdT'!AP182),"")</f>
        <v/>
      </c>
      <c r="K74" s="63" t="str">
        <f>IF(OR(AND(ISNUMBER(C74),ISNUMBER(E74)), AND(ISNUMBER(E74),ISNUMBER(F74))),'Th-Ph-rho-dPdT'!AW182,"")</f>
        <v/>
      </c>
      <c r="L74" s="26" t="str">
        <f>IF(OR(AND(ISNUMBER(C74),ISNUMBER(E74)), AND(ISNUMBER(E74),ISNUMBER(F74))),'Th-Ph-rho-dPdT'!AU182,"")</f>
        <v/>
      </c>
      <c r="P74" t="str">
        <f t="shared" si="3"/>
        <v/>
      </c>
      <c r="Q74" s="29" t="str">
        <f>'PT-trap'!I182</f>
        <v/>
      </c>
      <c r="R74" s="29" t="str">
        <f>'PT-trap'!J182</f>
        <v/>
      </c>
      <c r="T74" s="94" t="str">
        <f>Check!G182&amp;Check!J182&amp;Check!L182&amp;Check!N182&amp;Check!O182&amp;Check!P182&amp;Check!Q182&amp;Check!R182</f>
        <v/>
      </c>
      <c r="U74" t="e">
        <f>IF(Main!C74&gt;Main!E74,'Tm-Th-Salinity'!F182,'Tm-Th-Salinity'!F182&amp;";       "&amp;'Th-Ph-rho-dPdT'!AQ182&amp;";       "&amp;'Th-Ph-rho-dPdT'!AV182&amp;";       "&amp;'Th-Ph-rho-dPdT'!AX182&amp;";       "&amp;'PT-trap'!AX182)</f>
        <v>#VALUE!</v>
      </c>
    </row>
    <row r="75" spans="3:21" ht="14">
      <c r="D75" s="20"/>
      <c r="H75" s="25" t="str">
        <f>IF(OR(ISNUMBER(C75),ISNUMBER(F75)),IF(E75&lt;C75,'Tm-Th-Salinity'!E183,'Tm-supplement'!BB183),"")</f>
        <v/>
      </c>
      <c r="I75" s="26" t="str">
        <f t="shared" si="2"/>
        <v/>
      </c>
      <c r="J75" s="78" t="str">
        <f>IF(OR(AND(ISNUMBER(C75),ISNUMBER(E75)), AND(ISNUMBER(E75),ISNUMBER(F75))),IF(AND(C75&gt;E75,D75="halite"),'Tm-supplement'!AW183,'Th-Ph-rho-dPdT'!AP183),"")</f>
        <v/>
      </c>
      <c r="K75" s="63" t="str">
        <f>IF(OR(AND(ISNUMBER(C75),ISNUMBER(E75)), AND(ISNUMBER(E75),ISNUMBER(F75))),'Th-Ph-rho-dPdT'!AW183,"")</f>
        <v/>
      </c>
      <c r="L75" s="26" t="str">
        <f>IF(OR(AND(ISNUMBER(C75),ISNUMBER(E75)), AND(ISNUMBER(E75),ISNUMBER(F75))),'Th-Ph-rho-dPdT'!AU183,"")</f>
        <v/>
      </c>
      <c r="P75" t="str">
        <f t="shared" si="3"/>
        <v/>
      </c>
      <c r="Q75" s="29" t="str">
        <f>'PT-trap'!I183</f>
        <v/>
      </c>
      <c r="R75" s="29" t="str">
        <f>'PT-trap'!J183</f>
        <v/>
      </c>
      <c r="T75" s="94" t="str">
        <f>Check!G183&amp;Check!J183&amp;Check!L183&amp;Check!N183&amp;Check!O183&amp;Check!P183&amp;Check!Q183&amp;Check!R183</f>
        <v/>
      </c>
      <c r="U75" t="e">
        <f>IF(Main!C75&gt;Main!E75,'Tm-Th-Salinity'!F183,'Tm-Th-Salinity'!F183&amp;";       "&amp;'Th-Ph-rho-dPdT'!AQ183&amp;";       "&amp;'Th-Ph-rho-dPdT'!AV183&amp;";       "&amp;'Th-Ph-rho-dPdT'!AX183&amp;";       "&amp;'PT-trap'!AX183)</f>
        <v>#VALUE!</v>
      </c>
    </row>
    <row r="76" spans="3:21" ht="14">
      <c r="D76" s="20"/>
      <c r="H76" s="25" t="str">
        <f>IF(OR(ISNUMBER(C76),ISNUMBER(F76)),IF(E76&lt;C76,'Tm-Th-Salinity'!E184,'Tm-supplement'!BB184),"")</f>
        <v/>
      </c>
      <c r="I76" s="26" t="str">
        <f t="shared" si="2"/>
        <v/>
      </c>
      <c r="J76" s="78" t="str">
        <f>IF(OR(AND(ISNUMBER(C76),ISNUMBER(E76)), AND(ISNUMBER(E76),ISNUMBER(F76))),IF(AND(C76&gt;E76,D76="halite"),'Tm-supplement'!AW184,'Th-Ph-rho-dPdT'!AP184),"")</f>
        <v/>
      </c>
      <c r="K76" s="63" t="str">
        <f>IF(OR(AND(ISNUMBER(C76),ISNUMBER(E76)), AND(ISNUMBER(E76),ISNUMBER(F76))),'Th-Ph-rho-dPdT'!AW184,"")</f>
        <v/>
      </c>
      <c r="L76" s="26" t="str">
        <f>IF(OR(AND(ISNUMBER(C76),ISNUMBER(E76)), AND(ISNUMBER(E76),ISNUMBER(F76))),'Th-Ph-rho-dPdT'!AU184,"")</f>
        <v/>
      </c>
      <c r="P76" t="str">
        <f t="shared" si="3"/>
        <v/>
      </c>
      <c r="Q76" s="29" t="str">
        <f>'PT-trap'!I184</f>
        <v/>
      </c>
      <c r="R76" s="29" t="str">
        <f>'PT-trap'!J184</f>
        <v/>
      </c>
      <c r="T76" s="94" t="str">
        <f>Check!G184&amp;Check!J184&amp;Check!L184&amp;Check!N184&amp;Check!O184&amp;Check!P184&amp;Check!Q184&amp;Check!R184</f>
        <v/>
      </c>
      <c r="U76" t="e">
        <f>IF(Main!C76&gt;Main!E76,'Tm-Th-Salinity'!F184,'Tm-Th-Salinity'!F184&amp;";       "&amp;'Th-Ph-rho-dPdT'!AQ184&amp;";       "&amp;'Th-Ph-rho-dPdT'!AV184&amp;";       "&amp;'Th-Ph-rho-dPdT'!AX184&amp;";       "&amp;'PT-trap'!AX184)</f>
        <v>#VALUE!</v>
      </c>
    </row>
    <row r="77" spans="3:21" ht="14">
      <c r="D77" s="20"/>
      <c r="H77" s="25" t="str">
        <f>IF(OR(ISNUMBER(C77),ISNUMBER(F77)),IF(E77&lt;C77,'Tm-Th-Salinity'!E185,'Tm-supplement'!BB185),"")</f>
        <v/>
      </c>
      <c r="I77" s="26" t="str">
        <f t="shared" si="2"/>
        <v/>
      </c>
      <c r="J77" s="78" t="str">
        <f>IF(OR(AND(ISNUMBER(C77),ISNUMBER(E77)), AND(ISNUMBER(E77),ISNUMBER(F77))),IF(AND(C77&gt;E77,D77="halite"),'Tm-supplement'!AW185,'Th-Ph-rho-dPdT'!AP185),"")</f>
        <v/>
      </c>
      <c r="K77" s="63" t="str">
        <f>IF(OR(AND(ISNUMBER(C77),ISNUMBER(E77)), AND(ISNUMBER(E77),ISNUMBER(F77))),'Th-Ph-rho-dPdT'!AW185,"")</f>
        <v/>
      </c>
      <c r="L77" s="26" t="str">
        <f>IF(OR(AND(ISNUMBER(C77),ISNUMBER(E77)), AND(ISNUMBER(E77),ISNUMBER(F77))),'Th-Ph-rho-dPdT'!AU185,"")</f>
        <v/>
      </c>
      <c r="P77" t="str">
        <f t="shared" si="3"/>
        <v/>
      </c>
      <c r="Q77" s="29" t="str">
        <f>'PT-trap'!I185</f>
        <v/>
      </c>
      <c r="R77" s="29" t="str">
        <f>'PT-trap'!J185</f>
        <v/>
      </c>
      <c r="T77" s="94" t="str">
        <f>Check!G185&amp;Check!J185&amp;Check!L185&amp;Check!N185&amp;Check!O185&amp;Check!P185&amp;Check!Q185&amp;Check!R185</f>
        <v/>
      </c>
      <c r="U77" t="e">
        <f>IF(Main!C77&gt;Main!E77,'Tm-Th-Salinity'!F185,'Tm-Th-Salinity'!F185&amp;";       "&amp;'Th-Ph-rho-dPdT'!AQ185&amp;";       "&amp;'Th-Ph-rho-dPdT'!AV185&amp;";       "&amp;'Th-Ph-rho-dPdT'!AX185&amp;";       "&amp;'PT-trap'!AX185)</f>
        <v>#VALUE!</v>
      </c>
    </row>
    <row r="78" spans="3:21" ht="14">
      <c r="D78" s="20"/>
      <c r="H78" s="25" t="str">
        <f>IF(OR(ISNUMBER(C78),ISNUMBER(F78)),IF(E78&lt;C78,'Tm-Th-Salinity'!E186,'Tm-supplement'!BB186),"")</f>
        <v/>
      </c>
      <c r="I78" s="26" t="str">
        <f t="shared" si="2"/>
        <v/>
      </c>
      <c r="J78" s="78" t="str">
        <f>IF(OR(AND(ISNUMBER(C78),ISNUMBER(E78)), AND(ISNUMBER(E78),ISNUMBER(F78))),IF(AND(C78&gt;E78,D78="halite"),'Tm-supplement'!AW186,'Th-Ph-rho-dPdT'!AP186),"")</f>
        <v/>
      </c>
      <c r="K78" s="63" t="str">
        <f>IF(OR(AND(ISNUMBER(C78),ISNUMBER(E78)), AND(ISNUMBER(E78),ISNUMBER(F78))),'Th-Ph-rho-dPdT'!AW186,"")</f>
        <v/>
      </c>
      <c r="L78" s="26" t="str">
        <f>IF(OR(AND(ISNUMBER(C78),ISNUMBER(E78)), AND(ISNUMBER(E78),ISNUMBER(F78))),'Th-Ph-rho-dPdT'!AU186,"")</f>
        <v/>
      </c>
      <c r="P78" t="str">
        <f t="shared" si="3"/>
        <v/>
      </c>
      <c r="Q78" s="29" t="str">
        <f>'PT-trap'!I186</f>
        <v/>
      </c>
      <c r="R78" s="29" t="str">
        <f>'PT-trap'!J186</f>
        <v/>
      </c>
      <c r="T78" s="94" t="str">
        <f>Check!G186&amp;Check!J186&amp;Check!L186&amp;Check!N186&amp;Check!O186&amp;Check!P186&amp;Check!Q186&amp;Check!R186</f>
        <v/>
      </c>
      <c r="U78" t="e">
        <f>IF(Main!C78&gt;Main!E78,'Tm-Th-Salinity'!F186,'Tm-Th-Salinity'!F186&amp;";       "&amp;'Th-Ph-rho-dPdT'!AQ186&amp;";       "&amp;'Th-Ph-rho-dPdT'!AV186&amp;";       "&amp;'Th-Ph-rho-dPdT'!AX186&amp;";       "&amp;'PT-trap'!AX186)</f>
        <v>#VALUE!</v>
      </c>
    </row>
    <row r="79" spans="3:21" ht="14">
      <c r="D79" s="20"/>
      <c r="H79" s="25" t="str">
        <f>IF(OR(ISNUMBER(C79),ISNUMBER(F79)),IF(E79&lt;C79,'Tm-Th-Salinity'!E187,'Tm-supplement'!BB187),"")</f>
        <v/>
      </c>
      <c r="I79" s="26" t="str">
        <f t="shared" si="2"/>
        <v/>
      </c>
      <c r="J79" s="78" t="str">
        <f>IF(OR(AND(ISNUMBER(C79),ISNUMBER(E79)), AND(ISNUMBER(E79),ISNUMBER(F79))),IF(AND(C79&gt;E79,D79="halite"),'Tm-supplement'!AW187,'Th-Ph-rho-dPdT'!AP187),"")</f>
        <v/>
      </c>
      <c r="K79" s="63" t="str">
        <f>IF(OR(AND(ISNUMBER(C79),ISNUMBER(E79)), AND(ISNUMBER(E79),ISNUMBER(F79))),'Th-Ph-rho-dPdT'!AW187,"")</f>
        <v/>
      </c>
      <c r="L79" s="26" t="str">
        <f>IF(OR(AND(ISNUMBER(C79),ISNUMBER(E79)), AND(ISNUMBER(E79),ISNUMBER(F79))),'Th-Ph-rho-dPdT'!AU187,"")</f>
        <v/>
      </c>
      <c r="P79" t="str">
        <f t="shared" si="3"/>
        <v/>
      </c>
      <c r="Q79" s="29" t="str">
        <f>'PT-trap'!I187</f>
        <v/>
      </c>
      <c r="R79" s="29" t="str">
        <f>'PT-trap'!J187</f>
        <v/>
      </c>
      <c r="T79" s="94" t="str">
        <f>Check!G187&amp;Check!J187&amp;Check!L187&amp;Check!N187&amp;Check!O187&amp;Check!P187&amp;Check!Q187&amp;Check!R187</f>
        <v/>
      </c>
      <c r="U79" t="e">
        <f>IF(Main!C79&gt;Main!E79,'Tm-Th-Salinity'!F187,'Tm-Th-Salinity'!F187&amp;";       "&amp;'Th-Ph-rho-dPdT'!AQ187&amp;";       "&amp;'Th-Ph-rho-dPdT'!AV187&amp;";       "&amp;'Th-Ph-rho-dPdT'!AX187&amp;";       "&amp;'PT-trap'!AX187)</f>
        <v>#VALUE!</v>
      </c>
    </row>
    <row r="80" spans="3:21" ht="14">
      <c r="D80" s="20"/>
      <c r="H80" s="25" t="str">
        <f>IF(OR(ISNUMBER(C80),ISNUMBER(F80)),IF(E80&lt;C80,'Tm-Th-Salinity'!E188,'Tm-supplement'!BB188),"")</f>
        <v/>
      </c>
      <c r="I80" s="26" t="str">
        <f t="shared" si="2"/>
        <v/>
      </c>
      <c r="J80" s="78" t="str">
        <f>IF(OR(AND(ISNUMBER(C80),ISNUMBER(E80)), AND(ISNUMBER(E80),ISNUMBER(F80))),IF(AND(C80&gt;E80,D80="halite"),'Tm-supplement'!AW188,'Th-Ph-rho-dPdT'!AP188),"")</f>
        <v/>
      </c>
      <c r="K80" s="63" t="str">
        <f>IF(OR(AND(ISNUMBER(C80),ISNUMBER(E80)), AND(ISNUMBER(E80),ISNUMBER(F80))),'Th-Ph-rho-dPdT'!AW188,"")</f>
        <v/>
      </c>
      <c r="L80" s="26" t="str">
        <f>IF(OR(AND(ISNUMBER(C80),ISNUMBER(E80)), AND(ISNUMBER(E80),ISNUMBER(F80))),'Th-Ph-rho-dPdT'!AU188,"")</f>
        <v/>
      </c>
      <c r="P80" t="str">
        <f t="shared" si="3"/>
        <v/>
      </c>
      <c r="Q80" s="29" t="str">
        <f>'PT-trap'!I188</f>
        <v/>
      </c>
      <c r="R80" s="29" t="str">
        <f>'PT-trap'!J188</f>
        <v/>
      </c>
      <c r="T80" s="94" t="str">
        <f>Check!G188&amp;Check!J188&amp;Check!L188&amp;Check!N188&amp;Check!O188&amp;Check!P188&amp;Check!Q188&amp;Check!R188</f>
        <v/>
      </c>
      <c r="U80" t="e">
        <f>IF(Main!C80&gt;Main!E80,'Tm-Th-Salinity'!F188,'Tm-Th-Salinity'!F188&amp;";       "&amp;'Th-Ph-rho-dPdT'!AQ188&amp;";       "&amp;'Th-Ph-rho-dPdT'!AV188&amp;";       "&amp;'Th-Ph-rho-dPdT'!AX188&amp;";       "&amp;'PT-trap'!AX188)</f>
        <v>#VALUE!</v>
      </c>
    </row>
    <row r="81" spans="4:21" ht="14">
      <c r="D81" s="20"/>
      <c r="H81" s="25" t="str">
        <f>IF(OR(ISNUMBER(C81),ISNUMBER(F81)),IF(E81&lt;C81,'Tm-Th-Salinity'!E189,'Tm-supplement'!BB189),"")</f>
        <v/>
      </c>
      <c r="I81" s="26" t="str">
        <f t="shared" si="2"/>
        <v/>
      </c>
      <c r="J81" s="78" t="str">
        <f>IF(OR(AND(ISNUMBER(C81),ISNUMBER(E81)), AND(ISNUMBER(E81),ISNUMBER(F81))),IF(AND(C81&gt;E81,D81="halite"),'Tm-supplement'!AW189,'Th-Ph-rho-dPdT'!AP189),"")</f>
        <v/>
      </c>
      <c r="K81" s="63" t="str">
        <f>IF(OR(AND(ISNUMBER(C81),ISNUMBER(E81)), AND(ISNUMBER(E81),ISNUMBER(F81))),'Th-Ph-rho-dPdT'!AW189,"")</f>
        <v/>
      </c>
      <c r="L81" s="26" t="str">
        <f>IF(OR(AND(ISNUMBER(C81),ISNUMBER(E81)), AND(ISNUMBER(E81),ISNUMBER(F81))),'Th-Ph-rho-dPdT'!AU189,"")</f>
        <v/>
      </c>
      <c r="P81" t="str">
        <f t="shared" si="3"/>
        <v/>
      </c>
      <c r="Q81" s="29" t="str">
        <f>'PT-trap'!I189</f>
        <v/>
      </c>
      <c r="R81" s="29" t="str">
        <f>'PT-trap'!J189</f>
        <v/>
      </c>
      <c r="T81" s="94" t="str">
        <f>Check!G189&amp;Check!J189&amp;Check!L189&amp;Check!N189&amp;Check!O189&amp;Check!P189&amp;Check!Q189&amp;Check!R189</f>
        <v/>
      </c>
      <c r="U81" t="e">
        <f>IF(Main!C81&gt;Main!E81,'Tm-Th-Salinity'!F189,'Tm-Th-Salinity'!F189&amp;";       "&amp;'Th-Ph-rho-dPdT'!AQ189&amp;";       "&amp;'Th-Ph-rho-dPdT'!AV189&amp;";       "&amp;'Th-Ph-rho-dPdT'!AX189&amp;";       "&amp;'PT-trap'!AX189)</f>
        <v>#VALUE!</v>
      </c>
    </row>
    <row r="82" spans="4:21" ht="14">
      <c r="D82" s="20"/>
      <c r="H82" s="25" t="str">
        <f>IF(OR(ISNUMBER(C82),ISNUMBER(F82)),IF(E82&lt;C82,'Tm-Th-Salinity'!E190,'Tm-supplement'!BB190),"")</f>
        <v/>
      </c>
      <c r="I82" s="26" t="str">
        <f t="shared" si="2"/>
        <v/>
      </c>
      <c r="J82" s="78" t="str">
        <f>IF(OR(AND(ISNUMBER(C82),ISNUMBER(E82)), AND(ISNUMBER(E82),ISNUMBER(F82))),IF(AND(C82&gt;E82,D82="halite"),'Tm-supplement'!AW190,'Th-Ph-rho-dPdT'!AP190),"")</f>
        <v/>
      </c>
      <c r="K82" s="63" t="str">
        <f>IF(OR(AND(ISNUMBER(C82),ISNUMBER(E82)), AND(ISNUMBER(E82),ISNUMBER(F82))),'Th-Ph-rho-dPdT'!AW190,"")</f>
        <v/>
      </c>
      <c r="L82" s="26" t="str">
        <f>IF(OR(AND(ISNUMBER(C82),ISNUMBER(E82)), AND(ISNUMBER(E82),ISNUMBER(F82))),'Th-Ph-rho-dPdT'!AU190,"")</f>
        <v/>
      </c>
      <c r="P82" t="str">
        <f t="shared" si="3"/>
        <v/>
      </c>
      <c r="Q82" s="29" t="str">
        <f>'PT-trap'!I190</f>
        <v/>
      </c>
      <c r="R82" s="29" t="str">
        <f>'PT-trap'!J190</f>
        <v/>
      </c>
      <c r="T82" s="94" t="str">
        <f>Check!G190&amp;Check!J190&amp;Check!L190&amp;Check!N190&amp;Check!O190&amp;Check!P190&amp;Check!Q190&amp;Check!R190</f>
        <v/>
      </c>
      <c r="U82" t="e">
        <f>IF(Main!C82&gt;Main!E82,'Tm-Th-Salinity'!F190,'Tm-Th-Salinity'!F190&amp;";       "&amp;'Th-Ph-rho-dPdT'!AQ190&amp;";       "&amp;'Th-Ph-rho-dPdT'!AV190&amp;";       "&amp;'Th-Ph-rho-dPdT'!AX190&amp;";       "&amp;'PT-trap'!AX190)</f>
        <v>#VALUE!</v>
      </c>
    </row>
    <row r="83" spans="4:21" ht="14">
      <c r="D83" s="20"/>
      <c r="H83" s="25" t="str">
        <f>IF(OR(ISNUMBER(C83),ISNUMBER(F83)),IF(E83&lt;C83,'Tm-Th-Salinity'!E191,'Tm-supplement'!BB191),"")</f>
        <v/>
      </c>
      <c r="I83" s="26" t="str">
        <f t="shared" si="2"/>
        <v/>
      </c>
      <c r="J83" s="78" t="str">
        <f>IF(OR(AND(ISNUMBER(C83),ISNUMBER(E83)), AND(ISNUMBER(E83),ISNUMBER(F83))),IF(AND(C83&gt;E83,D83="halite"),'Tm-supplement'!AW191,'Th-Ph-rho-dPdT'!AP191),"")</f>
        <v/>
      </c>
      <c r="K83" s="63" t="str">
        <f>IF(OR(AND(ISNUMBER(C83),ISNUMBER(E83)), AND(ISNUMBER(E83),ISNUMBER(F83))),'Th-Ph-rho-dPdT'!AW191,"")</f>
        <v/>
      </c>
      <c r="L83" s="26" t="str">
        <f>IF(OR(AND(ISNUMBER(C83),ISNUMBER(E83)), AND(ISNUMBER(E83),ISNUMBER(F83))),'Th-Ph-rho-dPdT'!AU191,"")</f>
        <v/>
      </c>
      <c r="P83" t="str">
        <f t="shared" si="3"/>
        <v/>
      </c>
      <c r="Q83" s="29" t="str">
        <f>'PT-trap'!I191</f>
        <v/>
      </c>
      <c r="R83" s="29" t="str">
        <f>'PT-trap'!J191</f>
        <v/>
      </c>
      <c r="T83" s="94" t="str">
        <f>Check!G191&amp;Check!J191&amp;Check!L191&amp;Check!N191&amp;Check!O191&amp;Check!P191&amp;Check!Q191&amp;Check!R191</f>
        <v/>
      </c>
      <c r="U83" t="e">
        <f>IF(Main!C83&gt;Main!E83,'Tm-Th-Salinity'!F191,'Tm-Th-Salinity'!F191&amp;";       "&amp;'Th-Ph-rho-dPdT'!AQ191&amp;";       "&amp;'Th-Ph-rho-dPdT'!AV191&amp;";       "&amp;'Th-Ph-rho-dPdT'!AX191&amp;";       "&amp;'PT-trap'!AX191)</f>
        <v>#VALUE!</v>
      </c>
    </row>
    <row r="84" spans="4:21" ht="14">
      <c r="D84" s="20"/>
      <c r="H84" s="25" t="str">
        <f>IF(OR(ISNUMBER(C84),ISNUMBER(F84)),IF(E84&lt;C84,'Tm-Th-Salinity'!E192,'Tm-supplement'!BB192),"")</f>
        <v/>
      </c>
      <c r="I84" s="26" t="str">
        <f t="shared" si="2"/>
        <v/>
      </c>
      <c r="J84" s="78" t="str">
        <f>IF(OR(AND(ISNUMBER(C84),ISNUMBER(E84)), AND(ISNUMBER(E84),ISNUMBER(F84))),IF(AND(C84&gt;E84,D84="halite"),'Tm-supplement'!AW192,'Th-Ph-rho-dPdT'!AP192),"")</f>
        <v/>
      </c>
      <c r="K84" s="63" t="str">
        <f>IF(OR(AND(ISNUMBER(C84),ISNUMBER(E84)), AND(ISNUMBER(E84),ISNUMBER(F84))),'Th-Ph-rho-dPdT'!AW192,"")</f>
        <v/>
      </c>
      <c r="L84" s="26" t="str">
        <f>IF(OR(AND(ISNUMBER(C84),ISNUMBER(E84)), AND(ISNUMBER(E84),ISNUMBER(F84))),'Th-Ph-rho-dPdT'!AU192,"")</f>
        <v/>
      </c>
      <c r="P84" t="str">
        <f t="shared" si="3"/>
        <v/>
      </c>
      <c r="Q84" s="29" t="str">
        <f>'PT-trap'!I192</f>
        <v/>
      </c>
      <c r="R84" s="29" t="str">
        <f>'PT-trap'!J192</f>
        <v/>
      </c>
      <c r="T84" s="94" t="str">
        <f>Check!G192&amp;Check!J192&amp;Check!L192&amp;Check!N192&amp;Check!O192&amp;Check!P192&amp;Check!Q192&amp;Check!R192</f>
        <v/>
      </c>
      <c r="U84" t="e">
        <f>IF(Main!C84&gt;Main!E84,'Tm-Th-Salinity'!F192,'Tm-Th-Salinity'!F192&amp;";       "&amp;'Th-Ph-rho-dPdT'!AQ192&amp;";       "&amp;'Th-Ph-rho-dPdT'!AV192&amp;";       "&amp;'Th-Ph-rho-dPdT'!AX192&amp;";       "&amp;'PT-trap'!AX192)</f>
        <v>#VALUE!</v>
      </c>
    </row>
    <row r="85" spans="4:21" ht="14">
      <c r="D85" s="20"/>
      <c r="H85" s="25" t="str">
        <f>IF(OR(ISNUMBER(C85),ISNUMBER(F85)),IF(E85&lt;C85,'Tm-Th-Salinity'!E193,'Tm-supplement'!BB193),"")</f>
        <v/>
      </c>
      <c r="I85" s="26" t="str">
        <f t="shared" si="2"/>
        <v/>
      </c>
      <c r="J85" s="78" t="str">
        <f>IF(OR(AND(ISNUMBER(C85),ISNUMBER(E85)), AND(ISNUMBER(E85),ISNUMBER(F85))),IF(AND(C85&gt;E85,D85="halite"),'Tm-supplement'!AW193,'Th-Ph-rho-dPdT'!AP193),"")</f>
        <v/>
      </c>
      <c r="K85" s="63" t="str">
        <f>IF(OR(AND(ISNUMBER(C85),ISNUMBER(E85)), AND(ISNUMBER(E85),ISNUMBER(F85))),'Th-Ph-rho-dPdT'!AW193,"")</f>
        <v/>
      </c>
      <c r="L85" s="26" t="str">
        <f>IF(OR(AND(ISNUMBER(C85),ISNUMBER(E85)), AND(ISNUMBER(E85),ISNUMBER(F85))),'Th-Ph-rho-dPdT'!AU193,"")</f>
        <v/>
      </c>
      <c r="P85" t="str">
        <f t="shared" si="3"/>
        <v/>
      </c>
      <c r="Q85" s="29" t="str">
        <f>'PT-trap'!I193</f>
        <v/>
      </c>
      <c r="R85" s="29" t="str">
        <f>'PT-trap'!J193</f>
        <v/>
      </c>
      <c r="T85" s="94" t="str">
        <f>Check!G193&amp;Check!J193&amp;Check!L193&amp;Check!N193&amp;Check!O193&amp;Check!P193&amp;Check!Q193&amp;Check!R193</f>
        <v/>
      </c>
      <c r="U85" t="e">
        <f>IF(Main!C85&gt;Main!E85,'Tm-Th-Salinity'!F193,'Tm-Th-Salinity'!F193&amp;";       "&amp;'Th-Ph-rho-dPdT'!AQ193&amp;";       "&amp;'Th-Ph-rho-dPdT'!AV193&amp;";       "&amp;'Th-Ph-rho-dPdT'!AX193&amp;";       "&amp;'PT-trap'!AX193)</f>
        <v>#VALUE!</v>
      </c>
    </row>
    <row r="86" spans="4:21" ht="14">
      <c r="D86" s="20"/>
      <c r="H86" s="25" t="str">
        <f>IF(OR(ISNUMBER(C86),ISNUMBER(F86)),IF(E86&lt;C86,'Tm-Th-Salinity'!E194,'Tm-supplement'!BB194),"")</f>
        <v/>
      </c>
      <c r="I86" s="26" t="str">
        <f t="shared" si="2"/>
        <v/>
      </c>
      <c r="J86" s="78" t="str">
        <f>IF(OR(AND(ISNUMBER(C86),ISNUMBER(E86)), AND(ISNUMBER(E86),ISNUMBER(F86))),IF(AND(C86&gt;E86,D86="halite"),'Tm-supplement'!AW194,'Th-Ph-rho-dPdT'!AP194),"")</f>
        <v/>
      </c>
      <c r="K86" s="63" t="str">
        <f>IF(OR(AND(ISNUMBER(C86),ISNUMBER(E86)), AND(ISNUMBER(E86),ISNUMBER(F86))),'Th-Ph-rho-dPdT'!AW194,"")</f>
        <v/>
      </c>
      <c r="L86" s="26" t="str">
        <f>IF(OR(AND(ISNUMBER(C86),ISNUMBER(E86)), AND(ISNUMBER(E86),ISNUMBER(F86))),'Th-Ph-rho-dPdT'!AU194,"")</f>
        <v/>
      </c>
      <c r="P86" t="str">
        <f t="shared" si="3"/>
        <v/>
      </c>
      <c r="Q86" s="29" t="str">
        <f>'PT-trap'!I194</f>
        <v/>
      </c>
      <c r="R86" s="29" t="str">
        <f>'PT-trap'!J194</f>
        <v/>
      </c>
      <c r="T86" s="94" t="str">
        <f>Check!G194&amp;Check!J194&amp;Check!L194&amp;Check!N194&amp;Check!O194&amp;Check!P194&amp;Check!Q194&amp;Check!R194</f>
        <v/>
      </c>
      <c r="U86" t="e">
        <f>IF(Main!C86&gt;Main!E86,'Tm-Th-Salinity'!F194,'Tm-Th-Salinity'!F194&amp;";       "&amp;'Th-Ph-rho-dPdT'!AQ194&amp;";       "&amp;'Th-Ph-rho-dPdT'!AV194&amp;";       "&amp;'Th-Ph-rho-dPdT'!AX194&amp;";       "&amp;'PT-trap'!AX194)</f>
        <v>#VALUE!</v>
      </c>
    </row>
    <row r="87" spans="4:21" ht="14">
      <c r="D87" s="20"/>
      <c r="H87" s="25" t="str">
        <f>IF(OR(ISNUMBER(C87),ISNUMBER(F87)),IF(E87&lt;C87,'Tm-Th-Salinity'!E195,'Tm-supplement'!BB195),"")</f>
        <v/>
      </c>
      <c r="I87" s="26" t="str">
        <f t="shared" si="2"/>
        <v/>
      </c>
      <c r="J87" s="78" t="str">
        <f>IF(OR(AND(ISNUMBER(C87),ISNUMBER(E87)), AND(ISNUMBER(E87),ISNUMBER(F87))),IF(AND(C87&gt;E87,D87="halite"),'Tm-supplement'!AW195,'Th-Ph-rho-dPdT'!AP195),"")</f>
        <v/>
      </c>
      <c r="K87" s="63" t="str">
        <f>IF(OR(AND(ISNUMBER(C87),ISNUMBER(E87)), AND(ISNUMBER(E87),ISNUMBER(F87))),'Th-Ph-rho-dPdT'!AW195,"")</f>
        <v/>
      </c>
      <c r="L87" s="26" t="str">
        <f>IF(OR(AND(ISNUMBER(C87),ISNUMBER(E87)), AND(ISNUMBER(E87),ISNUMBER(F87))),'Th-Ph-rho-dPdT'!AU195,"")</f>
        <v/>
      </c>
      <c r="P87" t="str">
        <f t="shared" si="3"/>
        <v/>
      </c>
      <c r="Q87" s="29" t="str">
        <f>'PT-trap'!I195</f>
        <v/>
      </c>
      <c r="R87" s="29" t="str">
        <f>'PT-trap'!J195</f>
        <v/>
      </c>
      <c r="T87" s="94" t="str">
        <f>Check!G195&amp;Check!J195&amp;Check!L195&amp;Check!N195&amp;Check!O195&amp;Check!P195&amp;Check!Q195&amp;Check!R195</f>
        <v/>
      </c>
      <c r="U87" t="e">
        <f>IF(Main!C87&gt;Main!E87,'Tm-Th-Salinity'!F195,'Tm-Th-Salinity'!F195&amp;";       "&amp;'Th-Ph-rho-dPdT'!AQ195&amp;";       "&amp;'Th-Ph-rho-dPdT'!AV195&amp;";       "&amp;'Th-Ph-rho-dPdT'!AX195&amp;";       "&amp;'PT-trap'!AX195)</f>
        <v>#VALUE!</v>
      </c>
    </row>
    <row r="88" spans="4:21" ht="14">
      <c r="D88" s="20"/>
      <c r="H88" s="25" t="str">
        <f>IF(OR(ISNUMBER(C88),ISNUMBER(F88)),IF(E88&lt;C88,'Tm-Th-Salinity'!E196,'Tm-supplement'!BB196),"")</f>
        <v/>
      </c>
      <c r="I88" s="26" t="str">
        <f t="shared" si="2"/>
        <v/>
      </c>
      <c r="J88" s="78" t="str">
        <f>IF(OR(AND(ISNUMBER(C88),ISNUMBER(E88)), AND(ISNUMBER(E88),ISNUMBER(F88))),IF(AND(C88&gt;E88,D88="halite"),'Tm-supplement'!AW196,'Th-Ph-rho-dPdT'!AP196),"")</f>
        <v/>
      </c>
      <c r="K88" s="63" t="str">
        <f>IF(OR(AND(ISNUMBER(C88),ISNUMBER(E88)), AND(ISNUMBER(E88),ISNUMBER(F88))),'Th-Ph-rho-dPdT'!AW196,"")</f>
        <v/>
      </c>
      <c r="L88" s="26" t="str">
        <f>IF(OR(AND(ISNUMBER(C88),ISNUMBER(E88)), AND(ISNUMBER(E88),ISNUMBER(F88))),'Th-Ph-rho-dPdT'!AU196,"")</f>
        <v/>
      </c>
      <c r="P88" t="str">
        <f t="shared" si="3"/>
        <v/>
      </c>
      <c r="Q88" s="29" t="str">
        <f>'PT-trap'!I196</f>
        <v/>
      </c>
      <c r="R88" s="29" t="str">
        <f>'PT-trap'!J196</f>
        <v/>
      </c>
      <c r="T88" s="94" t="str">
        <f>Check!G196&amp;Check!J196&amp;Check!L196&amp;Check!N196&amp;Check!O196&amp;Check!P196&amp;Check!Q196&amp;Check!R196</f>
        <v/>
      </c>
      <c r="U88" t="e">
        <f>IF(Main!C88&gt;Main!E88,'Tm-Th-Salinity'!F196,'Tm-Th-Salinity'!F196&amp;";       "&amp;'Th-Ph-rho-dPdT'!AQ196&amp;";       "&amp;'Th-Ph-rho-dPdT'!AV196&amp;";       "&amp;'Th-Ph-rho-dPdT'!AX196&amp;";       "&amp;'PT-trap'!AX196)</f>
        <v>#VALUE!</v>
      </c>
    </row>
    <row r="89" spans="4:21" ht="14">
      <c r="D89" s="20"/>
      <c r="H89" s="25" t="str">
        <f>IF(OR(ISNUMBER(C89),ISNUMBER(F89)),IF(E89&lt;C89,'Tm-Th-Salinity'!E197,'Tm-supplement'!BB197),"")</f>
        <v/>
      </c>
      <c r="I89" s="26" t="str">
        <f t="shared" si="2"/>
        <v/>
      </c>
      <c r="J89" s="78" t="str">
        <f>IF(OR(AND(ISNUMBER(C89),ISNUMBER(E89)), AND(ISNUMBER(E89),ISNUMBER(F89))),IF(AND(C89&gt;E89,D89="halite"),'Tm-supplement'!AW197,'Th-Ph-rho-dPdT'!AP197),"")</f>
        <v/>
      </c>
      <c r="K89" s="63" t="str">
        <f>IF(OR(AND(ISNUMBER(C89),ISNUMBER(E89)), AND(ISNUMBER(E89),ISNUMBER(F89))),'Th-Ph-rho-dPdT'!AW197,"")</f>
        <v/>
      </c>
      <c r="L89" s="26" t="str">
        <f>IF(OR(AND(ISNUMBER(C89),ISNUMBER(E89)), AND(ISNUMBER(E89),ISNUMBER(F89))),'Th-Ph-rho-dPdT'!AU197,"")</f>
        <v/>
      </c>
      <c r="P89" t="str">
        <f t="shared" si="3"/>
        <v/>
      </c>
      <c r="Q89" s="29" t="str">
        <f>'PT-trap'!I197</f>
        <v/>
      </c>
      <c r="R89" s="29" t="str">
        <f>'PT-trap'!J197</f>
        <v/>
      </c>
      <c r="T89" s="94" t="str">
        <f>Check!G197&amp;Check!J197&amp;Check!L197&amp;Check!N197&amp;Check!O197&amp;Check!P197&amp;Check!Q197&amp;Check!R197</f>
        <v/>
      </c>
      <c r="U89" t="e">
        <f>IF(Main!C89&gt;Main!E89,'Tm-Th-Salinity'!F197,'Tm-Th-Salinity'!F197&amp;";       "&amp;'Th-Ph-rho-dPdT'!AQ197&amp;";       "&amp;'Th-Ph-rho-dPdT'!AV197&amp;";       "&amp;'Th-Ph-rho-dPdT'!AX197&amp;";       "&amp;'PT-trap'!AX197)</f>
        <v>#VALUE!</v>
      </c>
    </row>
    <row r="90" spans="4:21" ht="14">
      <c r="D90" s="20"/>
      <c r="H90" s="25" t="str">
        <f>IF(OR(ISNUMBER(C90),ISNUMBER(F90)),IF(E90&lt;C90,'Tm-Th-Salinity'!E198,'Tm-supplement'!BB198),"")</f>
        <v/>
      </c>
      <c r="I90" s="26" t="str">
        <f t="shared" si="2"/>
        <v/>
      </c>
      <c r="J90" s="78" t="str">
        <f>IF(OR(AND(ISNUMBER(C90),ISNUMBER(E90)), AND(ISNUMBER(E90),ISNUMBER(F90))),IF(AND(C90&gt;E90,D90="halite"),'Tm-supplement'!AW198,'Th-Ph-rho-dPdT'!AP198),"")</f>
        <v/>
      </c>
      <c r="K90" s="63" t="str">
        <f>IF(OR(AND(ISNUMBER(C90),ISNUMBER(E90)), AND(ISNUMBER(E90),ISNUMBER(F90))),'Th-Ph-rho-dPdT'!AW198,"")</f>
        <v/>
      </c>
      <c r="L90" s="26" t="str">
        <f>IF(OR(AND(ISNUMBER(C90),ISNUMBER(E90)), AND(ISNUMBER(E90),ISNUMBER(F90))),'Th-Ph-rho-dPdT'!AU198,"")</f>
        <v/>
      </c>
      <c r="P90" t="str">
        <f t="shared" si="3"/>
        <v/>
      </c>
      <c r="Q90" s="29" t="str">
        <f>'PT-trap'!I198</f>
        <v/>
      </c>
      <c r="R90" s="29" t="str">
        <f>'PT-trap'!J198</f>
        <v/>
      </c>
      <c r="T90" s="94" t="str">
        <f>Check!G198&amp;Check!J198&amp;Check!L198&amp;Check!N198&amp;Check!O198&amp;Check!P198&amp;Check!Q198&amp;Check!R198</f>
        <v/>
      </c>
      <c r="U90" t="e">
        <f>IF(Main!C90&gt;Main!E90,'Tm-Th-Salinity'!F198,'Tm-Th-Salinity'!F198&amp;";       "&amp;'Th-Ph-rho-dPdT'!AQ198&amp;";       "&amp;'Th-Ph-rho-dPdT'!AV198&amp;";       "&amp;'Th-Ph-rho-dPdT'!AX198&amp;";       "&amp;'PT-trap'!AX198)</f>
        <v>#VALUE!</v>
      </c>
    </row>
    <row r="91" spans="4:21" ht="14">
      <c r="D91" s="20"/>
      <c r="H91" s="25" t="str">
        <f>IF(OR(ISNUMBER(C91),ISNUMBER(F91)),IF(E91&lt;C91,'Tm-Th-Salinity'!E199,'Tm-supplement'!BB199),"")</f>
        <v/>
      </c>
      <c r="I91" s="26" t="str">
        <f t="shared" si="2"/>
        <v/>
      </c>
      <c r="J91" s="78" t="str">
        <f>IF(OR(AND(ISNUMBER(C91),ISNUMBER(E91)), AND(ISNUMBER(E91),ISNUMBER(F91))),IF(AND(C91&gt;E91,D91="halite"),'Tm-supplement'!AW199,'Th-Ph-rho-dPdT'!AP199),"")</f>
        <v/>
      </c>
      <c r="K91" s="63" t="str">
        <f>IF(OR(AND(ISNUMBER(C91),ISNUMBER(E91)), AND(ISNUMBER(E91),ISNUMBER(F91))),'Th-Ph-rho-dPdT'!AW199,"")</f>
        <v/>
      </c>
      <c r="L91" s="26" t="str">
        <f>IF(OR(AND(ISNUMBER(C91),ISNUMBER(E91)), AND(ISNUMBER(E91),ISNUMBER(F91))),'Th-Ph-rho-dPdT'!AU199,"")</f>
        <v/>
      </c>
      <c r="P91" t="str">
        <f t="shared" si="3"/>
        <v/>
      </c>
      <c r="Q91" s="29" t="str">
        <f>'PT-trap'!I199</f>
        <v/>
      </c>
      <c r="R91" s="29" t="str">
        <f>'PT-trap'!J199</f>
        <v/>
      </c>
      <c r="T91" s="94" t="str">
        <f>Check!G199&amp;Check!J199&amp;Check!L199&amp;Check!N199&amp;Check!O199&amp;Check!P199&amp;Check!Q199&amp;Check!R199</f>
        <v/>
      </c>
      <c r="U91" t="e">
        <f>IF(Main!C91&gt;Main!E91,'Tm-Th-Salinity'!F199,'Tm-Th-Salinity'!F199&amp;";       "&amp;'Th-Ph-rho-dPdT'!AQ199&amp;";       "&amp;'Th-Ph-rho-dPdT'!AV199&amp;";       "&amp;'Th-Ph-rho-dPdT'!AX199&amp;";       "&amp;'PT-trap'!AX199)</f>
        <v>#VALUE!</v>
      </c>
    </row>
    <row r="92" spans="4:21" ht="14">
      <c r="D92" s="20"/>
      <c r="H92" s="25" t="str">
        <f>IF(OR(ISNUMBER(C92),ISNUMBER(F92)),IF(E92&lt;C92,'Tm-Th-Salinity'!E200,'Tm-supplement'!BB200),"")</f>
        <v/>
      </c>
      <c r="I92" s="26" t="str">
        <f t="shared" si="2"/>
        <v/>
      </c>
      <c r="J92" s="78" t="str">
        <f>IF(OR(AND(ISNUMBER(C92),ISNUMBER(E92)), AND(ISNUMBER(E92),ISNUMBER(F92))),IF(AND(C92&gt;E92,D92="halite"),'Tm-supplement'!AW200,'Th-Ph-rho-dPdT'!AP200),"")</f>
        <v/>
      </c>
      <c r="K92" s="63" t="str">
        <f>IF(OR(AND(ISNUMBER(C92),ISNUMBER(E92)), AND(ISNUMBER(E92),ISNUMBER(F92))),'Th-Ph-rho-dPdT'!AW200,"")</f>
        <v/>
      </c>
      <c r="L92" s="26" t="str">
        <f>IF(OR(AND(ISNUMBER(C92),ISNUMBER(E92)), AND(ISNUMBER(E92),ISNUMBER(F92))),'Th-Ph-rho-dPdT'!AU200,"")</f>
        <v/>
      </c>
      <c r="P92" t="str">
        <f t="shared" si="3"/>
        <v/>
      </c>
      <c r="Q92" s="29" t="str">
        <f>'PT-trap'!I200</f>
        <v/>
      </c>
      <c r="R92" s="29" t="str">
        <f>'PT-trap'!J200</f>
        <v/>
      </c>
      <c r="T92" s="94" t="str">
        <f>Check!G200&amp;Check!J200&amp;Check!L200&amp;Check!N200&amp;Check!O200&amp;Check!P200&amp;Check!Q200&amp;Check!R200</f>
        <v/>
      </c>
      <c r="U92" t="e">
        <f>IF(Main!C92&gt;Main!E92,'Tm-Th-Salinity'!F200,'Tm-Th-Salinity'!F200&amp;";       "&amp;'Th-Ph-rho-dPdT'!AQ200&amp;";       "&amp;'Th-Ph-rho-dPdT'!AV200&amp;";       "&amp;'Th-Ph-rho-dPdT'!AX200&amp;";       "&amp;'PT-trap'!AX200)</f>
        <v>#VALUE!</v>
      </c>
    </row>
    <row r="93" spans="4:21" ht="14">
      <c r="D93" s="20"/>
      <c r="H93" s="25" t="str">
        <f>IF(OR(ISNUMBER(C93),ISNUMBER(F93)),IF(E93&lt;C93,'Tm-Th-Salinity'!E201,'Tm-supplement'!BB201),"")</f>
        <v/>
      </c>
      <c r="I93" s="26" t="str">
        <f t="shared" si="2"/>
        <v/>
      </c>
      <c r="J93" s="78" t="str">
        <f>IF(OR(AND(ISNUMBER(C93),ISNUMBER(E93)), AND(ISNUMBER(E93),ISNUMBER(F93))),IF(AND(C93&gt;E93,D93="halite"),'Tm-supplement'!AW201,'Th-Ph-rho-dPdT'!AP201),"")</f>
        <v/>
      </c>
      <c r="K93" s="63" t="str">
        <f>IF(OR(AND(ISNUMBER(C93),ISNUMBER(E93)), AND(ISNUMBER(E93),ISNUMBER(F93))),'Th-Ph-rho-dPdT'!AW201,"")</f>
        <v/>
      </c>
      <c r="L93" s="26" t="str">
        <f>IF(OR(AND(ISNUMBER(C93),ISNUMBER(E93)), AND(ISNUMBER(E93),ISNUMBER(F93))),'Th-Ph-rho-dPdT'!AU201,"")</f>
        <v/>
      </c>
      <c r="P93" t="str">
        <f t="shared" si="3"/>
        <v/>
      </c>
      <c r="Q93" s="29" t="str">
        <f>'PT-trap'!I201</f>
        <v/>
      </c>
      <c r="R93" s="29" t="str">
        <f>'PT-trap'!J201</f>
        <v/>
      </c>
      <c r="T93" s="94" t="str">
        <f>Check!G201&amp;Check!J201&amp;Check!L201&amp;Check!N201&amp;Check!O201&amp;Check!P201&amp;Check!Q201&amp;Check!R201</f>
        <v/>
      </c>
      <c r="U93" t="e">
        <f>IF(Main!C93&gt;Main!E93,'Tm-Th-Salinity'!F201,'Tm-Th-Salinity'!F201&amp;";       "&amp;'Th-Ph-rho-dPdT'!AQ201&amp;";       "&amp;'Th-Ph-rho-dPdT'!AV201&amp;";       "&amp;'Th-Ph-rho-dPdT'!AX201&amp;";       "&amp;'PT-trap'!AX201)</f>
        <v>#VALUE!</v>
      </c>
    </row>
    <row r="94" spans="4:21" ht="14">
      <c r="D94" s="20"/>
      <c r="H94" s="25" t="str">
        <f>IF(OR(ISNUMBER(C94),ISNUMBER(F94)),IF(E94&lt;C94,'Tm-Th-Salinity'!E202,'Tm-supplement'!BB202),"")</f>
        <v/>
      </c>
      <c r="I94" s="26" t="str">
        <f t="shared" si="2"/>
        <v/>
      </c>
      <c r="J94" s="78" t="str">
        <f>IF(OR(AND(ISNUMBER(C94),ISNUMBER(E94)), AND(ISNUMBER(E94),ISNUMBER(F94))),IF(AND(C94&gt;E94,D94="halite"),'Tm-supplement'!AW202,'Th-Ph-rho-dPdT'!AP202),"")</f>
        <v/>
      </c>
      <c r="K94" s="63" t="str">
        <f>IF(OR(AND(ISNUMBER(C94),ISNUMBER(E94)), AND(ISNUMBER(E94),ISNUMBER(F94))),'Th-Ph-rho-dPdT'!AW202,"")</f>
        <v/>
      </c>
      <c r="L94" s="26" t="str">
        <f>IF(OR(AND(ISNUMBER(C94),ISNUMBER(E94)), AND(ISNUMBER(E94),ISNUMBER(F94))),'Th-Ph-rho-dPdT'!AU202,"")</f>
        <v/>
      </c>
      <c r="P94" t="str">
        <f t="shared" si="3"/>
        <v/>
      </c>
      <c r="Q94" s="29" t="str">
        <f>'PT-trap'!I202</f>
        <v/>
      </c>
      <c r="R94" s="29" t="str">
        <f>'PT-trap'!J202</f>
        <v/>
      </c>
      <c r="T94" s="94" t="str">
        <f>Check!G202&amp;Check!J202&amp;Check!L202&amp;Check!N202&amp;Check!O202&amp;Check!P202&amp;Check!Q202&amp;Check!R202</f>
        <v/>
      </c>
      <c r="U94" t="e">
        <f>IF(Main!C94&gt;Main!E94,'Tm-Th-Salinity'!F202,'Tm-Th-Salinity'!F202&amp;";       "&amp;'Th-Ph-rho-dPdT'!AQ202&amp;";       "&amp;'Th-Ph-rho-dPdT'!AV202&amp;";       "&amp;'Th-Ph-rho-dPdT'!AX202&amp;";       "&amp;'PT-trap'!AX202)</f>
        <v>#VALUE!</v>
      </c>
    </row>
    <row r="95" spans="4:21" ht="14">
      <c r="D95" s="20"/>
      <c r="H95" s="25" t="str">
        <f>IF(OR(ISNUMBER(C95),ISNUMBER(F95)),IF(E95&lt;C95,'Tm-Th-Salinity'!E203,'Tm-supplement'!BB203),"")</f>
        <v/>
      </c>
      <c r="I95" s="26" t="str">
        <f t="shared" si="2"/>
        <v/>
      </c>
      <c r="J95" s="78" t="str">
        <f>IF(OR(AND(ISNUMBER(C95),ISNUMBER(E95)), AND(ISNUMBER(E95),ISNUMBER(F95))),IF(AND(C95&gt;E95,D95="halite"),'Tm-supplement'!AW203,'Th-Ph-rho-dPdT'!AP203),"")</f>
        <v/>
      </c>
      <c r="K95" s="63" t="str">
        <f>IF(OR(AND(ISNUMBER(C95),ISNUMBER(E95)), AND(ISNUMBER(E95),ISNUMBER(F95))),'Th-Ph-rho-dPdT'!AW203,"")</f>
        <v/>
      </c>
      <c r="L95" s="26" t="str">
        <f>IF(OR(AND(ISNUMBER(C95),ISNUMBER(E95)), AND(ISNUMBER(E95),ISNUMBER(F95))),'Th-Ph-rho-dPdT'!AU203,"")</f>
        <v/>
      </c>
      <c r="P95" t="str">
        <f t="shared" si="3"/>
        <v/>
      </c>
      <c r="Q95" s="29" t="str">
        <f>'PT-trap'!I203</f>
        <v/>
      </c>
      <c r="R95" s="29" t="str">
        <f>'PT-trap'!J203</f>
        <v/>
      </c>
      <c r="T95" s="94" t="str">
        <f>Check!G203&amp;Check!J203&amp;Check!L203&amp;Check!N203&amp;Check!O203&amp;Check!P203&amp;Check!Q203&amp;Check!R203</f>
        <v/>
      </c>
      <c r="U95" t="e">
        <f>IF(Main!C95&gt;Main!E95,'Tm-Th-Salinity'!F203,'Tm-Th-Salinity'!F203&amp;";       "&amp;'Th-Ph-rho-dPdT'!AQ203&amp;";       "&amp;'Th-Ph-rho-dPdT'!AV203&amp;";       "&amp;'Th-Ph-rho-dPdT'!AX203&amp;";       "&amp;'PT-trap'!AX203)</f>
        <v>#VALUE!</v>
      </c>
    </row>
    <row r="96" spans="4:21" ht="14">
      <c r="D96" s="20"/>
      <c r="H96" s="25" t="str">
        <f>IF(OR(ISNUMBER(C96),ISNUMBER(F96)),IF(E96&lt;C96,'Tm-Th-Salinity'!E204,'Tm-supplement'!BB204),"")</f>
        <v/>
      </c>
      <c r="I96" s="26" t="str">
        <f t="shared" si="2"/>
        <v/>
      </c>
      <c r="J96" s="78" t="str">
        <f>IF(OR(AND(ISNUMBER(C96),ISNUMBER(E96)), AND(ISNUMBER(E96),ISNUMBER(F96))),IF(AND(C96&gt;E96,D96="halite"),'Tm-supplement'!AW204,'Th-Ph-rho-dPdT'!AP204),"")</f>
        <v/>
      </c>
      <c r="K96" s="63" t="str">
        <f>IF(OR(AND(ISNUMBER(C96),ISNUMBER(E96)), AND(ISNUMBER(E96),ISNUMBER(F96))),'Th-Ph-rho-dPdT'!AW204,"")</f>
        <v/>
      </c>
      <c r="L96" s="26" t="str">
        <f>IF(OR(AND(ISNUMBER(C96),ISNUMBER(E96)), AND(ISNUMBER(E96),ISNUMBER(F96))),'Th-Ph-rho-dPdT'!AU204,"")</f>
        <v/>
      </c>
      <c r="P96" t="str">
        <f t="shared" si="3"/>
        <v/>
      </c>
      <c r="Q96" s="29" t="str">
        <f>'PT-trap'!I204</f>
        <v/>
      </c>
      <c r="R96" s="29" t="str">
        <f>'PT-trap'!J204</f>
        <v/>
      </c>
      <c r="T96" s="94" t="str">
        <f>Check!G204&amp;Check!J204&amp;Check!L204&amp;Check!N204&amp;Check!O204&amp;Check!P204&amp;Check!Q204&amp;Check!R204</f>
        <v/>
      </c>
      <c r="U96" t="e">
        <f>IF(Main!C96&gt;Main!E96,'Tm-Th-Salinity'!F204,'Tm-Th-Salinity'!F204&amp;";       "&amp;'Th-Ph-rho-dPdT'!AQ204&amp;";       "&amp;'Th-Ph-rho-dPdT'!AV204&amp;";       "&amp;'Th-Ph-rho-dPdT'!AX204&amp;";       "&amp;'PT-trap'!AX204)</f>
        <v>#VALUE!</v>
      </c>
    </row>
    <row r="97" spans="4:21" ht="14">
      <c r="D97" s="20"/>
      <c r="H97" s="25" t="str">
        <f>IF(OR(ISNUMBER(C97),ISNUMBER(F97)),IF(E97&lt;C97,'Tm-Th-Salinity'!E205,'Tm-supplement'!BB205),"")</f>
        <v/>
      </c>
      <c r="I97" s="26" t="str">
        <f t="shared" si="2"/>
        <v/>
      </c>
      <c r="J97" s="78" t="str">
        <f>IF(OR(AND(ISNUMBER(C97),ISNUMBER(E97)), AND(ISNUMBER(E97),ISNUMBER(F97))),IF(AND(C97&gt;E97,D97="halite"),'Tm-supplement'!AW205,'Th-Ph-rho-dPdT'!AP205),"")</f>
        <v/>
      </c>
      <c r="K97" s="63" t="str">
        <f>IF(OR(AND(ISNUMBER(C97),ISNUMBER(E97)), AND(ISNUMBER(E97),ISNUMBER(F97))),'Th-Ph-rho-dPdT'!AW205,"")</f>
        <v/>
      </c>
      <c r="L97" s="26" t="str">
        <f>IF(OR(AND(ISNUMBER(C97),ISNUMBER(E97)), AND(ISNUMBER(E97),ISNUMBER(F97))),'Th-Ph-rho-dPdT'!AU205,"")</f>
        <v/>
      </c>
      <c r="P97" t="str">
        <f t="shared" si="3"/>
        <v/>
      </c>
      <c r="Q97" s="29" t="str">
        <f>'PT-trap'!I205</f>
        <v/>
      </c>
      <c r="R97" s="29" t="str">
        <f>'PT-trap'!J205</f>
        <v/>
      </c>
      <c r="T97" s="94" t="str">
        <f>Check!G205&amp;Check!J205&amp;Check!L205&amp;Check!N205&amp;Check!O205&amp;Check!P205&amp;Check!Q205&amp;Check!R205</f>
        <v/>
      </c>
      <c r="U97" t="e">
        <f>IF(Main!C97&gt;Main!E97,'Tm-Th-Salinity'!F205,'Tm-Th-Salinity'!F205&amp;";       "&amp;'Th-Ph-rho-dPdT'!AQ205&amp;";       "&amp;'Th-Ph-rho-dPdT'!AV205&amp;";       "&amp;'Th-Ph-rho-dPdT'!AX205&amp;";       "&amp;'PT-trap'!AX205)</f>
        <v>#VALUE!</v>
      </c>
    </row>
    <row r="98" spans="4:21" ht="14">
      <c r="D98" s="20"/>
      <c r="H98" s="25" t="str">
        <f>IF(OR(ISNUMBER(C98),ISNUMBER(F98)),IF(E98&lt;C98,'Tm-Th-Salinity'!E206,'Tm-supplement'!BB206),"")</f>
        <v/>
      </c>
      <c r="I98" s="26" t="str">
        <f t="shared" si="2"/>
        <v/>
      </c>
      <c r="J98" s="78" t="str">
        <f>IF(OR(AND(ISNUMBER(C98),ISNUMBER(E98)), AND(ISNUMBER(E98),ISNUMBER(F98))),IF(AND(C98&gt;E98,D98="halite"),'Tm-supplement'!AW206,'Th-Ph-rho-dPdT'!AP206),"")</f>
        <v/>
      </c>
      <c r="K98" s="63" t="str">
        <f>IF(OR(AND(ISNUMBER(C98),ISNUMBER(E98)), AND(ISNUMBER(E98),ISNUMBER(F98))),'Th-Ph-rho-dPdT'!AW206,"")</f>
        <v/>
      </c>
      <c r="L98" s="26" t="str">
        <f>IF(OR(AND(ISNUMBER(C98),ISNUMBER(E98)), AND(ISNUMBER(E98),ISNUMBER(F98))),'Th-Ph-rho-dPdT'!AU206,"")</f>
        <v/>
      </c>
      <c r="P98" t="str">
        <f t="shared" si="3"/>
        <v/>
      </c>
      <c r="Q98" s="29" t="str">
        <f>'PT-trap'!I206</f>
        <v/>
      </c>
      <c r="R98" s="29" t="str">
        <f>'PT-trap'!J206</f>
        <v/>
      </c>
      <c r="T98" s="94" t="str">
        <f>Check!G206&amp;Check!J206&amp;Check!L206&amp;Check!N206&amp;Check!O206&amp;Check!P206&amp;Check!Q206&amp;Check!R206</f>
        <v/>
      </c>
      <c r="U98" t="e">
        <f>IF(Main!C98&gt;Main!E98,'Tm-Th-Salinity'!F206,'Tm-Th-Salinity'!F206&amp;";       "&amp;'Th-Ph-rho-dPdT'!AQ206&amp;";       "&amp;'Th-Ph-rho-dPdT'!AV206&amp;";       "&amp;'Th-Ph-rho-dPdT'!AX206&amp;";       "&amp;'PT-trap'!AX206)</f>
        <v>#VALUE!</v>
      </c>
    </row>
    <row r="99" spans="4:21" ht="14">
      <c r="D99" s="20"/>
      <c r="H99" s="25" t="str">
        <f>IF(OR(ISNUMBER(C99),ISNUMBER(F99)),IF(E99&lt;C99,'Tm-Th-Salinity'!E207,'Tm-supplement'!BB207),"")</f>
        <v/>
      </c>
      <c r="I99" s="26" t="str">
        <f t="shared" si="2"/>
        <v/>
      </c>
      <c r="J99" s="78" t="str">
        <f>IF(OR(AND(ISNUMBER(C99),ISNUMBER(E99)), AND(ISNUMBER(E99),ISNUMBER(F99))),IF(AND(C99&gt;E99,D99="halite"),'Tm-supplement'!AW207,'Th-Ph-rho-dPdT'!AP207),"")</f>
        <v/>
      </c>
      <c r="K99" s="63" t="str">
        <f>IF(OR(AND(ISNUMBER(C99),ISNUMBER(E99)), AND(ISNUMBER(E99),ISNUMBER(F99))),'Th-Ph-rho-dPdT'!AW207,"")</f>
        <v/>
      </c>
      <c r="L99" s="26" t="str">
        <f>IF(OR(AND(ISNUMBER(C99),ISNUMBER(E99)), AND(ISNUMBER(E99),ISNUMBER(F99))),'Th-Ph-rho-dPdT'!AU207,"")</f>
        <v/>
      </c>
      <c r="P99" t="str">
        <f t="shared" si="3"/>
        <v/>
      </c>
      <c r="Q99" s="29" t="str">
        <f>'PT-trap'!I207</f>
        <v/>
      </c>
      <c r="R99" s="29" t="str">
        <f>'PT-trap'!J207</f>
        <v/>
      </c>
      <c r="T99" s="94" t="str">
        <f>Check!G207&amp;Check!J207&amp;Check!L207&amp;Check!N207&amp;Check!O207&amp;Check!P207&amp;Check!Q207&amp;Check!R207</f>
        <v/>
      </c>
      <c r="U99" t="e">
        <f>IF(Main!C99&gt;Main!E99,'Tm-Th-Salinity'!F207,'Tm-Th-Salinity'!F207&amp;";       "&amp;'Th-Ph-rho-dPdT'!AQ207&amp;";       "&amp;'Th-Ph-rho-dPdT'!AV207&amp;";       "&amp;'Th-Ph-rho-dPdT'!AX207&amp;";       "&amp;'PT-trap'!AX207)</f>
        <v>#VALUE!</v>
      </c>
    </row>
    <row r="100" spans="4:21" ht="14">
      <c r="D100" s="20"/>
      <c r="H100" s="25" t="str">
        <f>IF(OR(ISNUMBER(C100),ISNUMBER(F100)),IF(E100&lt;C100,'Tm-Th-Salinity'!E208,'Tm-supplement'!BB208),"")</f>
        <v/>
      </c>
      <c r="I100" s="26" t="str">
        <f t="shared" si="2"/>
        <v/>
      </c>
      <c r="J100" s="78" t="str">
        <f>IF(OR(AND(ISNUMBER(C100),ISNUMBER(E100)), AND(ISNUMBER(E100),ISNUMBER(F100))),IF(AND(C100&gt;E100,D100="halite"),'Tm-supplement'!AW208,'Th-Ph-rho-dPdT'!AP208),"")</f>
        <v/>
      </c>
      <c r="K100" s="63" t="str">
        <f>IF(OR(AND(ISNUMBER(C100),ISNUMBER(E100)), AND(ISNUMBER(E100),ISNUMBER(F100))),'Th-Ph-rho-dPdT'!AW208,"")</f>
        <v/>
      </c>
      <c r="L100" s="26" t="str">
        <f>IF(OR(AND(ISNUMBER(C100),ISNUMBER(E100)), AND(ISNUMBER(E100),ISNUMBER(F100))),'Th-Ph-rho-dPdT'!AU208,"")</f>
        <v/>
      </c>
      <c r="P100" t="str">
        <f t="shared" si="3"/>
        <v/>
      </c>
      <c r="Q100" s="29" t="str">
        <f>'PT-trap'!I208</f>
        <v/>
      </c>
      <c r="R100" s="29" t="str">
        <f>'PT-trap'!J208</f>
        <v/>
      </c>
      <c r="T100" s="94" t="str">
        <f>Check!G208&amp;Check!J208&amp;Check!L208&amp;Check!N208&amp;Check!O208&amp;Check!P208&amp;Check!Q208&amp;Check!R208</f>
        <v/>
      </c>
      <c r="U100" t="e">
        <f>IF(Main!C100&gt;Main!E100,'Tm-Th-Salinity'!F208,'Tm-Th-Salinity'!F208&amp;";       "&amp;'Th-Ph-rho-dPdT'!AQ208&amp;";       "&amp;'Th-Ph-rho-dPdT'!AV208&amp;";       "&amp;'Th-Ph-rho-dPdT'!AX208&amp;";       "&amp;'PT-trap'!AX208)</f>
        <v>#VALUE!</v>
      </c>
    </row>
    <row r="101" spans="4:21" ht="14">
      <c r="D101" s="20"/>
      <c r="H101" s="25" t="str">
        <f>IF(OR(ISNUMBER(C101),ISNUMBER(F101)),IF(E101&lt;C101,'Tm-Th-Salinity'!E209,'Tm-supplement'!BB209),"")</f>
        <v/>
      </c>
      <c r="I101" s="26" t="str">
        <f t="shared" si="2"/>
        <v/>
      </c>
      <c r="J101" s="78" t="str">
        <f>IF(OR(AND(ISNUMBER(C101),ISNUMBER(E101)), AND(ISNUMBER(E101),ISNUMBER(F101))),IF(AND(C101&gt;E101,D101="halite"),'Tm-supplement'!AW209,'Th-Ph-rho-dPdT'!AP209),"")</f>
        <v/>
      </c>
      <c r="K101" s="63" t="str">
        <f>IF(OR(AND(ISNUMBER(C101),ISNUMBER(E101)), AND(ISNUMBER(E101),ISNUMBER(F101))),'Th-Ph-rho-dPdT'!AW209,"")</f>
        <v/>
      </c>
      <c r="L101" s="26" t="str">
        <f>IF(OR(AND(ISNUMBER(C101),ISNUMBER(E101)), AND(ISNUMBER(E101),ISNUMBER(F101))),'Th-Ph-rho-dPdT'!AU209,"")</f>
        <v/>
      </c>
      <c r="P101" t="str">
        <f t="shared" si="3"/>
        <v/>
      </c>
      <c r="Q101" s="29" t="str">
        <f>'PT-trap'!I209</f>
        <v/>
      </c>
      <c r="R101" s="29" t="str">
        <f>'PT-trap'!J209</f>
        <v/>
      </c>
      <c r="T101" s="94" t="str">
        <f>Check!G209&amp;Check!J209&amp;Check!L209&amp;Check!N209&amp;Check!O209&amp;Check!P209&amp;Check!Q209&amp;Check!R209</f>
        <v/>
      </c>
      <c r="U101" t="e">
        <f>IF(Main!C101&gt;Main!E101,'Tm-Th-Salinity'!F209,'Tm-Th-Salinity'!F209&amp;";       "&amp;'Th-Ph-rho-dPdT'!AQ209&amp;";       "&amp;'Th-Ph-rho-dPdT'!AV209&amp;";       "&amp;'Th-Ph-rho-dPdT'!AX209&amp;";       "&amp;'PT-trap'!AX209)</f>
        <v>#VALUE!</v>
      </c>
    </row>
    <row r="102" spans="4:21" ht="14">
      <c r="D102" s="20"/>
      <c r="H102" s="25" t="str">
        <f>IF(OR(ISNUMBER(C102),ISNUMBER(F102)),IF(E102&lt;C102,'Tm-Th-Salinity'!E210,'Tm-supplement'!BB210),"")</f>
        <v/>
      </c>
      <c r="I102" s="26" t="str">
        <f t="shared" si="2"/>
        <v/>
      </c>
      <c r="J102" s="78" t="str">
        <f>IF(OR(AND(ISNUMBER(C102),ISNUMBER(E102)), AND(ISNUMBER(E102),ISNUMBER(F102))),IF(AND(C102&gt;E102,D102="halite"),'Tm-supplement'!AW210,'Th-Ph-rho-dPdT'!AP210),"")</f>
        <v/>
      </c>
      <c r="K102" s="63" t="str">
        <f>IF(OR(AND(ISNUMBER(C102),ISNUMBER(E102)), AND(ISNUMBER(E102),ISNUMBER(F102))),'Th-Ph-rho-dPdT'!AW210,"")</f>
        <v/>
      </c>
      <c r="L102" s="26" t="str">
        <f>IF(OR(AND(ISNUMBER(C102),ISNUMBER(E102)), AND(ISNUMBER(E102),ISNUMBER(F102))),'Th-Ph-rho-dPdT'!AU210,"")</f>
        <v/>
      </c>
      <c r="P102" t="str">
        <f t="shared" si="3"/>
        <v/>
      </c>
      <c r="Q102" s="29" t="str">
        <f>'PT-trap'!I210</f>
        <v/>
      </c>
      <c r="R102" s="29" t="str">
        <f>'PT-trap'!J210</f>
        <v/>
      </c>
      <c r="T102" s="94" t="str">
        <f>Check!G210&amp;Check!J210&amp;Check!L210&amp;Check!N210&amp;Check!O210&amp;Check!P210&amp;Check!Q210&amp;Check!R210</f>
        <v/>
      </c>
      <c r="U102" t="e">
        <f>IF(Main!C102&gt;Main!E102,'Tm-Th-Salinity'!F210,'Tm-Th-Salinity'!F210&amp;";       "&amp;'Th-Ph-rho-dPdT'!AQ210&amp;";       "&amp;'Th-Ph-rho-dPdT'!AV210&amp;";       "&amp;'Th-Ph-rho-dPdT'!AX210&amp;";       "&amp;'PT-trap'!AX210)</f>
        <v>#VALUE!</v>
      </c>
    </row>
    <row r="103" spans="4:21" ht="14">
      <c r="D103" s="20"/>
      <c r="H103" s="25" t="str">
        <f>IF(OR(ISNUMBER(C103),ISNUMBER(F103)),IF(E103&lt;C103,'Tm-Th-Salinity'!E211,'Tm-supplement'!BB211),"")</f>
        <v/>
      </c>
      <c r="I103" s="26" t="str">
        <f t="shared" si="2"/>
        <v/>
      </c>
      <c r="J103" s="78" t="str">
        <f>IF(OR(AND(ISNUMBER(C103),ISNUMBER(E103)), AND(ISNUMBER(E103),ISNUMBER(F103))),IF(AND(C103&gt;E103,D103="halite"),'Tm-supplement'!AW211,'Th-Ph-rho-dPdT'!AP211),"")</f>
        <v/>
      </c>
      <c r="K103" s="63" t="str">
        <f>IF(OR(AND(ISNUMBER(C103),ISNUMBER(E103)), AND(ISNUMBER(E103),ISNUMBER(F103))),'Th-Ph-rho-dPdT'!AW211,"")</f>
        <v/>
      </c>
      <c r="L103" s="26" t="str">
        <f>IF(OR(AND(ISNUMBER(C103),ISNUMBER(E103)), AND(ISNUMBER(E103),ISNUMBER(F103))),'Th-Ph-rho-dPdT'!AU211,"")</f>
        <v/>
      </c>
      <c r="P103" t="str">
        <f t="shared" si="3"/>
        <v/>
      </c>
      <c r="Q103" s="29" t="str">
        <f>'PT-trap'!I211</f>
        <v/>
      </c>
      <c r="R103" s="29" t="str">
        <f>'PT-trap'!J211</f>
        <v/>
      </c>
      <c r="T103" s="94" t="str">
        <f>Check!G211&amp;Check!J211&amp;Check!L211&amp;Check!N211&amp;Check!O211&amp;Check!P211&amp;Check!Q211&amp;Check!R211</f>
        <v/>
      </c>
      <c r="U103" t="e">
        <f>IF(Main!C103&gt;Main!E103,'Tm-Th-Salinity'!F211,'Tm-Th-Salinity'!F211&amp;";       "&amp;'Th-Ph-rho-dPdT'!AQ211&amp;";       "&amp;'Th-Ph-rho-dPdT'!AV211&amp;";       "&amp;'Th-Ph-rho-dPdT'!AX211&amp;";       "&amp;'PT-trap'!AX211)</f>
        <v>#VALUE!</v>
      </c>
    </row>
    <row r="104" spans="4:21" ht="14">
      <c r="D104" s="20"/>
      <c r="H104" s="25" t="str">
        <f>IF(OR(ISNUMBER(C104),ISNUMBER(F104)),IF(E104&lt;C104,'Tm-Th-Salinity'!E212,'Tm-supplement'!BB212),"")</f>
        <v/>
      </c>
      <c r="I104" s="26" t="str">
        <f t="shared" si="2"/>
        <v/>
      </c>
      <c r="J104" s="78" t="str">
        <f>IF(OR(AND(ISNUMBER(C104),ISNUMBER(E104)), AND(ISNUMBER(E104),ISNUMBER(F104))),IF(AND(C104&gt;E104,D104="halite"),'Tm-supplement'!AW212,'Th-Ph-rho-dPdT'!AP212),"")</f>
        <v/>
      </c>
      <c r="K104" s="63" t="str">
        <f>IF(OR(AND(ISNUMBER(C104),ISNUMBER(E104)), AND(ISNUMBER(E104),ISNUMBER(F104))),'Th-Ph-rho-dPdT'!AW212,"")</f>
        <v/>
      </c>
      <c r="L104" s="26" t="str">
        <f>IF(OR(AND(ISNUMBER(C104),ISNUMBER(E104)), AND(ISNUMBER(E104),ISNUMBER(F104))),'Th-Ph-rho-dPdT'!AU212,"")</f>
        <v/>
      </c>
      <c r="P104" t="str">
        <f t="shared" si="3"/>
        <v/>
      </c>
      <c r="Q104" s="29" t="str">
        <f>'PT-trap'!I212</f>
        <v/>
      </c>
      <c r="R104" s="29" t="str">
        <f>'PT-trap'!J212</f>
        <v/>
      </c>
      <c r="T104" s="94" t="str">
        <f>Check!G212&amp;Check!J212&amp;Check!L212&amp;Check!N212&amp;Check!O212&amp;Check!P212&amp;Check!Q212&amp;Check!R212</f>
        <v/>
      </c>
      <c r="U104" t="e">
        <f>IF(Main!C104&gt;Main!E104,'Tm-Th-Salinity'!F212,'Tm-Th-Salinity'!F212&amp;";       "&amp;'Th-Ph-rho-dPdT'!AQ212&amp;";       "&amp;'Th-Ph-rho-dPdT'!AV212&amp;";       "&amp;'Th-Ph-rho-dPdT'!AX212&amp;";       "&amp;'PT-trap'!AX212)</f>
        <v>#VALUE!</v>
      </c>
    </row>
    <row r="105" spans="4:21" ht="14">
      <c r="D105" s="20"/>
      <c r="H105" s="25" t="str">
        <f>IF(OR(ISNUMBER(C105),ISNUMBER(F105)),IF(E105&lt;C105,'Tm-Th-Salinity'!E213,'Tm-supplement'!BB213),"")</f>
        <v/>
      </c>
      <c r="I105" s="26" t="str">
        <f t="shared" si="2"/>
        <v/>
      </c>
      <c r="J105" s="78" t="str">
        <f>IF(OR(AND(ISNUMBER(C105),ISNUMBER(E105)), AND(ISNUMBER(E105),ISNUMBER(F105))),IF(AND(C105&gt;E105,D105="halite"),'Tm-supplement'!AW213,'Th-Ph-rho-dPdT'!AP213),"")</f>
        <v/>
      </c>
      <c r="K105" s="63" t="str">
        <f>IF(OR(AND(ISNUMBER(C105),ISNUMBER(E105)), AND(ISNUMBER(E105),ISNUMBER(F105))),'Th-Ph-rho-dPdT'!AW213,"")</f>
        <v/>
      </c>
      <c r="L105" s="26" t="str">
        <f>IF(OR(AND(ISNUMBER(C105),ISNUMBER(E105)), AND(ISNUMBER(E105),ISNUMBER(F105))),'Th-Ph-rho-dPdT'!AU213,"")</f>
        <v/>
      </c>
      <c r="P105" t="str">
        <f t="shared" si="3"/>
        <v/>
      </c>
      <c r="Q105" s="29" t="str">
        <f>'PT-trap'!I213</f>
        <v/>
      </c>
      <c r="R105" s="29" t="str">
        <f>'PT-trap'!J213</f>
        <v/>
      </c>
      <c r="T105" s="94" t="str">
        <f>Check!G213&amp;Check!J213&amp;Check!L213&amp;Check!N213&amp;Check!O213&amp;Check!P213&amp;Check!Q213&amp;Check!R213</f>
        <v/>
      </c>
      <c r="U105" t="e">
        <f>IF(Main!C105&gt;Main!E105,'Tm-Th-Salinity'!F213,'Tm-Th-Salinity'!F213&amp;";       "&amp;'Th-Ph-rho-dPdT'!AQ213&amp;";       "&amp;'Th-Ph-rho-dPdT'!AV213&amp;";       "&amp;'Th-Ph-rho-dPdT'!AX213&amp;";       "&amp;'PT-trap'!AX213)</f>
        <v>#VALUE!</v>
      </c>
    </row>
    <row r="106" spans="4:21" ht="14">
      <c r="D106" s="20"/>
      <c r="H106" s="25" t="str">
        <f>IF(OR(ISNUMBER(C106),ISNUMBER(F106)),IF(E106&lt;C106,'Tm-Th-Salinity'!E214,'Tm-supplement'!BB214),"")</f>
        <v/>
      </c>
      <c r="I106" s="26" t="str">
        <f t="shared" si="2"/>
        <v/>
      </c>
      <c r="J106" s="78" t="str">
        <f>IF(OR(AND(ISNUMBER(C106),ISNUMBER(E106)), AND(ISNUMBER(E106),ISNUMBER(F106))),IF(AND(C106&gt;E106,D106="halite"),'Tm-supplement'!AW214,'Th-Ph-rho-dPdT'!AP214),"")</f>
        <v/>
      </c>
      <c r="K106" s="63" t="str">
        <f>IF(OR(AND(ISNUMBER(C106),ISNUMBER(E106)), AND(ISNUMBER(E106),ISNUMBER(F106))),'Th-Ph-rho-dPdT'!AW214,"")</f>
        <v/>
      </c>
      <c r="L106" s="26" t="str">
        <f>IF(OR(AND(ISNUMBER(C106),ISNUMBER(E106)), AND(ISNUMBER(E106),ISNUMBER(F106))),'Th-Ph-rho-dPdT'!AU214,"")</f>
        <v/>
      </c>
      <c r="P106" t="str">
        <f t="shared" si="3"/>
        <v/>
      </c>
      <c r="Q106" s="29" t="str">
        <f>'PT-trap'!I214</f>
        <v/>
      </c>
      <c r="R106" s="29" t="str">
        <f>'PT-trap'!J214</f>
        <v/>
      </c>
      <c r="T106" s="94" t="str">
        <f>Check!G214&amp;Check!J214&amp;Check!L214&amp;Check!N214&amp;Check!O214&amp;Check!P214&amp;Check!Q214&amp;Check!R214</f>
        <v/>
      </c>
      <c r="U106" t="e">
        <f>IF(Main!C106&gt;Main!E106,'Tm-Th-Salinity'!F214,'Tm-Th-Salinity'!F214&amp;";       "&amp;'Th-Ph-rho-dPdT'!AQ214&amp;";       "&amp;'Th-Ph-rho-dPdT'!AV214&amp;";       "&amp;'Th-Ph-rho-dPdT'!AX214&amp;";       "&amp;'PT-trap'!AX214)</f>
        <v>#VALUE!</v>
      </c>
    </row>
    <row r="107" spans="4:21" ht="14">
      <c r="D107" s="20"/>
      <c r="H107" s="25" t="str">
        <f>IF(OR(ISNUMBER(C107),ISNUMBER(F107)),IF(E107&lt;C107,'Tm-Th-Salinity'!E215,'Tm-supplement'!BB215),"")</f>
        <v/>
      </c>
      <c r="I107" s="26" t="str">
        <f t="shared" si="2"/>
        <v/>
      </c>
      <c r="J107" s="78" t="str">
        <f>IF(OR(AND(ISNUMBER(C107),ISNUMBER(E107)), AND(ISNUMBER(E107),ISNUMBER(F107))),IF(AND(C107&gt;E107,D107="halite"),'Tm-supplement'!AW215,'Th-Ph-rho-dPdT'!AP215),"")</f>
        <v/>
      </c>
      <c r="K107" s="63" t="str">
        <f>IF(OR(AND(ISNUMBER(C107),ISNUMBER(E107)), AND(ISNUMBER(E107),ISNUMBER(F107))),'Th-Ph-rho-dPdT'!AW215,"")</f>
        <v/>
      </c>
      <c r="L107" s="26" t="str">
        <f>IF(OR(AND(ISNUMBER(C107),ISNUMBER(E107)), AND(ISNUMBER(E107),ISNUMBER(F107))),'Th-Ph-rho-dPdT'!AU215,"")</f>
        <v/>
      </c>
      <c r="P107" t="str">
        <f t="shared" si="3"/>
        <v/>
      </c>
      <c r="Q107" s="29" t="str">
        <f>'PT-trap'!I215</f>
        <v/>
      </c>
      <c r="R107" s="29" t="str">
        <f>'PT-trap'!J215</f>
        <v/>
      </c>
      <c r="T107" s="94" t="str">
        <f>Check!G215&amp;Check!J215&amp;Check!L215&amp;Check!N215&amp;Check!O215&amp;Check!P215&amp;Check!Q215&amp;Check!R215</f>
        <v/>
      </c>
      <c r="U107" t="e">
        <f>IF(Main!C107&gt;Main!E107,'Tm-Th-Salinity'!F215,'Tm-Th-Salinity'!F215&amp;";       "&amp;'Th-Ph-rho-dPdT'!AQ215&amp;";       "&amp;'Th-Ph-rho-dPdT'!AV215&amp;";       "&amp;'Th-Ph-rho-dPdT'!AX215&amp;";       "&amp;'PT-trap'!AX215)</f>
        <v>#VALUE!</v>
      </c>
    </row>
    <row r="108" spans="4:21" ht="14">
      <c r="D108" s="20"/>
      <c r="H108" s="25" t="str">
        <f>IF(OR(ISNUMBER(C108),ISNUMBER(F108)),IF(E108&lt;C108,'Tm-Th-Salinity'!E216,'Tm-supplement'!BB216),"")</f>
        <v/>
      </c>
      <c r="I108" s="26" t="str">
        <f t="shared" si="2"/>
        <v/>
      </c>
      <c r="J108" s="78" t="str">
        <f>IF(OR(AND(ISNUMBER(C108),ISNUMBER(E108)), AND(ISNUMBER(E108),ISNUMBER(F108))),IF(AND(C108&gt;E108,D108="halite"),'Tm-supplement'!AW216,'Th-Ph-rho-dPdT'!AP216),"")</f>
        <v/>
      </c>
      <c r="K108" s="63" t="str">
        <f>IF(OR(AND(ISNUMBER(C108),ISNUMBER(E108)), AND(ISNUMBER(E108),ISNUMBER(F108))),'Th-Ph-rho-dPdT'!AW216,"")</f>
        <v/>
      </c>
      <c r="L108" s="26" t="str">
        <f>IF(OR(AND(ISNUMBER(C108),ISNUMBER(E108)), AND(ISNUMBER(E108),ISNUMBER(F108))),'Th-Ph-rho-dPdT'!AU216,"")</f>
        <v/>
      </c>
      <c r="P108" t="str">
        <f t="shared" si="3"/>
        <v/>
      </c>
      <c r="Q108" s="29" t="str">
        <f>'PT-trap'!I216</f>
        <v/>
      </c>
      <c r="R108" s="29" t="str">
        <f>'PT-trap'!J216</f>
        <v/>
      </c>
      <c r="T108" s="94" t="str">
        <f>Check!G216&amp;Check!J216&amp;Check!L216&amp;Check!N216&amp;Check!O216&amp;Check!P216&amp;Check!Q216&amp;Check!R216</f>
        <v/>
      </c>
      <c r="U108" t="e">
        <f>IF(Main!C108&gt;Main!E108,'Tm-Th-Salinity'!F216,'Tm-Th-Salinity'!F216&amp;";       "&amp;'Th-Ph-rho-dPdT'!AQ216&amp;";       "&amp;'Th-Ph-rho-dPdT'!AV216&amp;";       "&amp;'Th-Ph-rho-dPdT'!AX216&amp;";       "&amp;'PT-trap'!AX216)</f>
        <v>#VALUE!</v>
      </c>
    </row>
    <row r="109" spans="4:21" ht="14">
      <c r="D109" s="20"/>
      <c r="H109" s="25" t="str">
        <f>IF(OR(ISNUMBER(C109),ISNUMBER(F109)),IF(E109&lt;C109,'Tm-Th-Salinity'!E217,'Tm-supplement'!BB217),"")</f>
        <v/>
      </c>
      <c r="I109" s="26" t="str">
        <f t="shared" si="2"/>
        <v/>
      </c>
      <c r="J109" s="78" t="str">
        <f>IF(OR(AND(ISNUMBER(C109),ISNUMBER(E109)), AND(ISNUMBER(E109),ISNUMBER(F109))),IF(AND(C109&gt;E109,D109="halite"),'Tm-supplement'!AW217,'Th-Ph-rho-dPdT'!AP217),"")</f>
        <v/>
      </c>
      <c r="K109" s="63" t="str">
        <f>IF(OR(AND(ISNUMBER(C109),ISNUMBER(E109)), AND(ISNUMBER(E109),ISNUMBER(F109))),'Th-Ph-rho-dPdT'!AW217,"")</f>
        <v/>
      </c>
      <c r="L109" s="26" t="str">
        <f>IF(OR(AND(ISNUMBER(C109),ISNUMBER(E109)), AND(ISNUMBER(E109),ISNUMBER(F109))),'Th-Ph-rho-dPdT'!AU217,"")</f>
        <v/>
      </c>
      <c r="P109" t="str">
        <f t="shared" si="3"/>
        <v/>
      </c>
      <c r="Q109" s="29" t="str">
        <f>'PT-trap'!I217</f>
        <v/>
      </c>
      <c r="R109" s="29" t="str">
        <f>'PT-trap'!J217</f>
        <v/>
      </c>
      <c r="T109" s="94" t="str">
        <f>Check!G217&amp;Check!J217&amp;Check!L217&amp;Check!N217&amp;Check!O217&amp;Check!P217&amp;Check!Q217&amp;Check!R217</f>
        <v/>
      </c>
      <c r="U109" t="e">
        <f>IF(Main!C109&gt;Main!E109,'Tm-Th-Salinity'!F217,'Tm-Th-Salinity'!F217&amp;";       "&amp;'Th-Ph-rho-dPdT'!AQ217&amp;";       "&amp;'Th-Ph-rho-dPdT'!AV217&amp;";       "&amp;'Th-Ph-rho-dPdT'!AX217&amp;";       "&amp;'PT-trap'!AX217)</f>
        <v>#VALUE!</v>
      </c>
    </row>
    <row r="110" spans="4:21" ht="14">
      <c r="D110" s="20"/>
      <c r="H110" s="25" t="str">
        <f>IF(OR(ISNUMBER(C110),ISNUMBER(F110)),IF(E110&lt;C110,'Tm-Th-Salinity'!E218,'Tm-supplement'!BB218),"")</f>
        <v/>
      </c>
      <c r="I110" s="26" t="str">
        <f t="shared" si="2"/>
        <v/>
      </c>
      <c r="J110" s="78" t="str">
        <f>IF(OR(AND(ISNUMBER(C110),ISNUMBER(E110)), AND(ISNUMBER(E110),ISNUMBER(F110))),IF(AND(C110&gt;E110,D110="halite"),'Tm-supplement'!AW218,'Th-Ph-rho-dPdT'!AP218),"")</f>
        <v/>
      </c>
      <c r="K110" s="63" t="str">
        <f>IF(OR(AND(ISNUMBER(C110),ISNUMBER(E110)), AND(ISNUMBER(E110),ISNUMBER(F110))),'Th-Ph-rho-dPdT'!AW218,"")</f>
        <v/>
      </c>
      <c r="L110" s="26" t="str">
        <f>IF(OR(AND(ISNUMBER(C110),ISNUMBER(E110)), AND(ISNUMBER(E110),ISNUMBER(F110))),'Th-Ph-rho-dPdT'!AU218,"")</f>
        <v/>
      </c>
      <c r="P110" t="str">
        <f t="shared" si="3"/>
        <v/>
      </c>
      <c r="Q110" s="29" t="str">
        <f>'PT-trap'!I218</f>
        <v/>
      </c>
      <c r="R110" s="29" t="str">
        <f>'PT-trap'!J218</f>
        <v/>
      </c>
      <c r="T110" s="94" t="str">
        <f>Check!G218&amp;Check!J218&amp;Check!L218&amp;Check!N218&amp;Check!O218&amp;Check!P218&amp;Check!Q218&amp;Check!R218</f>
        <v/>
      </c>
      <c r="U110" t="e">
        <f>IF(Main!C110&gt;Main!E110,'Tm-Th-Salinity'!F218,'Tm-Th-Salinity'!F218&amp;";       "&amp;'Th-Ph-rho-dPdT'!AQ218&amp;";       "&amp;'Th-Ph-rho-dPdT'!AV218&amp;";       "&amp;'Th-Ph-rho-dPdT'!AX218&amp;";       "&amp;'PT-trap'!AX218)</f>
        <v>#VALUE!</v>
      </c>
    </row>
    <row r="111" spans="4:21" ht="14">
      <c r="D111" s="20"/>
      <c r="H111" s="25" t="str">
        <f>IF(OR(ISNUMBER(C111),ISNUMBER(F111)),IF(E111&lt;C111,'Tm-Th-Salinity'!E219,'Tm-supplement'!BB219),"")</f>
        <v/>
      </c>
      <c r="I111" s="26" t="str">
        <f t="shared" si="2"/>
        <v/>
      </c>
      <c r="J111" s="78" t="str">
        <f>IF(OR(AND(ISNUMBER(C111),ISNUMBER(E111)), AND(ISNUMBER(E111),ISNUMBER(F111))),IF(AND(C111&gt;E111,D111="halite"),'Tm-supplement'!AW219,'Th-Ph-rho-dPdT'!AP219),"")</f>
        <v/>
      </c>
      <c r="K111" s="63" t="str">
        <f>IF(OR(AND(ISNUMBER(C111),ISNUMBER(E111)), AND(ISNUMBER(E111),ISNUMBER(F111))),'Th-Ph-rho-dPdT'!AW219,"")</f>
        <v/>
      </c>
      <c r="L111" s="26" t="str">
        <f>IF(OR(AND(ISNUMBER(C111),ISNUMBER(E111)), AND(ISNUMBER(E111),ISNUMBER(F111))),'Th-Ph-rho-dPdT'!AU219,"")</f>
        <v/>
      </c>
      <c r="P111" t="str">
        <f t="shared" si="3"/>
        <v/>
      </c>
      <c r="Q111" s="29" t="str">
        <f>'PT-trap'!I219</f>
        <v/>
      </c>
      <c r="R111" s="29" t="str">
        <f>'PT-trap'!J219</f>
        <v/>
      </c>
      <c r="T111" s="94" t="str">
        <f>Check!G219&amp;Check!J219&amp;Check!L219&amp;Check!N219&amp;Check!O219&amp;Check!P219&amp;Check!Q219&amp;Check!R219</f>
        <v/>
      </c>
      <c r="U111" t="e">
        <f>IF(Main!C111&gt;Main!E111,'Tm-Th-Salinity'!F219,'Tm-Th-Salinity'!F219&amp;";       "&amp;'Th-Ph-rho-dPdT'!AQ219&amp;";       "&amp;'Th-Ph-rho-dPdT'!AV219&amp;";       "&amp;'Th-Ph-rho-dPdT'!AX219&amp;";       "&amp;'PT-trap'!AX219)</f>
        <v>#VALUE!</v>
      </c>
    </row>
    <row r="112" spans="4:21" ht="14">
      <c r="D112" s="20"/>
      <c r="H112" s="25" t="str">
        <f>IF(OR(ISNUMBER(C112),ISNUMBER(F112)),IF(E112&lt;C112,'Tm-Th-Salinity'!E220,'Tm-supplement'!BB220),"")</f>
        <v/>
      </c>
      <c r="I112" s="26" t="str">
        <f t="shared" si="2"/>
        <v/>
      </c>
      <c r="J112" s="78" t="str">
        <f>IF(OR(AND(ISNUMBER(C112),ISNUMBER(E112)), AND(ISNUMBER(E112),ISNUMBER(F112))),IF(AND(C112&gt;E112,D112="halite"),'Tm-supplement'!AW220,'Th-Ph-rho-dPdT'!AP220),"")</f>
        <v/>
      </c>
      <c r="K112" s="63" t="str">
        <f>IF(OR(AND(ISNUMBER(C112),ISNUMBER(E112)), AND(ISNUMBER(E112),ISNUMBER(F112))),'Th-Ph-rho-dPdT'!AW220,"")</f>
        <v/>
      </c>
      <c r="L112" s="26" t="str">
        <f>IF(OR(AND(ISNUMBER(C112),ISNUMBER(E112)), AND(ISNUMBER(E112),ISNUMBER(F112))),'Th-Ph-rho-dPdT'!AU220,"")</f>
        <v/>
      </c>
      <c r="P112" t="str">
        <f t="shared" si="3"/>
        <v/>
      </c>
      <c r="Q112" s="29" t="str">
        <f>'PT-trap'!I220</f>
        <v/>
      </c>
      <c r="R112" s="29" t="str">
        <f>'PT-trap'!J220</f>
        <v/>
      </c>
      <c r="T112" s="94" t="str">
        <f>Check!G220&amp;Check!J220&amp;Check!L220&amp;Check!N220&amp;Check!O220&amp;Check!P220&amp;Check!Q220&amp;Check!R220</f>
        <v/>
      </c>
      <c r="U112" t="e">
        <f>IF(Main!C112&gt;Main!E112,'Tm-Th-Salinity'!F220,'Tm-Th-Salinity'!F220&amp;";       "&amp;'Th-Ph-rho-dPdT'!AQ220&amp;";       "&amp;'Th-Ph-rho-dPdT'!AV220&amp;";       "&amp;'Th-Ph-rho-dPdT'!AX220&amp;";       "&amp;'PT-trap'!AX220)</f>
        <v>#VALUE!</v>
      </c>
    </row>
    <row r="113" spans="4:21" ht="14">
      <c r="D113" s="20"/>
      <c r="H113" s="25" t="str">
        <f>IF(OR(ISNUMBER(C113),ISNUMBER(F113)),IF(E113&lt;C113,'Tm-Th-Salinity'!E221,'Tm-supplement'!BB221),"")</f>
        <v/>
      </c>
      <c r="I113" s="26" t="str">
        <f t="shared" si="2"/>
        <v/>
      </c>
      <c r="J113" s="78" t="str">
        <f>IF(OR(AND(ISNUMBER(C113),ISNUMBER(E113)), AND(ISNUMBER(E113),ISNUMBER(F113))),IF(AND(C113&gt;E113,D113="halite"),'Tm-supplement'!AW221,'Th-Ph-rho-dPdT'!AP221),"")</f>
        <v/>
      </c>
      <c r="K113" s="63" t="str">
        <f>IF(OR(AND(ISNUMBER(C113),ISNUMBER(E113)), AND(ISNUMBER(E113),ISNUMBER(F113))),'Th-Ph-rho-dPdT'!AW221,"")</f>
        <v/>
      </c>
      <c r="L113" s="26" t="str">
        <f>IF(OR(AND(ISNUMBER(C113),ISNUMBER(E113)), AND(ISNUMBER(E113),ISNUMBER(F113))),'Th-Ph-rho-dPdT'!AU221,"")</f>
        <v/>
      </c>
      <c r="P113" t="str">
        <f t="shared" si="3"/>
        <v/>
      </c>
      <c r="Q113" s="29" t="str">
        <f>'PT-trap'!I221</f>
        <v/>
      </c>
      <c r="R113" s="29" t="str">
        <f>'PT-trap'!J221</f>
        <v/>
      </c>
      <c r="T113" s="94" t="str">
        <f>Check!G221&amp;Check!J221&amp;Check!L221&amp;Check!N221&amp;Check!O221&amp;Check!P221&amp;Check!Q221&amp;Check!R221</f>
        <v/>
      </c>
      <c r="U113" t="e">
        <f>IF(Main!C113&gt;Main!E113,'Tm-Th-Salinity'!F221,'Tm-Th-Salinity'!F221&amp;";       "&amp;'Th-Ph-rho-dPdT'!AQ221&amp;";       "&amp;'Th-Ph-rho-dPdT'!AV221&amp;";       "&amp;'Th-Ph-rho-dPdT'!AX221&amp;";       "&amp;'PT-trap'!AX221)</f>
        <v>#VALUE!</v>
      </c>
    </row>
    <row r="114" spans="4:21" ht="14">
      <c r="D114" s="20"/>
      <c r="H114" s="25" t="str">
        <f>IF(OR(ISNUMBER(C114),ISNUMBER(F114)),IF(E114&lt;C114,'Tm-Th-Salinity'!E222,'Tm-supplement'!BB222),"")</f>
        <v/>
      </c>
      <c r="I114" s="26" t="str">
        <f t="shared" si="2"/>
        <v/>
      </c>
      <c r="J114" s="78" t="str">
        <f>IF(OR(AND(ISNUMBER(C114),ISNUMBER(E114)), AND(ISNUMBER(E114),ISNUMBER(F114))),IF(AND(C114&gt;E114,D114="halite"),'Tm-supplement'!AW222,'Th-Ph-rho-dPdT'!AP222),"")</f>
        <v/>
      </c>
      <c r="K114" s="63" t="str">
        <f>IF(OR(AND(ISNUMBER(C114),ISNUMBER(E114)), AND(ISNUMBER(E114),ISNUMBER(F114))),'Th-Ph-rho-dPdT'!AW222,"")</f>
        <v/>
      </c>
      <c r="L114" s="26" t="str">
        <f>IF(OR(AND(ISNUMBER(C114),ISNUMBER(E114)), AND(ISNUMBER(E114),ISNUMBER(F114))),'Th-Ph-rho-dPdT'!AU222,"")</f>
        <v/>
      </c>
      <c r="P114" t="str">
        <f t="shared" si="3"/>
        <v/>
      </c>
      <c r="Q114" s="29" t="str">
        <f>'PT-trap'!I222</f>
        <v/>
      </c>
      <c r="R114" s="29" t="str">
        <f>'PT-trap'!J222</f>
        <v/>
      </c>
      <c r="T114" s="94" t="str">
        <f>Check!G222&amp;Check!J222&amp;Check!L222&amp;Check!N222&amp;Check!O222&amp;Check!P222&amp;Check!Q222&amp;Check!R222</f>
        <v/>
      </c>
      <c r="U114" t="e">
        <f>IF(Main!C114&gt;Main!E114,'Tm-Th-Salinity'!F222,'Tm-Th-Salinity'!F222&amp;";       "&amp;'Th-Ph-rho-dPdT'!AQ222&amp;";       "&amp;'Th-Ph-rho-dPdT'!AV222&amp;";       "&amp;'Th-Ph-rho-dPdT'!AX222&amp;";       "&amp;'PT-trap'!AX222)</f>
        <v>#VALUE!</v>
      </c>
    </row>
    <row r="115" spans="4:21" ht="14">
      <c r="D115" s="20"/>
      <c r="H115" s="25" t="str">
        <f>IF(OR(ISNUMBER(C115),ISNUMBER(F115)),IF(E115&lt;C115,'Tm-Th-Salinity'!E223,'Tm-supplement'!BB223),"")</f>
        <v/>
      </c>
      <c r="I115" s="26" t="str">
        <f t="shared" si="2"/>
        <v/>
      </c>
      <c r="J115" s="78" t="str">
        <f>IF(OR(AND(ISNUMBER(C115),ISNUMBER(E115)), AND(ISNUMBER(E115),ISNUMBER(F115))),IF(AND(C115&gt;E115,D115="halite"),'Tm-supplement'!AW223,'Th-Ph-rho-dPdT'!AP223),"")</f>
        <v/>
      </c>
      <c r="K115" s="63" t="str">
        <f>IF(OR(AND(ISNUMBER(C115),ISNUMBER(E115)), AND(ISNUMBER(E115),ISNUMBER(F115))),'Th-Ph-rho-dPdT'!AW223,"")</f>
        <v/>
      </c>
      <c r="L115" s="26" t="str">
        <f>IF(OR(AND(ISNUMBER(C115),ISNUMBER(E115)), AND(ISNUMBER(E115),ISNUMBER(F115))),'Th-Ph-rho-dPdT'!AU223,"")</f>
        <v/>
      </c>
      <c r="P115" t="str">
        <f t="shared" si="3"/>
        <v/>
      </c>
      <c r="Q115" s="29" t="str">
        <f>'PT-trap'!I223</f>
        <v/>
      </c>
      <c r="R115" s="29" t="str">
        <f>'PT-trap'!J223</f>
        <v/>
      </c>
      <c r="T115" s="94" t="str">
        <f>Check!G223&amp;Check!J223&amp;Check!L223&amp;Check!N223&amp;Check!O223&amp;Check!P223&amp;Check!Q223&amp;Check!R223</f>
        <v/>
      </c>
      <c r="U115" t="e">
        <f>IF(Main!C115&gt;Main!E115,'Tm-Th-Salinity'!F223,'Tm-Th-Salinity'!F223&amp;";       "&amp;'Th-Ph-rho-dPdT'!AQ223&amp;";       "&amp;'Th-Ph-rho-dPdT'!AV223&amp;";       "&amp;'Th-Ph-rho-dPdT'!AX223&amp;";       "&amp;'PT-trap'!AX223)</f>
        <v>#VALUE!</v>
      </c>
    </row>
    <row r="116" spans="4:21" ht="14">
      <c r="D116" s="20"/>
      <c r="H116" s="25" t="str">
        <f>IF(OR(ISNUMBER(C116),ISNUMBER(F116)),IF(E116&lt;C116,'Tm-Th-Salinity'!E224,'Tm-supplement'!BB224),"")</f>
        <v/>
      </c>
      <c r="I116" s="26" t="str">
        <f t="shared" si="2"/>
        <v/>
      </c>
      <c r="J116" s="78" t="str">
        <f>IF(OR(AND(ISNUMBER(C116),ISNUMBER(E116)), AND(ISNUMBER(E116),ISNUMBER(F116))),IF(AND(C116&gt;E116,D116="halite"),'Tm-supplement'!AW224,'Th-Ph-rho-dPdT'!AP224),"")</f>
        <v/>
      </c>
      <c r="K116" s="63" t="str">
        <f>IF(OR(AND(ISNUMBER(C116),ISNUMBER(E116)), AND(ISNUMBER(E116),ISNUMBER(F116))),'Th-Ph-rho-dPdT'!AW224,"")</f>
        <v/>
      </c>
      <c r="L116" s="26" t="str">
        <f>IF(OR(AND(ISNUMBER(C116),ISNUMBER(E116)), AND(ISNUMBER(E116),ISNUMBER(F116))),'Th-Ph-rho-dPdT'!AU224,"")</f>
        <v/>
      </c>
      <c r="P116" t="str">
        <f t="shared" si="3"/>
        <v/>
      </c>
      <c r="Q116" s="29" t="str">
        <f>'PT-trap'!I224</f>
        <v/>
      </c>
      <c r="R116" s="29" t="str">
        <f>'PT-trap'!J224</f>
        <v/>
      </c>
      <c r="T116" s="94" t="str">
        <f>Check!G224&amp;Check!J224&amp;Check!L224&amp;Check!N224&amp;Check!O224&amp;Check!P224&amp;Check!Q224&amp;Check!R224</f>
        <v/>
      </c>
      <c r="U116" t="e">
        <f>IF(Main!C116&gt;Main!E116,'Tm-Th-Salinity'!F224,'Tm-Th-Salinity'!F224&amp;";       "&amp;'Th-Ph-rho-dPdT'!AQ224&amp;";       "&amp;'Th-Ph-rho-dPdT'!AV224&amp;";       "&amp;'Th-Ph-rho-dPdT'!AX224&amp;";       "&amp;'PT-trap'!AX224)</f>
        <v>#VALUE!</v>
      </c>
    </row>
    <row r="117" spans="4:21" ht="14">
      <c r="D117" s="20"/>
      <c r="H117" s="25" t="str">
        <f>IF(OR(ISNUMBER(C117),ISNUMBER(F117)),IF(E117&lt;C117,'Tm-Th-Salinity'!E225,'Tm-supplement'!BB225),"")</f>
        <v/>
      </c>
      <c r="I117" s="26" t="str">
        <f t="shared" si="2"/>
        <v/>
      </c>
      <c r="J117" s="78" t="str">
        <f>IF(OR(AND(ISNUMBER(C117),ISNUMBER(E117)), AND(ISNUMBER(E117),ISNUMBER(F117))),IF(AND(C117&gt;E117,D117="halite"),'Tm-supplement'!AW225,'Th-Ph-rho-dPdT'!AP225),"")</f>
        <v/>
      </c>
      <c r="K117" s="63" t="str">
        <f>IF(OR(AND(ISNUMBER(C117),ISNUMBER(E117)), AND(ISNUMBER(E117),ISNUMBER(F117))),'Th-Ph-rho-dPdT'!AW225,"")</f>
        <v/>
      </c>
      <c r="L117" s="26" t="str">
        <f>IF(OR(AND(ISNUMBER(C117),ISNUMBER(E117)), AND(ISNUMBER(E117),ISNUMBER(F117))),'Th-Ph-rho-dPdT'!AU225,"")</f>
        <v/>
      </c>
      <c r="P117" t="str">
        <f t="shared" si="3"/>
        <v/>
      </c>
      <c r="Q117" s="29" t="str">
        <f>'PT-trap'!I225</f>
        <v/>
      </c>
      <c r="R117" s="29" t="str">
        <f>'PT-trap'!J225</f>
        <v/>
      </c>
      <c r="T117" s="94" t="str">
        <f>Check!G225&amp;Check!J225&amp;Check!L225&amp;Check!N225&amp;Check!O225&amp;Check!P225&amp;Check!Q225&amp;Check!R225</f>
        <v/>
      </c>
      <c r="U117" t="e">
        <f>IF(Main!C117&gt;Main!E117,'Tm-Th-Salinity'!F225,'Tm-Th-Salinity'!F225&amp;";       "&amp;'Th-Ph-rho-dPdT'!AQ225&amp;";       "&amp;'Th-Ph-rho-dPdT'!AV225&amp;";       "&amp;'Th-Ph-rho-dPdT'!AX225&amp;";       "&amp;'PT-trap'!AX225)</f>
        <v>#VALUE!</v>
      </c>
    </row>
    <row r="118" spans="4:21" ht="14">
      <c r="D118" s="20"/>
      <c r="H118" s="25" t="str">
        <f>IF(OR(ISNUMBER(C118),ISNUMBER(F118)),IF(E118&lt;C118,'Tm-Th-Salinity'!E226,'Tm-supplement'!BB226),"")</f>
        <v/>
      </c>
      <c r="I118" s="26" t="str">
        <f t="shared" si="2"/>
        <v/>
      </c>
      <c r="J118" s="78" t="str">
        <f>IF(OR(AND(ISNUMBER(C118),ISNUMBER(E118)), AND(ISNUMBER(E118),ISNUMBER(F118))),IF(AND(C118&gt;E118,D118="halite"),'Tm-supplement'!AW226,'Th-Ph-rho-dPdT'!AP226),"")</f>
        <v/>
      </c>
      <c r="K118" s="63" t="str">
        <f>IF(OR(AND(ISNUMBER(C118),ISNUMBER(E118)), AND(ISNUMBER(E118),ISNUMBER(F118))),'Th-Ph-rho-dPdT'!AW226,"")</f>
        <v/>
      </c>
      <c r="L118" s="26" t="str">
        <f>IF(OR(AND(ISNUMBER(C118),ISNUMBER(E118)), AND(ISNUMBER(E118),ISNUMBER(F118))),'Th-Ph-rho-dPdT'!AU226,"")</f>
        <v/>
      </c>
      <c r="P118" t="str">
        <f t="shared" si="3"/>
        <v/>
      </c>
      <c r="Q118" s="29" t="str">
        <f>'PT-trap'!I226</f>
        <v/>
      </c>
      <c r="R118" s="29" t="str">
        <f>'PT-trap'!J226</f>
        <v/>
      </c>
      <c r="T118" s="94" t="str">
        <f>Check!G226&amp;Check!J226&amp;Check!L226&amp;Check!N226&amp;Check!O226&amp;Check!P226&amp;Check!Q226&amp;Check!R226</f>
        <v/>
      </c>
      <c r="U118" t="e">
        <f>IF(Main!C118&gt;Main!E118,'Tm-Th-Salinity'!F226,'Tm-Th-Salinity'!F226&amp;";       "&amp;'Th-Ph-rho-dPdT'!AQ226&amp;";       "&amp;'Th-Ph-rho-dPdT'!AV226&amp;";       "&amp;'Th-Ph-rho-dPdT'!AX226&amp;";       "&amp;'PT-trap'!AX226)</f>
        <v>#VALUE!</v>
      </c>
    </row>
    <row r="119" spans="4:21" ht="14">
      <c r="D119" s="20"/>
      <c r="H119" s="25" t="str">
        <f>IF(OR(ISNUMBER(C119),ISNUMBER(F119)),IF(E119&lt;C119,'Tm-Th-Salinity'!E227,'Tm-supplement'!BB227),"")</f>
        <v/>
      </c>
      <c r="I119" s="26" t="str">
        <f t="shared" si="2"/>
        <v/>
      </c>
      <c r="J119" s="78" t="str">
        <f>IF(OR(AND(ISNUMBER(C119),ISNUMBER(E119)), AND(ISNUMBER(E119),ISNUMBER(F119))),IF(AND(C119&gt;E119,D119="halite"),'Tm-supplement'!AW227,'Th-Ph-rho-dPdT'!AP227),"")</f>
        <v/>
      </c>
      <c r="K119" s="63" t="str">
        <f>IF(OR(AND(ISNUMBER(C119),ISNUMBER(E119)), AND(ISNUMBER(E119),ISNUMBER(F119))),'Th-Ph-rho-dPdT'!AW227,"")</f>
        <v/>
      </c>
      <c r="L119" s="26" t="str">
        <f>IF(OR(AND(ISNUMBER(C119),ISNUMBER(E119)), AND(ISNUMBER(E119),ISNUMBER(F119))),'Th-Ph-rho-dPdT'!AU227,"")</f>
        <v/>
      </c>
      <c r="P119" t="str">
        <f t="shared" si="3"/>
        <v/>
      </c>
      <c r="Q119" s="29" t="str">
        <f>'PT-trap'!I227</f>
        <v/>
      </c>
      <c r="R119" s="29" t="str">
        <f>'PT-trap'!J227</f>
        <v/>
      </c>
      <c r="T119" s="94" t="str">
        <f>Check!G227&amp;Check!J227&amp;Check!L227&amp;Check!N227&amp;Check!O227&amp;Check!P227&amp;Check!Q227&amp;Check!R227</f>
        <v/>
      </c>
      <c r="U119" t="e">
        <f>IF(Main!C119&gt;Main!E119,'Tm-Th-Salinity'!F227,'Tm-Th-Salinity'!F227&amp;";       "&amp;'Th-Ph-rho-dPdT'!AQ227&amp;";       "&amp;'Th-Ph-rho-dPdT'!AV227&amp;";       "&amp;'Th-Ph-rho-dPdT'!AX227&amp;";       "&amp;'PT-trap'!AX227)</f>
        <v>#VALUE!</v>
      </c>
    </row>
    <row r="120" spans="4:21" ht="14">
      <c r="D120" s="20"/>
      <c r="H120" s="25" t="str">
        <f>IF(OR(ISNUMBER(C120),ISNUMBER(F120)),IF(E120&lt;C120,'Tm-Th-Salinity'!E228,'Tm-supplement'!BB228),"")</f>
        <v/>
      </c>
      <c r="I120" s="26" t="str">
        <f t="shared" si="2"/>
        <v/>
      </c>
      <c r="J120" s="78" t="str">
        <f>IF(OR(AND(ISNUMBER(C120),ISNUMBER(E120)), AND(ISNUMBER(E120),ISNUMBER(F120))),IF(AND(C120&gt;E120,D120="halite"),'Tm-supplement'!AW228,'Th-Ph-rho-dPdT'!AP228),"")</f>
        <v/>
      </c>
      <c r="K120" s="63" t="str">
        <f>IF(OR(AND(ISNUMBER(C120),ISNUMBER(E120)), AND(ISNUMBER(E120),ISNUMBER(F120))),'Th-Ph-rho-dPdT'!AW228,"")</f>
        <v/>
      </c>
      <c r="L120" s="26" t="str">
        <f>IF(OR(AND(ISNUMBER(C120),ISNUMBER(E120)), AND(ISNUMBER(E120),ISNUMBER(F120))),'Th-Ph-rho-dPdT'!AU228,"")</f>
        <v/>
      </c>
      <c r="P120" t="str">
        <f t="shared" si="3"/>
        <v/>
      </c>
      <c r="Q120" s="29" t="str">
        <f>'PT-trap'!I228</f>
        <v/>
      </c>
      <c r="R120" s="29" t="str">
        <f>'PT-trap'!J228</f>
        <v/>
      </c>
      <c r="T120" s="94" t="str">
        <f>Check!G228&amp;Check!J228&amp;Check!L228&amp;Check!N228&amp;Check!O228&amp;Check!P228&amp;Check!Q228&amp;Check!R228</f>
        <v/>
      </c>
      <c r="U120" t="e">
        <f>IF(Main!C120&gt;Main!E120,'Tm-Th-Salinity'!F228,'Tm-Th-Salinity'!F228&amp;";       "&amp;'Th-Ph-rho-dPdT'!AQ228&amp;";       "&amp;'Th-Ph-rho-dPdT'!AV228&amp;";       "&amp;'Th-Ph-rho-dPdT'!AX228&amp;";       "&amp;'PT-trap'!AX228)</f>
        <v>#VALUE!</v>
      </c>
    </row>
    <row r="121" spans="4:21" ht="14">
      <c r="D121" s="20"/>
      <c r="H121" s="25" t="str">
        <f>IF(OR(ISNUMBER(C121),ISNUMBER(F121)),IF(E121&lt;C121,'Tm-Th-Salinity'!E229,'Tm-supplement'!BB229),"")</f>
        <v/>
      </c>
      <c r="I121" s="26" t="str">
        <f t="shared" ref="I121:I184" si="4">IF(OR(AND(ISNUMBER(C121),ISNUMBER(E121)), AND(ISNUMBER(E121),ISNUMBER(F121))),IF(AND(C121&gt;E121,D121="halite"),C121,E121),"")</f>
        <v/>
      </c>
      <c r="J121" s="78" t="str">
        <f>IF(OR(AND(ISNUMBER(C121),ISNUMBER(E121)), AND(ISNUMBER(E121),ISNUMBER(F121))),IF(AND(C121&gt;E121,D121="halite"),'Tm-supplement'!AW229,'Th-Ph-rho-dPdT'!AP229),"")</f>
        <v/>
      </c>
      <c r="K121" s="63" t="str">
        <f>IF(OR(AND(ISNUMBER(C121),ISNUMBER(E121)), AND(ISNUMBER(E121),ISNUMBER(F121))),'Th-Ph-rho-dPdT'!AW229,"")</f>
        <v/>
      </c>
      <c r="L121" s="26" t="str">
        <f>IF(OR(AND(ISNUMBER(C121),ISNUMBER(E121)), AND(ISNUMBER(E121),ISNUMBER(F121))),'Th-Ph-rho-dPdT'!AU229,"")</f>
        <v/>
      </c>
      <c r="P121" t="str">
        <f t="shared" ref="P121:P184" si="5">IF(N121="","",IF(N121="temperature estimate","°C","bar"))</f>
        <v/>
      </c>
      <c r="Q121" s="29" t="str">
        <f>'PT-trap'!I229</f>
        <v/>
      </c>
      <c r="R121" s="29" t="str">
        <f>'PT-trap'!J229</f>
        <v/>
      </c>
      <c r="T121" s="94" t="str">
        <f>Check!G229&amp;Check!J229&amp;Check!L229&amp;Check!N229&amp;Check!O229&amp;Check!P229&amp;Check!Q229&amp;Check!R229</f>
        <v/>
      </c>
      <c r="U121" t="e">
        <f>IF(Main!C121&gt;Main!E121,'Tm-Th-Salinity'!F229,'Tm-Th-Salinity'!F229&amp;";       "&amp;'Th-Ph-rho-dPdT'!AQ229&amp;";       "&amp;'Th-Ph-rho-dPdT'!AV229&amp;";       "&amp;'Th-Ph-rho-dPdT'!AX229&amp;";       "&amp;'PT-trap'!AX229)</f>
        <v>#VALUE!</v>
      </c>
    </row>
    <row r="122" spans="4:21" ht="14">
      <c r="D122" s="20"/>
      <c r="H122" s="25" t="str">
        <f>IF(OR(ISNUMBER(C122),ISNUMBER(F122)),IF(E122&lt;C122,'Tm-Th-Salinity'!E230,'Tm-supplement'!BB230),"")</f>
        <v/>
      </c>
      <c r="I122" s="26" t="str">
        <f t="shared" si="4"/>
        <v/>
      </c>
      <c r="J122" s="78" t="str">
        <f>IF(OR(AND(ISNUMBER(C122),ISNUMBER(E122)), AND(ISNUMBER(E122),ISNUMBER(F122))),IF(AND(C122&gt;E122,D122="halite"),'Tm-supplement'!AW230,'Th-Ph-rho-dPdT'!AP230),"")</f>
        <v/>
      </c>
      <c r="K122" s="63" t="str">
        <f>IF(OR(AND(ISNUMBER(C122),ISNUMBER(E122)), AND(ISNUMBER(E122),ISNUMBER(F122))),'Th-Ph-rho-dPdT'!AW230,"")</f>
        <v/>
      </c>
      <c r="L122" s="26" t="str">
        <f>IF(OR(AND(ISNUMBER(C122),ISNUMBER(E122)), AND(ISNUMBER(E122),ISNUMBER(F122))),'Th-Ph-rho-dPdT'!AU230,"")</f>
        <v/>
      </c>
      <c r="P122" t="str">
        <f t="shared" si="5"/>
        <v/>
      </c>
      <c r="Q122" s="29" t="str">
        <f>'PT-trap'!I230</f>
        <v/>
      </c>
      <c r="R122" s="29" t="str">
        <f>'PT-trap'!J230</f>
        <v/>
      </c>
      <c r="T122" s="94" t="str">
        <f>Check!G230&amp;Check!J230&amp;Check!L230&amp;Check!N230&amp;Check!O230&amp;Check!P230&amp;Check!Q230&amp;Check!R230</f>
        <v/>
      </c>
      <c r="U122" t="e">
        <f>IF(Main!C122&gt;Main!E122,'Tm-Th-Salinity'!F230,'Tm-Th-Salinity'!F230&amp;";       "&amp;'Th-Ph-rho-dPdT'!AQ230&amp;";       "&amp;'Th-Ph-rho-dPdT'!AV230&amp;";       "&amp;'Th-Ph-rho-dPdT'!AX230&amp;";       "&amp;'PT-trap'!AX230)</f>
        <v>#VALUE!</v>
      </c>
    </row>
    <row r="123" spans="4:21" ht="14">
      <c r="D123" s="20"/>
      <c r="H123" s="25" t="str">
        <f>IF(OR(ISNUMBER(C123),ISNUMBER(F123)),IF(E123&lt;C123,'Tm-Th-Salinity'!E231,'Tm-supplement'!BB231),"")</f>
        <v/>
      </c>
      <c r="I123" s="26" t="str">
        <f t="shared" si="4"/>
        <v/>
      </c>
      <c r="J123" s="78" t="str">
        <f>IF(OR(AND(ISNUMBER(C123),ISNUMBER(E123)), AND(ISNUMBER(E123),ISNUMBER(F123))),IF(AND(C123&gt;E123,D123="halite"),'Tm-supplement'!AW231,'Th-Ph-rho-dPdT'!AP231),"")</f>
        <v/>
      </c>
      <c r="K123" s="63" t="str">
        <f>IF(OR(AND(ISNUMBER(C123),ISNUMBER(E123)), AND(ISNUMBER(E123),ISNUMBER(F123))),'Th-Ph-rho-dPdT'!AW231,"")</f>
        <v/>
      </c>
      <c r="L123" s="26" t="str">
        <f>IF(OR(AND(ISNUMBER(C123),ISNUMBER(E123)), AND(ISNUMBER(E123),ISNUMBER(F123))),'Th-Ph-rho-dPdT'!AU231,"")</f>
        <v/>
      </c>
      <c r="P123" t="str">
        <f t="shared" si="5"/>
        <v/>
      </c>
      <c r="Q123" s="29" t="str">
        <f>'PT-trap'!I231</f>
        <v/>
      </c>
      <c r="R123" s="29" t="str">
        <f>'PT-trap'!J231</f>
        <v/>
      </c>
      <c r="T123" s="94" t="str">
        <f>Check!G231&amp;Check!J231&amp;Check!L231&amp;Check!N231&amp;Check!O231&amp;Check!P231&amp;Check!Q231&amp;Check!R231</f>
        <v/>
      </c>
      <c r="U123" t="e">
        <f>IF(Main!C123&gt;Main!E123,'Tm-Th-Salinity'!F231,'Tm-Th-Salinity'!F231&amp;";       "&amp;'Th-Ph-rho-dPdT'!AQ231&amp;";       "&amp;'Th-Ph-rho-dPdT'!AV231&amp;";       "&amp;'Th-Ph-rho-dPdT'!AX231&amp;";       "&amp;'PT-trap'!AX231)</f>
        <v>#VALUE!</v>
      </c>
    </row>
    <row r="124" spans="4:21" ht="14">
      <c r="D124" s="20"/>
      <c r="H124" s="25" t="str">
        <f>IF(OR(ISNUMBER(C124),ISNUMBER(F124)),IF(E124&lt;C124,'Tm-Th-Salinity'!E232,'Tm-supplement'!BB232),"")</f>
        <v/>
      </c>
      <c r="I124" s="26" t="str">
        <f t="shared" si="4"/>
        <v/>
      </c>
      <c r="J124" s="78" t="str">
        <f>IF(OR(AND(ISNUMBER(C124),ISNUMBER(E124)), AND(ISNUMBER(E124),ISNUMBER(F124))),IF(AND(C124&gt;E124,D124="halite"),'Tm-supplement'!AW232,'Th-Ph-rho-dPdT'!AP232),"")</f>
        <v/>
      </c>
      <c r="K124" s="63" t="str">
        <f>IF(OR(AND(ISNUMBER(C124),ISNUMBER(E124)), AND(ISNUMBER(E124),ISNUMBER(F124))),'Th-Ph-rho-dPdT'!AW232,"")</f>
        <v/>
      </c>
      <c r="L124" s="26" t="str">
        <f>IF(OR(AND(ISNUMBER(C124),ISNUMBER(E124)), AND(ISNUMBER(E124),ISNUMBER(F124))),'Th-Ph-rho-dPdT'!AU232,"")</f>
        <v/>
      </c>
      <c r="P124" t="str">
        <f t="shared" si="5"/>
        <v/>
      </c>
      <c r="Q124" s="29" t="str">
        <f>'PT-trap'!I232</f>
        <v/>
      </c>
      <c r="R124" s="29" t="str">
        <f>'PT-trap'!J232</f>
        <v/>
      </c>
      <c r="T124" s="94" t="str">
        <f>Check!G232&amp;Check!J232&amp;Check!L232&amp;Check!N232&amp;Check!O232&amp;Check!P232&amp;Check!Q232&amp;Check!R232</f>
        <v/>
      </c>
      <c r="U124" t="e">
        <f>IF(Main!C124&gt;Main!E124,'Tm-Th-Salinity'!F232,'Tm-Th-Salinity'!F232&amp;";       "&amp;'Th-Ph-rho-dPdT'!AQ232&amp;";       "&amp;'Th-Ph-rho-dPdT'!AV232&amp;";       "&amp;'Th-Ph-rho-dPdT'!AX232&amp;";       "&amp;'PT-trap'!AX232)</f>
        <v>#VALUE!</v>
      </c>
    </row>
    <row r="125" spans="4:21" ht="14">
      <c r="D125" s="20"/>
      <c r="H125" s="25" t="str">
        <f>IF(OR(ISNUMBER(C125),ISNUMBER(F125)),IF(E125&lt;C125,'Tm-Th-Salinity'!E233,'Tm-supplement'!BB233),"")</f>
        <v/>
      </c>
      <c r="I125" s="26" t="str">
        <f t="shared" si="4"/>
        <v/>
      </c>
      <c r="J125" s="78" t="str">
        <f>IF(OR(AND(ISNUMBER(C125),ISNUMBER(E125)), AND(ISNUMBER(E125),ISNUMBER(F125))),IF(AND(C125&gt;E125,D125="halite"),'Tm-supplement'!AW233,'Th-Ph-rho-dPdT'!AP233),"")</f>
        <v/>
      </c>
      <c r="K125" s="63" t="str">
        <f>IF(OR(AND(ISNUMBER(C125),ISNUMBER(E125)), AND(ISNUMBER(E125),ISNUMBER(F125))),'Th-Ph-rho-dPdT'!AW233,"")</f>
        <v/>
      </c>
      <c r="L125" s="26" t="str">
        <f>IF(OR(AND(ISNUMBER(C125),ISNUMBER(E125)), AND(ISNUMBER(E125),ISNUMBER(F125))),'Th-Ph-rho-dPdT'!AU233,"")</f>
        <v/>
      </c>
      <c r="P125" t="str">
        <f t="shared" si="5"/>
        <v/>
      </c>
      <c r="Q125" s="29" t="str">
        <f>'PT-trap'!I233</f>
        <v/>
      </c>
      <c r="R125" s="29" t="str">
        <f>'PT-trap'!J233</f>
        <v/>
      </c>
      <c r="T125" s="94" t="str">
        <f>Check!G233&amp;Check!J233&amp;Check!L233&amp;Check!N233&amp;Check!O233&amp;Check!P233&amp;Check!Q233&amp;Check!R233</f>
        <v/>
      </c>
      <c r="U125" t="e">
        <f>IF(Main!C125&gt;Main!E125,'Tm-Th-Salinity'!F233,'Tm-Th-Salinity'!F233&amp;";       "&amp;'Th-Ph-rho-dPdT'!AQ233&amp;";       "&amp;'Th-Ph-rho-dPdT'!AV233&amp;";       "&amp;'Th-Ph-rho-dPdT'!AX233&amp;";       "&amp;'PT-trap'!AX233)</f>
        <v>#VALUE!</v>
      </c>
    </row>
    <row r="126" spans="4:21" ht="14">
      <c r="D126" s="20"/>
      <c r="H126" s="25" t="str">
        <f>IF(OR(ISNUMBER(C126),ISNUMBER(F126)),IF(E126&lt;C126,'Tm-Th-Salinity'!E234,'Tm-supplement'!BB234),"")</f>
        <v/>
      </c>
      <c r="I126" s="26" t="str">
        <f t="shared" si="4"/>
        <v/>
      </c>
      <c r="J126" s="78" t="str">
        <f>IF(OR(AND(ISNUMBER(C126),ISNUMBER(E126)), AND(ISNUMBER(E126),ISNUMBER(F126))),IF(AND(C126&gt;E126,D126="halite"),'Tm-supplement'!AW234,'Th-Ph-rho-dPdT'!AP234),"")</f>
        <v/>
      </c>
      <c r="K126" s="63" t="str">
        <f>IF(OR(AND(ISNUMBER(C126),ISNUMBER(E126)), AND(ISNUMBER(E126),ISNUMBER(F126))),'Th-Ph-rho-dPdT'!AW234,"")</f>
        <v/>
      </c>
      <c r="L126" s="26" t="str">
        <f>IF(OR(AND(ISNUMBER(C126),ISNUMBER(E126)), AND(ISNUMBER(E126),ISNUMBER(F126))),'Th-Ph-rho-dPdT'!AU234,"")</f>
        <v/>
      </c>
      <c r="P126" t="str">
        <f t="shared" si="5"/>
        <v/>
      </c>
      <c r="Q126" s="29" t="str">
        <f>'PT-trap'!I234</f>
        <v/>
      </c>
      <c r="R126" s="29" t="str">
        <f>'PT-trap'!J234</f>
        <v/>
      </c>
      <c r="T126" s="94" t="str">
        <f>Check!G234&amp;Check!J234&amp;Check!L234&amp;Check!N234&amp;Check!O234&amp;Check!P234&amp;Check!Q234&amp;Check!R234</f>
        <v/>
      </c>
      <c r="U126" t="e">
        <f>IF(Main!C126&gt;Main!E126,'Tm-Th-Salinity'!F234,'Tm-Th-Salinity'!F234&amp;";       "&amp;'Th-Ph-rho-dPdT'!AQ234&amp;";       "&amp;'Th-Ph-rho-dPdT'!AV234&amp;";       "&amp;'Th-Ph-rho-dPdT'!AX234&amp;";       "&amp;'PT-trap'!AX234)</f>
        <v>#VALUE!</v>
      </c>
    </row>
    <row r="127" spans="4:21" ht="14">
      <c r="D127" s="20"/>
      <c r="H127" s="25" t="str">
        <f>IF(OR(ISNUMBER(C127),ISNUMBER(F127)),IF(E127&lt;C127,'Tm-Th-Salinity'!E235,'Tm-supplement'!BB235),"")</f>
        <v/>
      </c>
      <c r="I127" s="26" t="str">
        <f t="shared" si="4"/>
        <v/>
      </c>
      <c r="J127" s="78" t="str">
        <f>IF(OR(AND(ISNUMBER(C127),ISNUMBER(E127)), AND(ISNUMBER(E127),ISNUMBER(F127))),IF(AND(C127&gt;E127,D127="halite"),'Tm-supplement'!AW235,'Th-Ph-rho-dPdT'!AP235),"")</f>
        <v/>
      </c>
      <c r="K127" s="63" t="str">
        <f>IF(OR(AND(ISNUMBER(C127),ISNUMBER(E127)), AND(ISNUMBER(E127),ISNUMBER(F127))),'Th-Ph-rho-dPdT'!AW235,"")</f>
        <v/>
      </c>
      <c r="L127" s="26" t="str">
        <f>IF(OR(AND(ISNUMBER(C127),ISNUMBER(E127)), AND(ISNUMBER(E127),ISNUMBER(F127))),'Th-Ph-rho-dPdT'!AU235,"")</f>
        <v/>
      </c>
      <c r="P127" t="str">
        <f t="shared" si="5"/>
        <v/>
      </c>
      <c r="Q127" s="29" t="str">
        <f>'PT-trap'!I235</f>
        <v/>
      </c>
      <c r="R127" s="29" t="str">
        <f>'PT-trap'!J235</f>
        <v/>
      </c>
      <c r="T127" s="94" t="str">
        <f>Check!G235&amp;Check!J235&amp;Check!L235&amp;Check!N235&amp;Check!O235&amp;Check!P235&amp;Check!Q235&amp;Check!R235</f>
        <v/>
      </c>
      <c r="U127" t="e">
        <f>IF(Main!C127&gt;Main!E127,'Tm-Th-Salinity'!F235,'Tm-Th-Salinity'!F235&amp;";       "&amp;'Th-Ph-rho-dPdT'!AQ235&amp;";       "&amp;'Th-Ph-rho-dPdT'!AV235&amp;";       "&amp;'Th-Ph-rho-dPdT'!AX235&amp;";       "&amp;'PT-trap'!AX235)</f>
        <v>#VALUE!</v>
      </c>
    </row>
    <row r="128" spans="4:21" ht="14">
      <c r="D128" s="20"/>
      <c r="H128" s="25" t="str">
        <f>IF(OR(ISNUMBER(C128),ISNUMBER(F128)),IF(E128&lt;C128,'Tm-Th-Salinity'!E236,'Tm-supplement'!BB236),"")</f>
        <v/>
      </c>
      <c r="I128" s="26" t="str">
        <f t="shared" si="4"/>
        <v/>
      </c>
      <c r="J128" s="78" t="str">
        <f>IF(OR(AND(ISNUMBER(C128),ISNUMBER(E128)), AND(ISNUMBER(E128),ISNUMBER(F128))),IF(AND(C128&gt;E128,D128="halite"),'Tm-supplement'!AW236,'Th-Ph-rho-dPdT'!AP236),"")</f>
        <v/>
      </c>
      <c r="K128" s="63" t="str">
        <f>IF(OR(AND(ISNUMBER(C128),ISNUMBER(E128)), AND(ISNUMBER(E128),ISNUMBER(F128))),'Th-Ph-rho-dPdT'!AW236,"")</f>
        <v/>
      </c>
      <c r="L128" s="26" t="str">
        <f>IF(OR(AND(ISNUMBER(C128),ISNUMBER(E128)), AND(ISNUMBER(E128),ISNUMBER(F128))),'Th-Ph-rho-dPdT'!AU236,"")</f>
        <v/>
      </c>
      <c r="P128" t="str">
        <f t="shared" si="5"/>
        <v/>
      </c>
      <c r="Q128" s="29" t="str">
        <f>'PT-trap'!I236</f>
        <v/>
      </c>
      <c r="R128" s="29" t="str">
        <f>'PT-trap'!J236</f>
        <v/>
      </c>
      <c r="T128" s="94" t="str">
        <f>Check!G236&amp;Check!J236&amp;Check!L236&amp;Check!N236&amp;Check!O236&amp;Check!P236&amp;Check!Q236&amp;Check!R236</f>
        <v/>
      </c>
      <c r="U128" t="e">
        <f>IF(Main!C128&gt;Main!E128,'Tm-Th-Salinity'!F236,'Tm-Th-Salinity'!F236&amp;";       "&amp;'Th-Ph-rho-dPdT'!AQ236&amp;";       "&amp;'Th-Ph-rho-dPdT'!AV236&amp;";       "&amp;'Th-Ph-rho-dPdT'!AX236&amp;";       "&amp;'PT-trap'!AX236)</f>
        <v>#VALUE!</v>
      </c>
    </row>
    <row r="129" spans="4:21" ht="14">
      <c r="D129" s="20"/>
      <c r="H129" s="25" t="str">
        <f>IF(OR(ISNUMBER(C129),ISNUMBER(F129)),IF(E129&lt;C129,'Tm-Th-Salinity'!E237,'Tm-supplement'!BB237),"")</f>
        <v/>
      </c>
      <c r="I129" s="26" t="str">
        <f t="shared" si="4"/>
        <v/>
      </c>
      <c r="J129" s="78" t="str">
        <f>IF(OR(AND(ISNUMBER(C129),ISNUMBER(E129)), AND(ISNUMBER(E129),ISNUMBER(F129))),IF(AND(C129&gt;E129,D129="halite"),'Tm-supplement'!AW237,'Th-Ph-rho-dPdT'!AP237),"")</f>
        <v/>
      </c>
      <c r="K129" s="63" t="str">
        <f>IF(OR(AND(ISNUMBER(C129),ISNUMBER(E129)), AND(ISNUMBER(E129),ISNUMBER(F129))),'Th-Ph-rho-dPdT'!AW237,"")</f>
        <v/>
      </c>
      <c r="L129" s="26" t="str">
        <f>IF(OR(AND(ISNUMBER(C129),ISNUMBER(E129)), AND(ISNUMBER(E129),ISNUMBER(F129))),'Th-Ph-rho-dPdT'!AU237,"")</f>
        <v/>
      </c>
      <c r="P129" t="str">
        <f t="shared" si="5"/>
        <v/>
      </c>
      <c r="Q129" s="29" t="str">
        <f>'PT-trap'!I237</f>
        <v/>
      </c>
      <c r="R129" s="29" t="str">
        <f>'PT-trap'!J237</f>
        <v/>
      </c>
      <c r="T129" s="94" t="str">
        <f>Check!G237&amp;Check!J237&amp;Check!L237&amp;Check!N237&amp;Check!O237&amp;Check!P237&amp;Check!Q237&amp;Check!R237</f>
        <v/>
      </c>
      <c r="U129" t="e">
        <f>IF(Main!C129&gt;Main!E129,'Tm-Th-Salinity'!F237,'Tm-Th-Salinity'!F237&amp;";       "&amp;'Th-Ph-rho-dPdT'!AQ237&amp;";       "&amp;'Th-Ph-rho-dPdT'!AV237&amp;";       "&amp;'Th-Ph-rho-dPdT'!AX237&amp;";       "&amp;'PT-trap'!AX237)</f>
        <v>#VALUE!</v>
      </c>
    </row>
    <row r="130" spans="4:21" ht="14">
      <c r="D130" s="20"/>
      <c r="H130" s="25" t="str">
        <f>IF(OR(ISNUMBER(C130),ISNUMBER(F130)),IF(E130&lt;C130,'Tm-Th-Salinity'!E238,'Tm-supplement'!BB238),"")</f>
        <v/>
      </c>
      <c r="I130" s="26" t="str">
        <f t="shared" si="4"/>
        <v/>
      </c>
      <c r="J130" s="78" t="str">
        <f>IF(OR(AND(ISNUMBER(C130),ISNUMBER(E130)), AND(ISNUMBER(E130),ISNUMBER(F130))),IF(AND(C130&gt;E130,D130="halite"),'Tm-supplement'!AW238,'Th-Ph-rho-dPdT'!AP238),"")</f>
        <v/>
      </c>
      <c r="K130" s="63" t="str">
        <f>IF(OR(AND(ISNUMBER(C130),ISNUMBER(E130)), AND(ISNUMBER(E130),ISNUMBER(F130))),'Th-Ph-rho-dPdT'!AW238,"")</f>
        <v/>
      </c>
      <c r="L130" s="26" t="str">
        <f>IF(OR(AND(ISNUMBER(C130),ISNUMBER(E130)), AND(ISNUMBER(E130),ISNUMBER(F130))),'Th-Ph-rho-dPdT'!AU238,"")</f>
        <v/>
      </c>
      <c r="P130" t="str">
        <f t="shared" si="5"/>
        <v/>
      </c>
      <c r="Q130" s="29" t="str">
        <f>'PT-trap'!I238</f>
        <v/>
      </c>
      <c r="R130" s="29" t="str">
        <f>'PT-trap'!J238</f>
        <v/>
      </c>
      <c r="T130" s="94" t="str">
        <f>Check!G238&amp;Check!J238&amp;Check!L238&amp;Check!N238&amp;Check!O238&amp;Check!P238&amp;Check!Q238&amp;Check!R238</f>
        <v/>
      </c>
      <c r="U130" t="e">
        <f>IF(Main!C130&gt;Main!E130,'Tm-Th-Salinity'!F238,'Tm-Th-Salinity'!F238&amp;";       "&amp;'Th-Ph-rho-dPdT'!AQ238&amp;";       "&amp;'Th-Ph-rho-dPdT'!AV238&amp;";       "&amp;'Th-Ph-rho-dPdT'!AX238&amp;";       "&amp;'PT-trap'!AX238)</f>
        <v>#VALUE!</v>
      </c>
    </row>
    <row r="131" spans="4:21" ht="14">
      <c r="D131" s="20"/>
      <c r="H131" s="25" t="str">
        <f>IF(OR(ISNUMBER(C131),ISNUMBER(F131)),IF(E131&lt;C131,'Tm-Th-Salinity'!E239,'Tm-supplement'!BB239),"")</f>
        <v/>
      </c>
      <c r="I131" s="26" t="str">
        <f t="shared" si="4"/>
        <v/>
      </c>
      <c r="J131" s="78" t="str">
        <f>IF(OR(AND(ISNUMBER(C131),ISNUMBER(E131)), AND(ISNUMBER(E131),ISNUMBER(F131))),IF(AND(C131&gt;E131,D131="halite"),'Tm-supplement'!AW239,'Th-Ph-rho-dPdT'!AP239),"")</f>
        <v/>
      </c>
      <c r="K131" s="63" t="str">
        <f>IF(OR(AND(ISNUMBER(C131),ISNUMBER(E131)), AND(ISNUMBER(E131),ISNUMBER(F131))),'Th-Ph-rho-dPdT'!AW239,"")</f>
        <v/>
      </c>
      <c r="L131" s="26" t="str">
        <f>IF(OR(AND(ISNUMBER(C131),ISNUMBER(E131)), AND(ISNUMBER(E131),ISNUMBER(F131))),'Th-Ph-rho-dPdT'!AU239,"")</f>
        <v/>
      </c>
      <c r="P131" t="str">
        <f t="shared" si="5"/>
        <v/>
      </c>
      <c r="Q131" s="29" t="str">
        <f>'PT-trap'!I239</f>
        <v/>
      </c>
      <c r="R131" s="29" t="str">
        <f>'PT-trap'!J239</f>
        <v/>
      </c>
      <c r="T131" s="94" t="str">
        <f>Check!G239&amp;Check!J239&amp;Check!L239&amp;Check!N239&amp;Check!O239&amp;Check!P239&amp;Check!Q239&amp;Check!R239</f>
        <v/>
      </c>
      <c r="U131" t="e">
        <f>IF(Main!C131&gt;Main!E131,'Tm-Th-Salinity'!F239,'Tm-Th-Salinity'!F239&amp;";       "&amp;'Th-Ph-rho-dPdT'!AQ239&amp;";       "&amp;'Th-Ph-rho-dPdT'!AV239&amp;";       "&amp;'Th-Ph-rho-dPdT'!AX239&amp;";       "&amp;'PT-trap'!AX239)</f>
        <v>#VALUE!</v>
      </c>
    </row>
    <row r="132" spans="4:21" ht="14">
      <c r="D132" s="20"/>
      <c r="H132" s="25" t="str">
        <f>IF(OR(ISNUMBER(C132),ISNUMBER(F132)),IF(E132&lt;C132,'Tm-Th-Salinity'!E240,'Tm-supplement'!BB240),"")</f>
        <v/>
      </c>
      <c r="I132" s="26" t="str">
        <f t="shared" si="4"/>
        <v/>
      </c>
      <c r="J132" s="78" t="str">
        <f>IF(OR(AND(ISNUMBER(C132),ISNUMBER(E132)), AND(ISNUMBER(E132),ISNUMBER(F132))),IF(AND(C132&gt;E132,D132="halite"),'Tm-supplement'!AW240,'Th-Ph-rho-dPdT'!AP240),"")</f>
        <v/>
      </c>
      <c r="K132" s="63" t="str">
        <f>IF(OR(AND(ISNUMBER(C132),ISNUMBER(E132)), AND(ISNUMBER(E132),ISNUMBER(F132))),'Th-Ph-rho-dPdT'!AW240,"")</f>
        <v/>
      </c>
      <c r="L132" s="26" t="str">
        <f>IF(OR(AND(ISNUMBER(C132),ISNUMBER(E132)), AND(ISNUMBER(E132),ISNUMBER(F132))),'Th-Ph-rho-dPdT'!AU240,"")</f>
        <v/>
      </c>
      <c r="P132" t="str">
        <f t="shared" si="5"/>
        <v/>
      </c>
      <c r="Q132" s="29" t="str">
        <f>'PT-trap'!I240</f>
        <v/>
      </c>
      <c r="R132" s="29" t="str">
        <f>'PT-trap'!J240</f>
        <v/>
      </c>
      <c r="T132" s="94" t="str">
        <f>Check!G240&amp;Check!J240&amp;Check!L240&amp;Check!N240&amp;Check!O240&amp;Check!P240&amp;Check!Q240&amp;Check!R240</f>
        <v/>
      </c>
      <c r="U132" t="e">
        <f>IF(Main!C132&gt;Main!E132,'Tm-Th-Salinity'!F240,'Tm-Th-Salinity'!F240&amp;";       "&amp;'Th-Ph-rho-dPdT'!AQ240&amp;";       "&amp;'Th-Ph-rho-dPdT'!AV240&amp;";       "&amp;'Th-Ph-rho-dPdT'!AX240&amp;";       "&amp;'PT-trap'!AX240)</f>
        <v>#VALUE!</v>
      </c>
    </row>
    <row r="133" spans="4:21" ht="14">
      <c r="D133" s="20"/>
      <c r="H133" s="25" t="str">
        <f>IF(OR(ISNUMBER(C133),ISNUMBER(F133)),IF(E133&lt;C133,'Tm-Th-Salinity'!E241,'Tm-supplement'!BB241),"")</f>
        <v/>
      </c>
      <c r="I133" s="26" t="str">
        <f t="shared" si="4"/>
        <v/>
      </c>
      <c r="J133" s="78" t="str">
        <f>IF(OR(AND(ISNUMBER(C133),ISNUMBER(E133)), AND(ISNUMBER(E133),ISNUMBER(F133))),IF(AND(C133&gt;E133,D133="halite"),'Tm-supplement'!AW241,'Th-Ph-rho-dPdT'!AP241),"")</f>
        <v/>
      </c>
      <c r="K133" s="63" t="str">
        <f>IF(OR(AND(ISNUMBER(C133),ISNUMBER(E133)), AND(ISNUMBER(E133),ISNUMBER(F133))),'Th-Ph-rho-dPdT'!AW241,"")</f>
        <v/>
      </c>
      <c r="L133" s="26" t="str">
        <f>IF(OR(AND(ISNUMBER(C133),ISNUMBER(E133)), AND(ISNUMBER(E133),ISNUMBER(F133))),'Th-Ph-rho-dPdT'!AU241,"")</f>
        <v/>
      </c>
      <c r="P133" t="str">
        <f t="shared" si="5"/>
        <v/>
      </c>
      <c r="Q133" s="29" t="str">
        <f>'PT-trap'!I241</f>
        <v/>
      </c>
      <c r="R133" s="29" t="str">
        <f>'PT-trap'!J241</f>
        <v/>
      </c>
      <c r="T133" s="94" t="str">
        <f>Check!G241&amp;Check!J241&amp;Check!L241&amp;Check!N241&amp;Check!O241&amp;Check!P241&amp;Check!Q241&amp;Check!R241</f>
        <v/>
      </c>
      <c r="U133" t="e">
        <f>IF(Main!C133&gt;Main!E133,'Tm-Th-Salinity'!F241,'Tm-Th-Salinity'!F241&amp;";       "&amp;'Th-Ph-rho-dPdT'!AQ241&amp;";       "&amp;'Th-Ph-rho-dPdT'!AV241&amp;";       "&amp;'Th-Ph-rho-dPdT'!AX241&amp;";       "&amp;'PT-trap'!AX241)</f>
        <v>#VALUE!</v>
      </c>
    </row>
    <row r="134" spans="4:21" ht="14">
      <c r="D134" s="20"/>
      <c r="H134" s="25" t="str">
        <f>IF(OR(ISNUMBER(C134),ISNUMBER(F134)),IF(E134&lt;C134,'Tm-Th-Salinity'!E242,'Tm-supplement'!BB242),"")</f>
        <v/>
      </c>
      <c r="I134" s="26" t="str">
        <f t="shared" si="4"/>
        <v/>
      </c>
      <c r="J134" s="78" t="str">
        <f>IF(OR(AND(ISNUMBER(C134),ISNUMBER(E134)), AND(ISNUMBER(E134),ISNUMBER(F134))),IF(AND(C134&gt;E134,D134="halite"),'Tm-supplement'!AW242,'Th-Ph-rho-dPdT'!AP242),"")</f>
        <v/>
      </c>
      <c r="K134" s="63" t="str">
        <f>IF(OR(AND(ISNUMBER(C134),ISNUMBER(E134)), AND(ISNUMBER(E134),ISNUMBER(F134))),'Th-Ph-rho-dPdT'!AW242,"")</f>
        <v/>
      </c>
      <c r="L134" s="26" t="str">
        <f>IF(OR(AND(ISNUMBER(C134),ISNUMBER(E134)), AND(ISNUMBER(E134),ISNUMBER(F134))),'Th-Ph-rho-dPdT'!AU242,"")</f>
        <v/>
      </c>
      <c r="P134" t="str">
        <f t="shared" si="5"/>
        <v/>
      </c>
      <c r="Q134" s="29" t="str">
        <f>'PT-trap'!I242</f>
        <v/>
      </c>
      <c r="R134" s="29" t="str">
        <f>'PT-trap'!J242</f>
        <v/>
      </c>
      <c r="T134" s="94" t="str">
        <f>Check!G242&amp;Check!J242&amp;Check!L242&amp;Check!N242&amp;Check!O242&amp;Check!P242&amp;Check!Q242&amp;Check!R242</f>
        <v/>
      </c>
      <c r="U134" t="e">
        <f>IF(Main!C134&gt;Main!E134,'Tm-Th-Salinity'!F242,'Tm-Th-Salinity'!F242&amp;";       "&amp;'Th-Ph-rho-dPdT'!AQ242&amp;";       "&amp;'Th-Ph-rho-dPdT'!AV242&amp;";       "&amp;'Th-Ph-rho-dPdT'!AX242&amp;";       "&amp;'PT-trap'!AX242)</f>
        <v>#VALUE!</v>
      </c>
    </row>
    <row r="135" spans="4:21" ht="14">
      <c r="D135" s="20"/>
      <c r="H135" s="25" t="str">
        <f>IF(OR(ISNUMBER(C135),ISNUMBER(F135)),IF(E135&lt;C135,'Tm-Th-Salinity'!E243,'Tm-supplement'!BB243),"")</f>
        <v/>
      </c>
      <c r="I135" s="26" t="str">
        <f t="shared" si="4"/>
        <v/>
      </c>
      <c r="J135" s="78" t="str">
        <f>IF(OR(AND(ISNUMBER(C135),ISNUMBER(E135)), AND(ISNUMBER(E135),ISNUMBER(F135))),IF(AND(C135&gt;E135,D135="halite"),'Tm-supplement'!AW243,'Th-Ph-rho-dPdT'!AP243),"")</f>
        <v/>
      </c>
      <c r="K135" s="63" t="str">
        <f>IF(OR(AND(ISNUMBER(C135),ISNUMBER(E135)), AND(ISNUMBER(E135),ISNUMBER(F135))),'Th-Ph-rho-dPdT'!AW243,"")</f>
        <v/>
      </c>
      <c r="L135" s="26" t="str">
        <f>IF(OR(AND(ISNUMBER(C135),ISNUMBER(E135)), AND(ISNUMBER(E135),ISNUMBER(F135))),'Th-Ph-rho-dPdT'!AU243,"")</f>
        <v/>
      </c>
      <c r="P135" t="str">
        <f t="shared" si="5"/>
        <v/>
      </c>
      <c r="Q135" s="29" t="str">
        <f>'PT-trap'!I243</f>
        <v/>
      </c>
      <c r="R135" s="29" t="str">
        <f>'PT-trap'!J243</f>
        <v/>
      </c>
      <c r="T135" s="94" t="str">
        <f>Check!G243&amp;Check!J243&amp;Check!L243&amp;Check!N243&amp;Check!O243&amp;Check!P243&amp;Check!Q243&amp;Check!R243</f>
        <v/>
      </c>
      <c r="U135" t="e">
        <f>IF(Main!C135&gt;Main!E135,'Tm-Th-Salinity'!F243,'Tm-Th-Salinity'!F243&amp;";       "&amp;'Th-Ph-rho-dPdT'!AQ243&amp;";       "&amp;'Th-Ph-rho-dPdT'!AV243&amp;";       "&amp;'Th-Ph-rho-dPdT'!AX243&amp;";       "&amp;'PT-trap'!AX243)</f>
        <v>#VALUE!</v>
      </c>
    </row>
    <row r="136" spans="4:21" ht="14">
      <c r="D136" s="20"/>
      <c r="H136" s="25" t="str">
        <f>IF(OR(ISNUMBER(C136),ISNUMBER(F136)),IF(E136&lt;C136,'Tm-Th-Salinity'!E244,'Tm-supplement'!BB244),"")</f>
        <v/>
      </c>
      <c r="I136" s="26" t="str">
        <f t="shared" si="4"/>
        <v/>
      </c>
      <c r="J136" s="78" t="str">
        <f>IF(OR(AND(ISNUMBER(C136),ISNUMBER(E136)), AND(ISNUMBER(E136),ISNUMBER(F136))),IF(AND(C136&gt;E136,D136="halite"),'Tm-supplement'!AW244,'Th-Ph-rho-dPdT'!AP244),"")</f>
        <v/>
      </c>
      <c r="K136" s="63" t="str">
        <f>IF(OR(AND(ISNUMBER(C136),ISNUMBER(E136)), AND(ISNUMBER(E136),ISNUMBER(F136))),'Th-Ph-rho-dPdT'!AW244,"")</f>
        <v/>
      </c>
      <c r="L136" s="26" t="str">
        <f>IF(OR(AND(ISNUMBER(C136),ISNUMBER(E136)), AND(ISNUMBER(E136),ISNUMBER(F136))),'Th-Ph-rho-dPdT'!AU244,"")</f>
        <v/>
      </c>
      <c r="P136" t="str">
        <f t="shared" si="5"/>
        <v/>
      </c>
      <c r="Q136" s="29" t="str">
        <f>'PT-trap'!I244</f>
        <v/>
      </c>
      <c r="R136" s="29" t="str">
        <f>'PT-trap'!J244</f>
        <v/>
      </c>
      <c r="T136" s="94" t="str">
        <f>Check!G244&amp;Check!J244&amp;Check!L244&amp;Check!N244&amp;Check!O244&amp;Check!P244&amp;Check!Q244&amp;Check!R244</f>
        <v/>
      </c>
      <c r="U136" t="e">
        <f>IF(Main!C136&gt;Main!E136,'Tm-Th-Salinity'!F244,'Tm-Th-Salinity'!F244&amp;";       "&amp;'Th-Ph-rho-dPdT'!AQ244&amp;";       "&amp;'Th-Ph-rho-dPdT'!AV244&amp;";       "&amp;'Th-Ph-rho-dPdT'!AX244&amp;";       "&amp;'PT-trap'!AX244)</f>
        <v>#VALUE!</v>
      </c>
    </row>
    <row r="137" spans="4:21" ht="14">
      <c r="D137" s="20"/>
      <c r="H137" s="25" t="str">
        <f>IF(OR(ISNUMBER(C137),ISNUMBER(F137)),IF(E137&lt;C137,'Tm-Th-Salinity'!E245,'Tm-supplement'!BB245),"")</f>
        <v/>
      </c>
      <c r="I137" s="26" t="str">
        <f t="shared" si="4"/>
        <v/>
      </c>
      <c r="J137" s="78" t="str">
        <f>IF(OR(AND(ISNUMBER(C137),ISNUMBER(E137)), AND(ISNUMBER(E137),ISNUMBER(F137))),IF(AND(C137&gt;E137,D137="halite"),'Tm-supplement'!AW245,'Th-Ph-rho-dPdT'!AP245),"")</f>
        <v/>
      </c>
      <c r="K137" s="63" t="str">
        <f>IF(OR(AND(ISNUMBER(C137),ISNUMBER(E137)), AND(ISNUMBER(E137),ISNUMBER(F137))),'Th-Ph-rho-dPdT'!AW245,"")</f>
        <v/>
      </c>
      <c r="L137" s="26" t="str">
        <f>IF(OR(AND(ISNUMBER(C137),ISNUMBER(E137)), AND(ISNUMBER(E137),ISNUMBER(F137))),'Th-Ph-rho-dPdT'!AU245,"")</f>
        <v/>
      </c>
      <c r="P137" t="str">
        <f t="shared" si="5"/>
        <v/>
      </c>
      <c r="Q137" s="29" t="str">
        <f>'PT-trap'!I245</f>
        <v/>
      </c>
      <c r="R137" s="29" t="str">
        <f>'PT-trap'!J245</f>
        <v/>
      </c>
      <c r="T137" s="94" t="str">
        <f>Check!G245&amp;Check!J245&amp;Check!L245&amp;Check!N245&amp;Check!O245&amp;Check!P245&amp;Check!Q245&amp;Check!R245</f>
        <v/>
      </c>
      <c r="U137" t="e">
        <f>IF(Main!C137&gt;Main!E137,'Tm-Th-Salinity'!F245,'Tm-Th-Salinity'!F245&amp;";       "&amp;'Th-Ph-rho-dPdT'!AQ245&amp;";       "&amp;'Th-Ph-rho-dPdT'!AV245&amp;";       "&amp;'Th-Ph-rho-dPdT'!AX245&amp;";       "&amp;'PT-trap'!AX245)</f>
        <v>#VALUE!</v>
      </c>
    </row>
    <row r="138" spans="4:21" ht="14">
      <c r="D138" s="20"/>
      <c r="H138" s="25" t="str">
        <f>IF(OR(ISNUMBER(C138),ISNUMBER(F138)),IF(E138&lt;C138,'Tm-Th-Salinity'!E246,'Tm-supplement'!BB246),"")</f>
        <v/>
      </c>
      <c r="I138" s="26" t="str">
        <f t="shared" si="4"/>
        <v/>
      </c>
      <c r="J138" s="78" t="str">
        <f>IF(OR(AND(ISNUMBER(C138),ISNUMBER(E138)), AND(ISNUMBER(E138),ISNUMBER(F138))),IF(AND(C138&gt;E138,D138="halite"),'Tm-supplement'!AW246,'Th-Ph-rho-dPdT'!AP246),"")</f>
        <v/>
      </c>
      <c r="K138" s="63" t="str">
        <f>IF(OR(AND(ISNUMBER(C138),ISNUMBER(E138)), AND(ISNUMBER(E138),ISNUMBER(F138))),'Th-Ph-rho-dPdT'!AW246,"")</f>
        <v/>
      </c>
      <c r="L138" s="26" t="str">
        <f>IF(OR(AND(ISNUMBER(C138),ISNUMBER(E138)), AND(ISNUMBER(E138),ISNUMBER(F138))),'Th-Ph-rho-dPdT'!AU246,"")</f>
        <v/>
      </c>
      <c r="P138" t="str">
        <f t="shared" si="5"/>
        <v/>
      </c>
      <c r="Q138" s="29" t="str">
        <f>'PT-trap'!I246</f>
        <v/>
      </c>
      <c r="R138" s="29" t="str">
        <f>'PT-trap'!J246</f>
        <v/>
      </c>
      <c r="T138" s="94" t="str">
        <f>Check!G246&amp;Check!J246&amp;Check!L246&amp;Check!N246&amp;Check!O246&amp;Check!P246&amp;Check!Q246&amp;Check!R246</f>
        <v/>
      </c>
      <c r="U138" t="e">
        <f>IF(Main!C138&gt;Main!E138,'Tm-Th-Salinity'!F246,'Tm-Th-Salinity'!F246&amp;";       "&amp;'Th-Ph-rho-dPdT'!AQ246&amp;";       "&amp;'Th-Ph-rho-dPdT'!AV246&amp;";       "&amp;'Th-Ph-rho-dPdT'!AX246&amp;";       "&amp;'PT-trap'!AX246)</f>
        <v>#VALUE!</v>
      </c>
    </row>
    <row r="139" spans="4:21" ht="14">
      <c r="D139" s="20"/>
      <c r="H139" s="25" t="str">
        <f>IF(OR(ISNUMBER(C139),ISNUMBER(F139)),IF(E139&lt;C139,'Tm-Th-Salinity'!E247,'Tm-supplement'!BB247),"")</f>
        <v/>
      </c>
      <c r="I139" s="26" t="str">
        <f t="shared" si="4"/>
        <v/>
      </c>
      <c r="J139" s="78" t="str">
        <f>IF(OR(AND(ISNUMBER(C139),ISNUMBER(E139)), AND(ISNUMBER(E139),ISNUMBER(F139))),IF(AND(C139&gt;E139,D139="halite"),'Tm-supplement'!AW247,'Th-Ph-rho-dPdT'!AP247),"")</f>
        <v/>
      </c>
      <c r="K139" s="63" t="str">
        <f>IF(OR(AND(ISNUMBER(C139),ISNUMBER(E139)), AND(ISNUMBER(E139),ISNUMBER(F139))),'Th-Ph-rho-dPdT'!AW247,"")</f>
        <v/>
      </c>
      <c r="L139" s="26" t="str">
        <f>IF(OR(AND(ISNUMBER(C139),ISNUMBER(E139)), AND(ISNUMBER(E139),ISNUMBER(F139))),'Th-Ph-rho-dPdT'!AU247,"")</f>
        <v/>
      </c>
      <c r="P139" t="str">
        <f t="shared" si="5"/>
        <v/>
      </c>
      <c r="Q139" s="29" t="str">
        <f>'PT-trap'!I247</f>
        <v/>
      </c>
      <c r="R139" s="29" t="str">
        <f>'PT-trap'!J247</f>
        <v/>
      </c>
      <c r="T139" s="94" t="str">
        <f>Check!G247&amp;Check!J247&amp;Check!L247&amp;Check!N247&amp;Check!O247&amp;Check!P247&amp;Check!Q247&amp;Check!R247</f>
        <v/>
      </c>
      <c r="U139" t="e">
        <f>IF(Main!C139&gt;Main!E139,'Tm-Th-Salinity'!F247,'Tm-Th-Salinity'!F247&amp;";       "&amp;'Th-Ph-rho-dPdT'!AQ247&amp;";       "&amp;'Th-Ph-rho-dPdT'!AV247&amp;";       "&amp;'Th-Ph-rho-dPdT'!AX247&amp;";       "&amp;'PT-trap'!AX247)</f>
        <v>#VALUE!</v>
      </c>
    </row>
    <row r="140" spans="4:21" ht="14">
      <c r="D140" s="20"/>
      <c r="H140" s="25" t="str">
        <f>IF(OR(ISNUMBER(C140),ISNUMBER(F140)),IF(E140&lt;C140,'Tm-Th-Salinity'!E248,'Tm-supplement'!BB248),"")</f>
        <v/>
      </c>
      <c r="I140" s="26" t="str">
        <f t="shared" si="4"/>
        <v/>
      </c>
      <c r="J140" s="78" t="str">
        <f>IF(OR(AND(ISNUMBER(C140),ISNUMBER(E140)), AND(ISNUMBER(E140),ISNUMBER(F140))),IF(AND(C140&gt;E140,D140="halite"),'Tm-supplement'!AW248,'Th-Ph-rho-dPdT'!AP248),"")</f>
        <v/>
      </c>
      <c r="K140" s="63" t="str">
        <f>IF(OR(AND(ISNUMBER(C140),ISNUMBER(E140)), AND(ISNUMBER(E140),ISNUMBER(F140))),'Th-Ph-rho-dPdT'!AW248,"")</f>
        <v/>
      </c>
      <c r="L140" s="26" t="str">
        <f>IF(OR(AND(ISNUMBER(C140),ISNUMBER(E140)), AND(ISNUMBER(E140),ISNUMBER(F140))),'Th-Ph-rho-dPdT'!AU248,"")</f>
        <v/>
      </c>
      <c r="P140" t="str">
        <f t="shared" si="5"/>
        <v/>
      </c>
      <c r="Q140" s="29" t="str">
        <f>'PT-trap'!I248</f>
        <v/>
      </c>
      <c r="R140" s="29" t="str">
        <f>'PT-trap'!J248</f>
        <v/>
      </c>
      <c r="T140" s="94" t="str">
        <f>Check!G248&amp;Check!J248&amp;Check!L248&amp;Check!N248&amp;Check!O248&amp;Check!P248&amp;Check!Q248&amp;Check!R248</f>
        <v/>
      </c>
      <c r="U140" t="e">
        <f>IF(Main!C140&gt;Main!E140,'Tm-Th-Salinity'!F248,'Tm-Th-Salinity'!F248&amp;";       "&amp;'Th-Ph-rho-dPdT'!AQ248&amp;";       "&amp;'Th-Ph-rho-dPdT'!AV248&amp;";       "&amp;'Th-Ph-rho-dPdT'!AX248&amp;";       "&amp;'PT-trap'!AX248)</f>
        <v>#VALUE!</v>
      </c>
    </row>
    <row r="141" spans="4:21" ht="14">
      <c r="D141" s="20"/>
      <c r="H141" s="25" t="str">
        <f>IF(OR(ISNUMBER(C141),ISNUMBER(F141)),IF(E141&lt;C141,'Tm-Th-Salinity'!E249,'Tm-supplement'!BB249),"")</f>
        <v/>
      </c>
      <c r="I141" s="26" t="str">
        <f t="shared" si="4"/>
        <v/>
      </c>
      <c r="J141" s="78" t="str">
        <f>IF(OR(AND(ISNUMBER(C141),ISNUMBER(E141)), AND(ISNUMBER(E141),ISNUMBER(F141))),IF(AND(C141&gt;E141,D141="halite"),'Tm-supplement'!AW249,'Th-Ph-rho-dPdT'!AP249),"")</f>
        <v/>
      </c>
      <c r="K141" s="63" t="str">
        <f>IF(OR(AND(ISNUMBER(C141),ISNUMBER(E141)), AND(ISNUMBER(E141),ISNUMBER(F141))),'Th-Ph-rho-dPdT'!AW249,"")</f>
        <v/>
      </c>
      <c r="L141" s="26" t="str">
        <f>IF(OR(AND(ISNUMBER(C141),ISNUMBER(E141)), AND(ISNUMBER(E141),ISNUMBER(F141))),'Th-Ph-rho-dPdT'!AU249,"")</f>
        <v/>
      </c>
      <c r="P141" t="str">
        <f t="shared" si="5"/>
        <v/>
      </c>
      <c r="Q141" s="29" t="str">
        <f>'PT-trap'!I249</f>
        <v/>
      </c>
      <c r="R141" s="29" t="str">
        <f>'PT-trap'!J249</f>
        <v/>
      </c>
      <c r="T141" s="94" t="str">
        <f>Check!G249&amp;Check!J249&amp;Check!L249&amp;Check!N249&amp;Check!O249&amp;Check!P249&amp;Check!Q249&amp;Check!R249</f>
        <v/>
      </c>
      <c r="U141" t="e">
        <f>IF(Main!C141&gt;Main!E141,'Tm-Th-Salinity'!F249,'Tm-Th-Salinity'!F249&amp;";       "&amp;'Th-Ph-rho-dPdT'!AQ249&amp;";       "&amp;'Th-Ph-rho-dPdT'!AV249&amp;";       "&amp;'Th-Ph-rho-dPdT'!AX249&amp;";       "&amp;'PT-trap'!AX249)</f>
        <v>#VALUE!</v>
      </c>
    </row>
    <row r="142" spans="4:21" ht="14">
      <c r="D142" s="20"/>
      <c r="H142" s="25" t="str">
        <f>IF(OR(ISNUMBER(C142),ISNUMBER(F142)),IF(E142&lt;C142,'Tm-Th-Salinity'!E250,'Tm-supplement'!BB250),"")</f>
        <v/>
      </c>
      <c r="I142" s="26" t="str">
        <f t="shared" si="4"/>
        <v/>
      </c>
      <c r="J142" s="78" t="str">
        <f>IF(OR(AND(ISNUMBER(C142),ISNUMBER(E142)), AND(ISNUMBER(E142),ISNUMBER(F142))),IF(AND(C142&gt;E142,D142="halite"),'Tm-supplement'!AW250,'Th-Ph-rho-dPdT'!AP250),"")</f>
        <v/>
      </c>
      <c r="K142" s="63" t="str">
        <f>IF(OR(AND(ISNUMBER(C142),ISNUMBER(E142)), AND(ISNUMBER(E142),ISNUMBER(F142))),'Th-Ph-rho-dPdT'!AW250,"")</f>
        <v/>
      </c>
      <c r="L142" s="26" t="str">
        <f>IF(OR(AND(ISNUMBER(C142),ISNUMBER(E142)), AND(ISNUMBER(E142),ISNUMBER(F142))),'Th-Ph-rho-dPdT'!AU250,"")</f>
        <v/>
      </c>
      <c r="P142" t="str">
        <f t="shared" si="5"/>
        <v/>
      </c>
      <c r="Q142" s="29" t="str">
        <f>'PT-trap'!I250</f>
        <v/>
      </c>
      <c r="R142" s="29" t="str">
        <f>'PT-trap'!J250</f>
        <v/>
      </c>
      <c r="T142" s="94" t="str">
        <f>Check!G250&amp;Check!J250&amp;Check!L250&amp;Check!N250&amp;Check!O250&amp;Check!P250&amp;Check!Q250&amp;Check!R250</f>
        <v/>
      </c>
      <c r="U142" t="e">
        <f>IF(Main!C142&gt;Main!E142,'Tm-Th-Salinity'!F250,'Tm-Th-Salinity'!F250&amp;";       "&amp;'Th-Ph-rho-dPdT'!AQ250&amp;";       "&amp;'Th-Ph-rho-dPdT'!AV250&amp;";       "&amp;'Th-Ph-rho-dPdT'!AX250&amp;";       "&amp;'PT-trap'!AX250)</f>
        <v>#VALUE!</v>
      </c>
    </row>
    <row r="143" spans="4:21" ht="14">
      <c r="D143" s="20"/>
      <c r="H143" s="25" t="str">
        <f>IF(OR(ISNUMBER(C143),ISNUMBER(F143)),IF(E143&lt;C143,'Tm-Th-Salinity'!E251,'Tm-supplement'!BB251),"")</f>
        <v/>
      </c>
      <c r="I143" s="26" t="str">
        <f t="shared" si="4"/>
        <v/>
      </c>
      <c r="J143" s="78" t="str">
        <f>IF(OR(AND(ISNUMBER(C143),ISNUMBER(E143)), AND(ISNUMBER(E143),ISNUMBER(F143))),IF(AND(C143&gt;E143,D143="halite"),'Tm-supplement'!AW251,'Th-Ph-rho-dPdT'!AP251),"")</f>
        <v/>
      </c>
      <c r="K143" s="63" t="str">
        <f>IF(OR(AND(ISNUMBER(C143),ISNUMBER(E143)), AND(ISNUMBER(E143),ISNUMBER(F143))),'Th-Ph-rho-dPdT'!AW251,"")</f>
        <v/>
      </c>
      <c r="L143" s="26" t="str">
        <f>IF(OR(AND(ISNUMBER(C143),ISNUMBER(E143)), AND(ISNUMBER(E143),ISNUMBER(F143))),'Th-Ph-rho-dPdT'!AU251,"")</f>
        <v/>
      </c>
      <c r="P143" t="str">
        <f t="shared" si="5"/>
        <v/>
      </c>
      <c r="Q143" s="29" t="str">
        <f>'PT-trap'!I251</f>
        <v/>
      </c>
      <c r="R143" s="29" t="str">
        <f>'PT-trap'!J251</f>
        <v/>
      </c>
      <c r="T143" s="94" t="str">
        <f>Check!G251&amp;Check!J251&amp;Check!L251&amp;Check!N251&amp;Check!O251&amp;Check!P251&amp;Check!Q251&amp;Check!R251</f>
        <v/>
      </c>
      <c r="U143" t="e">
        <f>IF(Main!C143&gt;Main!E143,'Tm-Th-Salinity'!F251,'Tm-Th-Salinity'!F251&amp;";       "&amp;'Th-Ph-rho-dPdT'!AQ251&amp;";       "&amp;'Th-Ph-rho-dPdT'!AV251&amp;";       "&amp;'Th-Ph-rho-dPdT'!AX251&amp;";       "&amp;'PT-trap'!AX251)</f>
        <v>#VALUE!</v>
      </c>
    </row>
    <row r="144" spans="4:21" ht="14">
      <c r="D144" s="20"/>
      <c r="H144" s="25" t="str">
        <f>IF(OR(ISNUMBER(C144),ISNUMBER(F144)),IF(E144&lt;C144,'Tm-Th-Salinity'!E252,'Tm-supplement'!BB252),"")</f>
        <v/>
      </c>
      <c r="I144" s="26" t="str">
        <f t="shared" si="4"/>
        <v/>
      </c>
      <c r="J144" s="78" t="str">
        <f>IF(OR(AND(ISNUMBER(C144),ISNUMBER(E144)), AND(ISNUMBER(E144),ISNUMBER(F144))),IF(AND(C144&gt;E144,D144="halite"),'Tm-supplement'!AW252,'Th-Ph-rho-dPdT'!AP252),"")</f>
        <v/>
      </c>
      <c r="K144" s="63" t="str">
        <f>IF(OR(AND(ISNUMBER(C144),ISNUMBER(E144)), AND(ISNUMBER(E144),ISNUMBER(F144))),'Th-Ph-rho-dPdT'!AW252,"")</f>
        <v/>
      </c>
      <c r="L144" s="26" t="str">
        <f>IF(OR(AND(ISNUMBER(C144),ISNUMBER(E144)), AND(ISNUMBER(E144),ISNUMBER(F144))),'Th-Ph-rho-dPdT'!AU252,"")</f>
        <v/>
      </c>
      <c r="P144" t="str">
        <f t="shared" si="5"/>
        <v/>
      </c>
      <c r="Q144" s="29" t="str">
        <f>'PT-trap'!I252</f>
        <v/>
      </c>
      <c r="R144" s="29" t="str">
        <f>'PT-trap'!J252</f>
        <v/>
      </c>
      <c r="T144" s="94" t="str">
        <f>Check!G252&amp;Check!J252&amp;Check!L252&amp;Check!N252&amp;Check!O252&amp;Check!P252&amp;Check!Q252&amp;Check!R252</f>
        <v/>
      </c>
      <c r="U144" t="e">
        <f>IF(Main!C144&gt;Main!E144,'Tm-Th-Salinity'!F252,'Tm-Th-Salinity'!F252&amp;";       "&amp;'Th-Ph-rho-dPdT'!AQ252&amp;";       "&amp;'Th-Ph-rho-dPdT'!AV252&amp;";       "&amp;'Th-Ph-rho-dPdT'!AX252&amp;";       "&amp;'PT-trap'!AX252)</f>
        <v>#VALUE!</v>
      </c>
    </row>
    <row r="145" spans="4:21" ht="14">
      <c r="D145" s="20"/>
      <c r="H145" s="25" t="str">
        <f>IF(OR(ISNUMBER(C145),ISNUMBER(F145)),IF(E145&lt;C145,'Tm-Th-Salinity'!E253,'Tm-supplement'!BB253),"")</f>
        <v/>
      </c>
      <c r="I145" s="26" t="str">
        <f t="shared" si="4"/>
        <v/>
      </c>
      <c r="J145" s="78" t="str">
        <f>IF(OR(AND(ISNUMBER(C145),ISNUMBER(E145)), AND(ISNUMBER(E145),ISNUMBER(F145))),IF(AND(C145&gt;E145,D145="halite"),'Tm-supplement'!AW253,'Th-Ph-rho-dPdT'!AP253),"")</f>
        <v/>
      </c>
      <c r="K145" s="63" t="str">
        <f>IF(OR(AND(ISNUMBER(C145),ISNUMBER(E145)), AND(ISNUMBER(E145),ISNUMBER(F145))),'Th-Ph-rho-dPdT'!AW253,"")</f>
        <v/>
      </c>
      <c r="L145" s="26" t="str">
        <f>IF(OR(AND(ISNUMBER(C145),ISNUMBER(E145)), AND(ISNUMBER(E145),ISNUMBER(F145))),'Th-Ph-rho-dPdT'!AU253,"")</f>
        <v/>
      </c>
      <c r="P145" t="str">
        <f t="shared" si="5"/>
        <v/>
      </c>
      <c r="Q145" s="29" t="str">
        <f>'PT-trap'!I253</f>
        <v/>
      </c>
      <c r="R145" s="29" t="str">
        <f>'PT-trap'!J253</f>
        <v/>
      </c>
      <c r="T145" s="94" t="str">
        <f>Check!G253&amp;Check!J253&amp;Check!L253&amp;Check!N253&amp;Check!O253&amp;Check!P253&amp;Check!Q253&amp;Check!R253</f>
        <v/>
      </c>
      <c r="U145" t="e">
        <f>IF(Main!C145&gt;Main!E145,'Tm-Th-Salinity'!F253,'Tm-Th-Salinity'!F253&amp;";       "&amp;'Th-Ph-rho-dPdT'!AQ253&amp;";       "&amp;'Th-Ph-rho-dPdT'!AV253&amp;";       "&amp;'Th-Ph-rho-dPdT'!AX253&amp;";       "&amp;'PT-trap'!AX253)</f>
        <v>#VALUE!</v>
      </c>
    </row>
    <row r="146" spans="4:21" ht="14">
      <c r="D146" s="20"/>
      <c r="H146" s="25" t="str">
        <f>IF(OR(ISNUMBER(C146),ISNUMBER(F146)),IF(E146&lt;C146,'Tm-Th-Salinity'!E254,'Tm-supplement'!BB254),"")</f>
        <v/>
      </c>
      <c r="I146" s="26" t="str">
        <f t="shared" si="4"/>
        <v/>
      </c>
      <c r="J146" s="78" t="str">
        <f>IF(OR(AND(ISNUMBER(C146),ISNUMBER(E146)), AND(ISNUMBER(E146),ISNUMBER(F146))),IF(AND(C146&gt;E146,D146="halite"),'Tm-supplement'!AW254,'Th-Ph-rho-dPdT'!AP254),"")</f>
        <v/>
      </c>
      <c r="K146" s="63" t="str">
        <f>IF(OR(AND(ISNUMBER(C146),ISNUMBER(E146)), AND(ISNUMBER(E146),ISNUMBER(F146))),'Th-Ph-rho-dPdT'!AW254,"")</f>
        <v/>
      </c>
      <c r="L146" s="26" t="str">
        <f>IF(OR(AND(ISNUMBER(C146),ISNUMBER(E146)), AND(ISNUMBER(E146),ISNUMBER(F146))),'Th-Ph-rho-dPdT'!AU254,"")</f>
        <v/>
      </c>
      <c r="P146" t="str">
        <f t="shared" si="5"/>
        <v/>
      </c>
      <c r="Q146" s="29" t="str">
        <f>'PT-trap'!I254</f>
        <v/>
      </c>
      <c r="R146" s="29" t="str">
        <f>'PT-trap'!J254</f>
        <v/>
      </c>
      <c r="T146" s="94" t="str">
        <f>Check!G254&amp;Check!J254&amp;Check!L254&amp;Check!N254&amp;Check!O254&amp;Check!P254&amp;Check!Q254&amp;Check!R254</f>
        <v/>
      </c>
      <c r="U146" t="e">
        <f>IF(Main!C146&gt;Main!E146,'Tm-Th-Salinity'!F254,'Tm-Th-Salinity'!F254&amp;";       "&amp;'Th-Ph-rho-dPdT'!AQ254&amp;";       "&amp;'Th-Ph-rho-dPdT'!AV254&amp;";       "&amp;'Th-Ph-rho-dPdT'!AX254&amp;";       "&amp;'PT-trap'!AX254)</f>
        <v>#VALUE!</v>
      </c>
    </row>
    <row r="147" spans="4:21" ht="14">
      <c r="D147" s="20"/>
      <c r="H147" s="25" t="str">
        <f>IF(OR(ISNUMBER(C147),ISNUMBER(F147)),IF(E147&lt;C147,'Tm-Th-Salinity'!E255,'Tm-supplement'!BB255),"")</f>
        <v/>
      </c>
      <c r="I147" s="26" t="str">
        <f t="shared" si="4"/>
        <v/>
      </c>
      <c r="J147" s="78" t="str">
        <f>IF(OR(AND(ISNUMBER(C147),ISNUMBER(E147)), AND(ISNUMBER(E147),ISNUMBER(F147))),IF(AND(C147&gt;E147,D147="halite"),'Tm-supplement'!AW255,'Th-Ph-rho-dPdT'!AP255),"")</f>
        <v/>
      </c>
      <c r="K147" s="63" t="str">
        <f>IF(OR(AND(ISNUMBER(C147),ISNUMBER(E147)), AND(ISNUMBER(E147),ISNUMBER(F147))),'Th-Ph-rho-dPdT'!AW255,"")</f>
        <v/>
      </c>
      <c r="L147" s="26" t="str">
        <f>IF(OR(AND(ISNUMBER(C147),ISNUMBER(E147)), AND(ISNUMBER(E147),ISNUMBER(F147))),'Th-Ph-rho-dPdT'!AU255,"")</f>
        <v/>
      </c>
      <c r="P147" t="str">
        <f t="shared" si="5"/>
        <v/>
      </c>
      <c r="Q147" s="29" t="str">
        <f>'PT-trap'!I255</f>
        <v/>
      </c>
      <c r="R147" s="29" t="str">
        <f>'PT-trap'!J255</f>
        <v/>
      </c>
      <c r="T147" s="94" t="str">
        <f>Check!G255&amp;Check!J255&amp;Check!L255&amp;Check!N255&amp;Check!O255&amp;Check!P255&amp;Check!Q255&amp;Check!R255</f>
        <v/>
      </c>
      <c r="U147" t="e">
        <f>IF(Main!C147&gt;Main!E147,'Tm-Th-Salinity'!F255,'Tm-Th-Salinity'!F255&amp;";       "&amp;'Th-Ph-rho-dPdT'!AQ255&amp;";       "&amp;'Th-Ph-rho-dPdT'!AV255&amp;";       "&amp;'Th-Ph-rho-dPdT'!AX255&amp;";       "&amp;'PT-trap'!AX255)</f>
        <v>#VALUE!</v>
      </c>
    </row>
    <row r="148" spans="4:21" ht="14">
      <c r="D148" s="20"/>
      <c r="H148" s="25" t="str">
        <f>IF(OR(ISNUMBER(C148),ISNUMBER(F148)),IF(E148&lt;C148,'Tm-Th-Salinity'!E256,'Tm-supplement'!BB256),"")</f>
        <v/>
      </c>
      <c r="I148" s="26" t="str">
        <f t="shared" si="4"/>
        <v/>
      </c>
      <c r="J148" s="78" t="str">
        <f>IF(OR(AND(ISNUMBER(C148),ISNUMBER(E148)), AND(ISNUMBER(E148),ISNUMBER(F148))),IF(AND(C148&gt;E148,D148="halite"),'Tm-supplement'!AW256,'Th-Ph-rho-dPdT'!AP256),"")</f>
        <v/>
      </c>
      <c r="K148" s="63" t="str">
        <f>IF(OR(AND(ISNUMBER(C148),ISNUMBER(E148)), AND(ISNUMBER(E148),ISNUMBER(F148))),'Th-Ph-rho-dPdT'!AW256,"")</f>
        <v/>
      </c>
      <c r="L148" s="26" t="str">
        <f>IF(OR(AND(ISNUMBER(C148),ISNUMBER(E148)), AND(ISNUMBER(E148),ISNUMBER(F148))),'Th-Ph-rho-dPdT'!AU256,"")</f>
        <v/>
      </c>
      <c r="P148" t="str">
        <f t="shared" si="5"/>
        <v/>
      </c>
      <c r="Q148" s="29" t="str">
        <f>'PT-trap'!I256</f>
        <v/>
      </c>
      <c r="R148" s="29" t="str">
        <f>'PT-trap'!J256</f>
        <v/>
      </c>
      <c r="T148" s="94" t="str">
        <f>Check!G256&amp;Check!J256&amp;Check!L256&amp;Check!N256&amp;Check!O256&amp;Check!P256&amp;Check!Q256&amp;Check!R256</f>
        <v/>
      </c>
      <c r="U148" t="e">
        <f>IF(Main!C148&gt;Main!E148,'Tm-Th-Salinity'!F256,'Tm-Th-Salinity'!F256&amp;";       "&amp;'Th-Ph-rho-dPdT'!AQ256&amp;";       "&amp;'Th-Ph-rho-dPdT'!AV256&amp;";       "&amp;'Th-Ph-rho-dPdT'!AX256&amp;";       "&amp;'PT-trap'!AX256)</f>
        <v>#VALUE!</v>
      </c>
    </row>
    <row r="149" spans="4:21" ht="14">
      <c r="D149" s="20"/>
      <c r="H149" s="25" t="str">
        <f>IF(OR(ISNUMBER(C149),ISNUMBER(F149)),IF(E149&lt;C149,'Tm-Th-Salinity'!E257,'Tm-supplement'!BB257),"")</f>
        <v/>
      </c>
      <c r="I149" s="26" t="str">
        <f t="shared" si="4"/>
        <v/>
      </c>
      <c r="J149" s="78" t="str">
        <f>IF(OR(AND(ISNUMBER(C149),ISNUMBER(E149)), AND(ISNUMBER(E149),ISNUMBER(F149))),IF(AND(C149&gt;E149,D149="halite"),'Tm-supplement'!AW257,'Th-Ph-rho-dPdT'!AP257),"")</f>
        <v/>
      </c>
      <c r="K149" s="63" t="str">
        <f>IF(OR(AND(ISNUMBER(C149),ISNUMBER(E149)), AND(ISNUMBER(E149),ISNUMBER(F149))),'Th-Ph-rho-dPdT'!AW257,"")</f>
        <v/>
      </c>
      <c r="L149" s="26" t="str">
        <f>IF(OR(AND(ISNUMBER(C149),ISNUMBER(E149)), AND(ISNUMBER(E149),ISNUMBER(F149))),'Th-Ph-rho-dPdT'!AU257,"")</f>
        <v/>
      </c>
      <c r="P149" t="str">
        <f t="shared" si="5"/>
        <v/>
      </c>
      <c r="Q149" s="29" t="str">
        <f>'PT-trap'!I257</f>
        <v/>
      </c>
      <c r="R149" s="29" t="str">
        <f>'PT-trap'!J257</f>
        <v/>
      </c>
      <c r="T149" s="94" t="str">
        <f>Check!G257&amp;Check!J257&amp;Check!L257&amp;Check!N257&amp;Check!O257&amp;Check!P257&amp;Check!Q257&amp;Check!R257</f>
        <v/>
      </c>
      <c r="U149" t="e">
        <f>IF(Main!C149&gt;Main!E149,'Tm-Th-Salinity'!F257,'Tm-Th-Salinity'!F257&amp;";       "&amp;'Th-Ph-rho-dPdT'!AQ257&amp;";       "&amp;'Th-Ph-rho-dPdT'!AV257&amp;";       "&amp;'Th-Ph-rho-dPdT'!AX257&amp;";       "&amp;'PT-trap'!AX257)</f>
        <v>#VALUE!</v>
      </c>
    </row>
    <row r="150" spans="4:21" ht="14">
      <c r="D150" s="20"/>
      <c r="H150" s="25" t="str">
        <f>IF(OR(ISNUMBER(C150),ISNUMBER(F150)),IF(E150&lt;C150,'Tm-Th-Salinity'!E258,'Tm-supplement'!BB258),"")</f>
        <v/>
      </c>
      <c r="I150" s="26" t="str">
        <f t="shared" si="4"/>
        <v/>
      </c>
      <c r="J150" s="78" t="str">
        <f>IF(OR(AND(ISNUMBER(C150),ISNUMBER(E150)), AND(ISNUMBER(E150),ISNUMBER(F150))),IF(AND(C150&gt;E150,D150="halite"),'Tm-supplement'!AW258,'Th-Ph-rho-dPdT'!AP258),"")</f>
        <v/>
      </c>
      <c r="K150" s="63" t="str">
        <f>IF(OR(AND(ISNUMBER(C150),ISNUMBER(E150)), AND(ISNUMBER(E150),ISNUMBER(F150))),'Th-Ph-rho-dPdT'!AW258,"")</f>
        <v/>
      </c>
      <c r="L150" s="26" t="str">
        <f>IF(OR(AND(ISNUMBER(C150),ISNUMBER(E150)), AND(ISNUMBER(E150),ISNUMBER(F150))),'Th-Ph-rho-dPdT'!AU258,"")</f>
        <v/>
      </c>
      <c r="P150" t="str">
        <f t="shared" si="5"/>
        <v/>
      </c>
      <c r="Q150" s="29" t="str">
        <f>'PT-trap'!I258</f>
        <v/>
      </c>
      <c r="R150" s="29" t="str">
        <f>'PT-trap'!J258</f>
        <v/>
      </c>
      <c r="T150" s="94" t="str">
        <f>Check!G258&amp;Check!J258&amp;Check!L258&amp;Check!N258&amp;Check!O258&amp;Check!P258&amp;Check!Q258&amp;Check!R258</f>
        <v/>
      </c>
      <c r="U150" t="e">
        <f>IF(Main!C150&gt;Main!E150,'Tm-Th-Salinity'!F258,'Tm-Th-Salinity'!F258&amp;";       "&amp;'Th-Ph-rho-dPdT'!AQ258&amp;";       "&amp;'Th-Ph-rho-dPdT'!AV258&amp;";       "&amp;'Th-Ph-rho-dPdT'!AX258&amp;";       "&amp;'PT-trap'!AX258)</f>
        <v>#VALUE!</v>
      </c>
    </row>
    <row r="151" spans="4:21" ht="14">
      <c r="D151" s="20"/>
      <c r="H151" s="25" t="str">
        <f>IF(OR(ISNUMBER(C151),ISNUMBER(F151)),IF(E151&lt;C151,'Tm-Th-Salinity'!E259,'Tm-supplement'!BB259),"")</f>
        <v/>
      </c>
      <c r="I151" s="26" t="str">
        <f t="shared" si="4"/>
        <v/>
      </c>
      <c r="J151" s="78" t="str">
        <f>IF(OR(AND(ISNUMBER(C151),ISNUMBER(E151)), AND(ISNUMBER(E151),ISNUMBER(F151))),IF(AND(C151&gt;E151,D151="halite"),'Tm-supplement'!AW259,'Th-Ph-rho-dPdT'!AP259),"")</f>
        <v/>
      </c>
      <c r="K151" s="63" t="str">
        <f>IF(OR(AND(ISNUMBER(C151),ISNUMBER(E151)), AND(ISNUMBER(E151),ISNUMBER(F151))),'Th-Ph-rho-dPdT'!AW259,"")</f>
        <v/>
      </c>
      <c r="L151" s="26" t="str">
        <f>IF(OR(AND(ISNUMBER(C151),ISNUMBER(E151)), AND(ISNUMBER(E151),ISNUMBER(F151))),'Th-Ph-rho-dPdT'!AU259,"")</f>
        <v/>
      </c>
      <c r="P151" t="str">
        <f t="shared" si="5"/>
        <v/>
      </c>
      <c r="Q151" s="29" t="str">
        <f>'PT-trap'!I259</f>
        <v/>
      </c>
      <c r="R151" s="29" t="str">
        <f>'PT-trap'!J259</f>
        <v/>
      </c>
      <c r="T151" s="94" t="str">
        <f>Check!G259&amp;Check!J259&amp;Check!L259&amp;Check!N259&amp;Check!O259&amp;Check!P259&amp;Check!Q259&amp;Check!R259</f>
        <v/>
      </c>
      <c r="U151" t="e">
        <f>IF(Main!C151&gt;Main!E151,'Tm-Th-Salinity'!F259,'Tm-Th-Salinity'!F259&amp;";       "&amp;'Th-Ph-rho-dPdT'!AQ259&amp;";       "&amp;'Th-Ph-rho-dPdT'!AV259&amp;";       "&amp;'Th-Ph-rho-dPdT'!AX259&amp;";       "&amp;'PT-trap'!AX259)</f>
        <v>#VALUE!</v>
      </c>
    </row>
    <row r="152" spans="4:21" ht="14">
      <c r="D152" s="20"/>
      <c r="H152" s="25" t="str">
        <f>IF(OR(ISNUMBER(C152),ISNUMBER(F152)),IF(E152&lt;C152,'Tm-Th-Salinity'!E260,'Tm-supplement'!BB260),"")</f>
        <v/>
      </c>
      <c r="I152" s="26" t="str">
        <f t="shared" si="4"/>
        <v/>
      </c>
      <c r="J152" s="78" t="str">
        <f>IF(OR(AND(ISNUMBER(C152),ISNUMBER(E152)), AND(ISNUMBER(E152),ISNUMBER(F152))),IF(AND(C152&gt;E152,D152="halite"),'Tm-supplement'!AW260,'Th-Ph-rho-dPdT'!AP260),"")</f>
        <v/>
      </c>
      <c r="K152" s="63" t="str">
        <f>IF(OR(AND(ISNUMBER(C152),ISNUMBER(E152)), AND(ISNUMBER(E152),ISNUMBER(F152))),'Th-Ph-rho-dPdT'!AW260,"")</f>
        <v/>
      </c>
      <c r="L152" s="26" t="str">
        <f>IF(OR(AND(ISNUMBER(C152),ISNUMBER(E152)), AND(ISNUMBER(E152),ISNUMBER(F152))),'Th-Ph-rho-dPdT'!AU260,"")</f>
        <v/>
      </c>
      <c r="P152" t="str">
        <f t="shared" si="5"/>
        <v/>
      </c>
      <c r="Q152" s="29" t="str">
        <f>'PT-trap'!I260</f>
        <v/>
      </c>
      <c r="R152" s="29" t="str">
        <f>'PT-trap'!J260</f>
        <v/>
      </c>
      <c r="T152" s="94" t="str">
        <f>Check!G260&amp;Check!J260&amp;Check!L260&amp;Check!N260&amp;Check!O260&amp;Check!P260&amp;Check!Q260&amp;Check!R260</f>
        <v/>
      </c>
      <c r="U152" t="e">
        <f>IF(Main!C152&gt;Main!E152,'Tm-Th-Salinity'!F260,'Tm-Th-Salinity'!F260&amp;";       "&amp;'Th-Ph-rho-dPdT'!AQ260&amp;";       "&amp;'Th-Ph-rho-dPdT'!AV260&amp;";       "&amp;'Th-Ph-rho-dPdT'!AX260&amp;";       "&amp;'PT-trap'!AX260)</f>
        <v>#VALUE!</v>
      </c>
    </row>
    <row r="153" spans="4:21" ht="14">
      <c r="D153" s="20"/>
      <c r="H153" s="25" t="str">
        <f>IF(OR(ISNUMBER(C153),ISNUMBER(F153)),IF(E153&lt;C153,'Tm-Th-Salinity'!E261,'Tm-supplement'!BB261),"")</f>
        <v/>
      </c>
      <c r="I153" s="26" t="str">
        <f t="shared" si="4"/>
        <v/>
      </c>
      <c r="J153" s="78" t="str">
        <f>IF(OR(AND(ISNUMBER(C153),ISNUMBER(E153)), AND(ISNUMBER(E153),ISNUMBER(F153))),IF(AND(C153&gt;E153,D153="halite"),'Tm-supplement'!AW261,'Th-Ph-rho-dPdT'!AP261),"")</f>
        <v/>
      </c>
      <c r="K153" s="63" t="str">
        <f>IF(OR(AND(ISNUMBER(C153),ISNUMBER(E153)), AND(ISNUMBER(E153),ISNUMBER(F153))),'Th-Ph-rho-dPdT'!AW261,"")</f>
        <v/>
      </c>
      <c r="L153" s="26" t="str">
        <f>IF(OR(AND(ISNUMBER(C153),ISNUMBER(E153)), AND(ISNUMBER(E153),ISNUMBER(F153))),'Th-Ph-rho-dPdT'!AU261,"")</f>
        <v/>
      </c>
      <c r="P153" t="str">
        <f t="shared" si="5"/>
        <v/>
      </c>
      <c r="Q153" s="29" t="str">
        <f>'PT-trap'!I261</f>
        <v/>
      </c>
      <c r="R153" s="29" t="str">
        <f>'PT-trap'!J261</f>
        <v/>
      </c>
      <c r="T153" s="94" t="str">
        <f>Check!G261&amp;Check!J261&amp;Check!L261&amp;Check!N261&amp;Check!O261&amp;Check!P261&amp;Check!Q261&amp;Check!R261</f>
        <v/>
      </c>
      <c r="U153" t="e">
        <f>IF(Main!C153&gt;Main!E153,'Tm-Th-Salinity'!F261,'Tm-Th-Salinity'!F261&amp;";       "&amp;'Th-Ph-rho-dPdT'!AQ261&amp;";       "&amp;'Th-Ph-rho-dPdT'!AV261&amp;";       "&amp;'Th-Ph-rho-dPdT'!AX261&amp;";       "&amp;'PT-trap'!AX261)</f>
        <v>#VALUE!</v>
      </c>
    </row>
    <row r="154" spans="4:21" ht="14">
      <c r="D154" s="20"/>
      <c r="H154" s="25" t="str">
        <f>IF(OR(ISNUMBER(C154),ISNUMBER(F154)),IF(E154&lt;C154,'Tm-Th-Salinity'!E262,'Tm-supplement'!BB262),"")</f>
        <v/>
      </c>
      <c r="I154" s="26" t="str">
        <f t="shared" si="4"/>
        <v/>
      </c>
      <c r="J154" s="78" t="str">
        <f>IF(OR(AND(ISNUMBER(C154),ISNUMBER(E154)), AND(ISNUMBER(E154),ISNUMBER(F154))),IF(AND(C154&gt;E154,D154="halite"),'Tm-supplement'!AW262,'Th-Ph-rho-dPdT'!AP262),"")</f>
        <v/>
      </c>
      <c r="K154" s="63" t="str">
        <f>IF(OR(AND(ISNUMBER(C154),ISNUMBER(E154)), AND(ISNUMBER(E154),ISNUMBER(F154))),'Th-Ph-rho-dPdT'!AW262,"")</f>
        <v/>
      </c>
      <c r="L154" s="26" t="str">
        <f>IF(OR(AND(ISNUMBER(C154),ISNUMBER(E154)), AND(ISNUMBER(E154),ISNUMBER(F154))),'Th-Ph-rho-dPdT'!AU262,"")</f>
        <v/>
      </c>
      <c r="P154" t="str">
        <f t="shared" si="5"/>
        <v/>
      </c>
      <c r="Q154" s="29" t="str">
        <f>'PT-trap'!I262</f>
        <v/>
      </c>
      <c r="R154" s="29" t="str">
        <f>'PT-trap'!J262</f>
        <v/>
      </c>
      <c r="T154" s="94" t="str">
        <f>Check!G262&amp;Check!J262&amp;Check!L262&amp;Check!N262&amp;Check!O262&amp;Check!P262&amp;Check!Q262&amp;Check!R262</f>
        <v/>
      </c>
      <c r="U154" t="e">
        <f>IF(Main!C154&gt;Main!E154,'Tm-Th-Salinity'!F262,'Tm-Th-Salinity'!F262&amp;";       "&amp;'Th-Ph-rho-dPdT'!AQ262&amp;";       "&amp;'Th-Ph-rho-dPdT'!AV262&amp;";       "&amp;'Th-Ph-rho-dPdT'!AX262&amp;";       "&amp;'PT-trap'!AX262)</f>
        <v>#VALUE!</v>
      </c>
    </row>
    <row r="155" spans="4:21" ht="14">
      <c r="D155" s="20"/>
      <c r="H155" s="25" t="str">
        <f>IF(OR(ISNUMBER(C155),ISNUMBER(F155)),IF(E155&lt;C155,'Tm-Th-Salinity'!E263,'Tm-supplement'!BB263),"")</f>
        <v/>
      </c>
      <c r="I155" s="26" t="str">
        <f t="shared" si="4"/>
        <v/>
      </c>
      <c r="J155" s="78" t="str">
        <f>IF(OR(AND(ISNUMBER(C155),ISNUMBER(E155)), AND(ISNUMBER(E155),ISNUMBER(F155))),IF(AND(C155&gt;E155,D155="halite"),'Tm-supplement'!AW263,'Th-Ph-rho-dPdT'!AP263),"")</f>
        <v/>
      </c>
      <c r="K155" s="63" t="str">
        <f>IF(OR(AND(ISNUMBER(C155),ISNUMBER(E155)), AND(ISNUMBER(E155),ISNUMBER(F155))),'Th-Ph-rho-dPdT'!AW263,"")</f>
        <v/>
      </c>
      <c r="L155" s="26" t="str">
        <f>IF(OR(AND(ISNUMBER(C155),ISNUMBER(E155)), AND(ISNUMBER(E155),ISNUMBER(F155))),'Th-Ph-rho-dPdT'!AU263,"")</f>
        <v/>
      </c>
      <c r="P155" t="str">
        <f t="shared" si="5"/>
        <v/>
      </c>
      <c r="Q155" s="29" t="str">
        <f>'PT-trap'!I263</f>
        <v/>
      </c>
      <c r="R155" s="29" t="str">
        <f>'PT-trap'!J263</f>
        <v/>
      </c>
      <c r="T155" s="94" t="str">
        <f>Check!G263&amp;Check!J263&amp;Check!L263&amp;Check!N263&amp;Check!O263&amp;Check!P263&amp;Check!Q263&amp;Check!R263</f>
        <v/>
      </c>
      <c r="U155" t="e">
        <f>IF(Main!C155&gt;Main!E155,'Tm-Th-Salinity'!F263,'Tm-Th-Salinity'!F263&amp;";       "&amp;'Th-Ph-rho-dPdT'!AQ263&amp;";       "&amp;'Th-Ph-rho-dPdT'!AV263&amp;";       "&amp;'Th-Ph-rho-dPdT'!AX263&amp;";       "&amp;'PT-trap'!AX263)</f>
        <v>#VALUE!</v>
      </c>
    </row>
    <row r="156" spans="4:21" ht="14">
      <c r="D156" s="20"/>
      <c r="H156" s="25" t="str">
        <f>IF(OR(ISNUMBER(C156),ISNUMBER(F156)),IF(E156&lt;C156,'Tm-Th-Salinity'!E264,'Tm-supplement'!BB264),"")</f>
        <v/>
      </c>
      <c r="I156" s="26" t="str">
        <f t="shared" si="4"/>
        <v/>
      </c>
      <c r="J156" s="78" t="str">
        <f>IF(OR(AND(ISNUMBER(C156),ISNUMBER(E156)), AND(ISNUMBER(E156),ISNUMBER(F156))),IF(AND(C156&gt;E156,D156="halite"),'Tm-supplement'!AW264,'Th-Ph-rho-dPdT'!AP264),"")</f>
        <v/>
      </c>
      <c r="K156" s="63" t="str">
        <f>IF(OR(AND(ISNUMBER(C156),ISNUMBER(E156)), AND(ISNUMBER(E156),ISNUMBER(F156))),'Th-Ph-rho-dPdT'!AW264,"")</f>
        <v/>
      </c>
      <c r="L156" s="26" t="str">
        <f>IF(OR(AND(ISNUMBER(C156),ISNUMBER(E156)), AND(ISNUMBER(E156),ISNUMBER(F156))),'Th-Ph-rho-dPdT'!AU264,"")</f>
        <v/>
      </c>
      <c r="P156" t="str">
        <f t="shared" si="5"/>
        <v/>
      </c>
      <c r="Q156" s="29" t="str">
        <f>'PT-trap'!I264</f>
        <v/>
      </c>
      <c r="R156" s="29" t="str">
        <f>'PT-trap'!J264</f>
        <v/>
      </c>
      <c r="T156" s="94" t="str">
        <f>Check!G264&amp;Check!J264&amp;Check!L264&amp;Check!N264&amp;Check!O264&amp;Check!P264&amp;Check!Q264&amp;Check!R264</f>
        <v/>
      </c>
      <c r="U156" t="e">
        <f>IF(Main!C156&gt;Main!E156,'Tm-Th-Salinity'!F264,'Tm-Th-Salinity'!F264&amp;";       "&amp;'Th-Ph-rho-dPdT'!AQ264&amp;";       "&amp;'Th-Ph-rho-dPdT'!AV264&amp;";       "&amp;'Th-Ph-rho-dPdT'!AX264&amp;";       "&amp;'PT-trap'!AX264)</f>
        <v>#VALUE!</v>
      </c>
    </row>
    <row r="157" spans="4:21" ht="14">
      <c r="D157" s="20"/>
      <c r="H157" s="25" t="str">
        <f>IF(OR(ISNUMBER(C157),ISNUMBER(F157)),IF(E157&lt;C157,'Tm-Th-Salinity'!E265,'Tm-supplement'!BB265),"")</f>
        <v/>
      </c>
      <c r="I157" s="26" t="str">
        <f t="shared" si="4"/>
        <v/>
      </c>
      <c r="J157" s="78" t="str">
        <f>IF(OR(AND(ISNUMBER(C157),ISNUMBER(E157)), AND(ISNUMBER(E157),ISNUMBER(F157))),IF(AND(C157&gt;E157,D157="halite"),'Tm-supplement'!AW265,'Th-Ph-rho-dPdT'!AP265),"")</f>
        <v/>
      </c>
      <c r="K157" s="63" t="str">
        <f>IF(OR(AND(ISNUMBER(C157),ISNUMBER(E157)), AND(ISNUMBER(E157),ISNUMBER(F157))),'Th-Ph-rho-dPdT'!AW265,"")</f>
        <v/>
      </c>
      <c r="L157" s="26" t="str">
        <f>IF(OR(AND(ISNUMBER(C157),ISNUMBER(E157)), AND(ISNUMBER(E157),ISNUMBER(F157))),'Th-Ph-rho-dPdT'!AU265,"")</f>
        <v/>
      </c>
      <c r="P157" t="str">
        <f t="shared" si="5"/>
        <v/>
      </c>
      <c r="Q157" s="29" t="str">
        <f>'PT-trap'!I265</f>
        <v/>
      </c>
      <c r="R157" s="29" t="str">
        <f>'PT-trap'!J265</f>
        <v/>
      </c>
      <c r="T157" s="94" t="str">
        <f>Check!G265&amp;Check!J265&amp;Check!L265&amp;Check!N265&amp;Check!O265&amp;Check!P265&amp;Check!Q265&amp;Check!R265</f>
        <v/>
      </c>
      <c r="U157" t="e">
        <f>IF(Main!C157&gt;Main!E157,'Tm-Th-Salinity'!F265,'Tm-Th-Salinity'!F265&amp;";       "&amp;'Th-Ph-rho-dPdT'!AQ265&amp;";       "&amp;'Th-Ph-rho-dPdT'!AV265&amp;";       "&amp;'Th-Ph-rho-dPdT'!AX265&amp;";       "&amp;'PT-trap'!AX265)</f>
        <v>#VALUE!</v>
      </c>
    </row>
    <row r="158" spans="4:21" ht="14">
      <c r="D158" s="20"/>
      <c r="H158" s="25" t="str">
        <f>IF(OR(ISNUMBER(C158),ISNUMBER(F158)),IF(E158&lt;C158,'Tm-Th-Salinity'!E266,'Tm-supplement'!BB266),"")</f>
        <v/>
      </c>
      <c r="I158" s="26" t="str">
        <f t="shared" si="4"/>
        <v/>
      </c>
      <c r="J158" s="78" t="str">
        <f>IF(OR(AND(ISNUMBER(C158),ISNUMBER(E158)), AND(ISNUMBER(E158),ISNUMBER(F158))),IF(AND(C158&gt;E158,D158="halite"),'Tm-supplement'!AW266,'Th-Ph-rho-dPdT'!AP266),"")</f>
        <v/>
      </c>
      <c r="K158" s="63" t="str">
        <f>IF(OR(AND(ISNUMBER(C158),ISNUMBER(E158)), AND(ISNUMBER(E158),ISNUMBER(F158))),'Th-Ph-rho-dPdT'!AW266,"")</f>
        <v/>
      </c>
      <c r="L158" s="26" t="str">
        <f>IF(OR(AND(ISNUMBER(C158),ISNUMBER(E158)), AND(ISNUMBER(E158),ISNUMBER(F158))),'Th-Ph-rho-dPdT'!AU266,"")</f>
        <v/>
      </c>
      <c r="P158" t="str">
        <f t="shared" si="5"/>
        <v/>
      </c>
      <c r="Q158" s="29" t="str">
        <f>'PT-trap'!I266</f>
        <v/>
      </c>
      <c r="R158" s="29" t="str">
        <f>'PT-trap'!J266</f>
        <v/>
      </c>
      <c r="T158" s="94" t="str">
        <f>Check!G266&amp;Check!J266&amp;Check!L266&amp;Check!N266&amp;Check!O266&amp;Check!P266&amp;Check!Q266&amp;Check!R266</f>
        <v/>
      </c>
      <c r="U158" t="e">
        <f>IF(Main!C158&gt;Main!E158,'Tm-Th-Salinity'!F266,'Tm-Th-Salinity'!F266&amp;";       "&amp;'Th-Ph-rho-dPdT'!AQ266&amp;";       "&amp;'Th-Ph-rho-dPdT'!AV266&amp;";       "&amp;'Th-Ph-rho-dPdT'!AX266&amp;";       "&amp;'PT-trap'!AX266)</f>
        <v>#VALUE!</v>
      </c>
    </row>
    <row r="159" spans="4:21" ht="14">
      <c r="D159" s="20"/>
      <c r="H159" s="25" t="str">
        <f>IF(OR(ISNUMBER(C159),ISNUMBER(F159)),IF(E159&lt;C159,'Tm-Th-Salinity'!E267,'Tm-supplement'!BB267),"")</f>
        <v/>
      </c>
      <c r="I159" s="26" t="str">
        <f t="shared" si="4"/>
        <v/>
      </c>
      <c r="J159" s="78" t="str">
        <f>IF(OR(AND(ISNUMBER(C159),ISNUMBER(E159)), AND(ISNUMBER(E159),ISNUMBER(F159))),IF(AND(C159&gt;E159,D159="halite"),'Tm-supplement'!AW267,'Th-Ph-rho-dPdT'!AP267),"")</f>
        <v/>
      </c>
      <c r="K159" s="63" t="str">
        <f>IF(OR(AND(ISNUMBER(C159),ISNUMBER(E159)), AND(ISNUMBER(E159),ISNUMBER(F159))),'Th-Ph-rho-dPdT'!AW267,"")</f>
        <v/>
      </c>
      <c r="L159" s="26" t="str">
        <f>IF(OR(AND(ISNUMBER(C159),ISNUMBER(E159)), AND(ISNUMBER(E159),ISNUMBER(F159))),'Th-Ph-rho-dPdT'!AU267,"")</f>
        <v/>
      </c>
      <c r="P159" t="str">
        <f t="shared" si="5"/>
        <v/>
      </c>
      <c r="Q159" s="29" t="str">
        <f>'PT-trap'!I267</f>
        <v/>
      </c>
      <c r="R159" s="29" t="str">
        <f>'PT-trap'!J267</f>
        <v/>
      </c>
      <c r="T159" s="94" t="str">
        <f>Check!G267&amp;Check!J267&amp;Check!L267&amp;Check!N267&amp;Check!O267&amp;Check!P267&amp;Check!Q267&amp;Check!R267</f>
        <v/>
      </c>
      <c r="U159" t="e">
        <f>IF(Main!C159&gt;Main!E159,'Tm-Th-Salinity'!F267,'Tm-Th-Salinity'!F267&amp;";       "&amp;'Th-Ph-rho-dPdT'!AQ267&amp;";       "&amp;'Th-Ph-rho-dPdT'!AV267&amp;";       "&amp;'Th-Ph-rho-dPdT'!AX267&amp;";       "&amp;'PT-trap'!AX267)</f>
        <v>#VALUE!</v>
      </c>
    </row>
    <row r="160" spans="4:21" ht="14">
      <c r="D160" s="20"/>
      <c r="H160" s="25" t="str">
        <f>IF(OR(ISNUMBER(C160),ISNUMBER(F160)),IF(E160&lt;C160,'Tm-Th-Salinity'!E268,'Tm-supplement'!BB268),"")</f>
        <v/>
      </c>
      <c r="I160" s="26" t="str">
        <f t="shared" si="4"/>
        <v/>
      </c>
      <c r="J160" s="78" t="str">
        <f>IF(OR(AND(ISNUMBER(C160),ISNUMBER(E160)), AND(ISNUMBER(E160),ISNUMBER(F160))),IF(AND(C160&gt;E160,D160="halite"),'Tm-supplement'!AW268,'Th-Ph-rho-dPdT'!AP268),"")</f>
        <v/>
      </c>
      <c r="K160" s="63" t="str">
        <f>IF(OR(AND(ISNUMBER(C160),ISNUMBER(E160)), AND(ISNUMBER(E160),ISNUMBER(F160))),'Th-Ph-rho-dPdT'!AW268,"")</f>
        <v/>
      </c>
      <c r="L160" s="26" t="str">
        <f>IF(OR(AND(ISNUMBER(C160),ISNUMBER(E160)), AND(ISNUMBER(E160),ISNUMBER(F160))),'Th-Ph-rho-dPdT'!AU268,"")</f>
        <v/>
      </c>
      <c r="P160" t="str">
        <f t="shared" si="5"/>
        <v/>
      </c>
      <c r="Q160" s="29" t="str">
        <f>'PT-trap'!I268</f>
        <v/>
      </c>
      <c r="R160" s="29" t="str">
        <f>'PT-trap'!J268</f>
        <v/>
      </c>
      <c r="T160" s="94" t="str">
        <f>Check!G268&amp;Check!J268&amp;Check!L268&amp;Check!N268&amp;Check!O268&amp;Check!P268&amp;Check!Q268&amp;Check!R268</f>
        <v/>
      </c>
      <c r="U160" t="e">
        <f>IF(Main!C160&gt;Main!E160,'Tm-Th-Salinity'!F268,'Tm-Th-Salinity'!F268&amp;";       "&amp;'Th-Ph-rho-dPdT'!AQ268&amp;";       "&amp;'Th-Ph-rho-dPdT'!AV268&amp;";       "&amp;'Th-Ph-rho-dPdT'!AX268&amp;";       "&amp;'PT-trap'!AX268)</f>
        <v>#VALUE!</v>
      </c>
    </row>
    <row r="161" spans="4:21" ht="14">
      <c r="D161" s="20"/>
      <c r="H161" s="25" t="str">
        <f>IF(OR(ISNUMBER(C161),ISNUMBER(F161)),IF(E161&lt;C161,'Tm-Th-Salinity'!E269,'Tm-supplement'!BB269),"")</f>
        <v/>
      </c>
      <c r="I161" s="26" t="str">
        <f t="shared" si="4"/>
        <v/>
      </c>
      <c r="J161" s="78" t="str">
        <f>IF(OR(AND(ISNUMBER(C161),ISNUMBER(E161)), AND(ISNUMBER(E161),ISNUMBER(F161))),IF(AND(C161&gt;E161,D161="halite"),'Tm-supplement'!AW269,'Th-Ph-rho-dPdT'!AP269),"")</f>
        <v/>
      </c>
      <c r="K161" s="63" t="str">
        <f>IF(OR(AND(ISNUMBER(C161),ISNUMBER(E161)), AND(ISNUMBER(E161),ISNUMBER(F161))),'Th-Ph-rho-dPdT'!AW269,"")</f>
        <v/>
      </c>
      <c r="L161" s="26" t="str">
        <f>IF(OR(AND(ISNUMBER(C161),ISNUMBER(E161)), AND(ISNUMBER(E161),ISNUMBER(F161))),'Th-Ph-rho-dPdT'!AU269,"")</f>
        <v/>
      </c>
      <c r="P161" t="str">
        <f t="shared" si="5"/>
        <v/>
      </c>
      <c r="Q161" s="29" t="str">
        <f>'PT-trap'!I269</f>
        <v/>
      </c>
      <c r="R161" s="29" t="str">
        <f>'PT-trap'!J269</f>
        <v/>
      </c>
      <c r="T161" s="94" t="str">
        <f>Check!G269&amp;Check!J269&amp;Check!L269&amp;Check!N269&amp;Check!O269&amp;Check!P269&amp;Check!Q269&amp;Check!R269</f>
        <v/>
      </c>
      <c r="U161" t="e">
        <f>IF(Main!C161&gt;Main!E161,'Tm-Th-Salinity'!F269,'Tm-Th-Salinity'!F269&amp;";       "&amp;'Th-Ph-rho-dPdT'!AQ269&amp;";       "&amp;'Th-Ph-rho-dPdT'!AV269&amp;";       "&amp;'Th-Ph-rho-dPdT'!AX269&amp;";       "&amp;'PT-trap'!AX269)</f>
        <v>#VALUE!</v>
      </c>
    </row>
    <row r="162" spans="4:21" ht="14">
      <c r="D162" s="20"/>
      <c r="H162" s="25" t="str">
        <f>IF(OR(ISNUMBER(C162),ISNUMBER(F162)),IF(E162&lt;C162,'Tm-Th-Salinity'!E270,'Tm-supplement'!BB270),"")</f>
        <v/>
      </c>
      <c r="I162" s="26" t="str">
        <f t="shared" si="4"/>
        <v/>
      </c>
      <c r="J162" s="78" t="str">
        <f>IF(OR(AND(ISNUMBER(C162),ISNUMBER(E162)), AND(ISNUMBER(E162),ISNUMBER(F162))),IF(AND(C162&gt;E162,D162="halite"),'Tm-supplement'!AW270,'Th-Ph-rho-dPdT'!AP270),"")</f>
        <v/>
      </c>
      <c r="K162" s="63" t="str">
        <f>IF(OR(AND(ISNUMBER(C162),ISNUMBER(E162)), AND(ISNUMBER(E162),ISNUMBER(F162))),'Th-Ph-rho-dPdT'!AW270,"")</f>
        <v/>
      </c>
      <c r="L162" s="26" t="str">
        <f>IF(OR(AND(ISNUMBER(C162),ISNUMBER(E162)), AND(ISNUMBER(E162),ISNUMBER(F162))),'Th-Ph-rho-dPdT'!AU270,"")</f>
        <v/>
      </c>
      <c r="P162" t="str">
        <f t="shared" si="5"/>
        <v/>
      </c>
      <c r="Q162" s="29" t="str">
        <f>'PT-trap'!I270</f>
        <v/>
      </c>
      <c r="R162" s="29" t="str">
        <f>'PT-trap'!J270</f>
        <v/>
      </c>
      <c r="T162" s="94" t="str">
        <f>Check!G270&amp;Check!J270&amp;Check!L270&amp;Check!N270&amp;Check!O270&amp;Check!P270&amp;Check!Q270&amp;Check!R270</f>
        <v/>
      </c>
      <c r="U162" t="e">
        <f>IF(Main!C162&gt;Main!E162,'Tm-Th-Salinity'!F270,'Tm-Th-Salinity'!F270&amp;";       "&amp;'Th-Ph-rho-dPdT'!AQ270&amp;";       "&amp;'Th-Ph-rho-dPdT'!AV270&amp;";       "&amp;'Th-Ph-rho-dPdT'!AX270&amp;";       "&amp;'PT-trap'!AX270)</f>
        <v>#VALUE!</v>
      </c>
    </row>
    <row r="163" spans="4:21" ht="14">
      <c r="D163" s="20"/>
      <c r="H163" s="25" t="str">
        <f>IF(OR(ISNUMBER(C163),ISNUMBER(F163)),IF(E163&lt;C163,'Tm-Th-Salinity'!E271,'Tm-supplement'!BB271),"")</f>
        <v/>
      </c>
      <c r="I163" s="26" t="str">
        <f t="shared" si="4"/>
        <v/>
      </c>
      <c r="J163" s="78" t="str">
        <f>IF(OR(AND(ISNUMBER(C163),ISNUMBER(E163)), AND(ISNUMBER(E163),ISNUMBER(F163))),IF(AND(C163&gt;E163,D163="halite"),'Tm-supplement'!AW271,'Th-Ph-rho-dPdT'!AP271),"")</f>
        <v/>
      </c>
      <c r="K163" s="63" t="str">
        <f>IF(OR(AND(ISNUMBER(C163),ISNUMBER(E163)), AND(ISNUMBER(E163),ISNUMBER(F163))),'Th-Ph-rho-dPdT'!AW271,"")</f>
        <v/>
      </c>
      <c r="L163" s="26" t="str">
        <f>IF(OR(AND(ISNUMBER(C163),ISNUMBER(E163)), AND(ISNUMBER(E163),ISNUMBER(F163))),'Th-Ph-rho-dPdT'!AU271,"")</f>
        <v/>
      </c>
      <c r="P163" t="str">
        <f t="shared" si="5"/>
        <v/>
      </c>
      <c r="Q163" s="29" t="str">
        <f>'PT-trap'!I271</f>
        <v/>
      </c>
      <c r="R163" s="29" t="str">
        <f>'PT-trap'!J271</f>
        <v/>
      </c>
      <c r="T163" s="94" t="str">
        <f>Check!G271&amp;Check!J271&amp;Check!L271&amp;Check!N271&amp;Check!O271&amp;Check!P271&amp;Check!Q271&amp;Check!R271</f>
        <v/>
      </c>
      <c r="U163" t="e">
        <f>IF(Main!C163&gt;Main!E163,'Tm-Th-Salinity'!F271,'Tm-Th-Salinity'!F271&amp;";       "&amp;'Th-Ph-rho-dPdT'!AQ271&amp;";       "&amp;'Th-Ph-rho-dPdT'!AV271&amp;";       "&amp;'Th-Ph-rho-dPdT'!AX271&amp;";       "&amp;'PT-trap'!AX271)</f>
        <v>#VALUE!</v>
      </c>
    </row>
    <row r="164" spans="4:21" ht="14">
      <c r="D164" s="20"/>
      <c r="H164" s="25" t="str">
        <f>IF(OR(ISNUMBER(C164),ISNUMBER(F164)),IF(E164&lt;C164,'Tm-Th-Salinity'!E272,'Tm-supplement'!BB272),"")</f>
        <v/>
      </c>
      <c r="I164" s="26" t="str">
        <f t="shared" si="4"/>
        <v/>
      </c>
      <c r="J164" s="78" t="str">
        <f>IF(OR(AND(ISNUMBER(C164),ISNUMBER(E164)), AND(ISNUMBER(E164),ISNUMBER(F164))),IF(AND(C164&gt;E164,D164="halite"),'Tm-supplement'!AW272,'Th-Ph-rho-dPdT'!AP272),"")</f>
        <v/>
      </c>
      <c r="K164" s="63" t="str">
        <f>IF(OR(AND(ISNUMBER(C164),ISNUMBER(E164)), AND(ISNUMBER(E164),ISNUMBER(F164))),'Th-Ph-rho-dPdT'!AW272,"")</f>
        <v/>
      </c>
      <c r="L164" s="26" t="str">
        <f>IF(OR(AND(ISNUMBER(C164),ISNUMBER(E164)), AND(ISNUMBER(E164),ISNUMBER(F164))),'Th-Ph-rho-dPdT'!AU272,"")</f>
        <v/>
      </c>
      <c r="P164" t="str">
        <f t="shared" si="5"/>
        <v/>
      </c>
      <c r="Q164" s="29" t="str">
        <f>'PT-trap'!I272</f>
        <v/>
      </c>
      <c r="R164" s="29" t="str">
        <f>'PT-trap'!J272</f>
        <v/>
      </c>
      <c r="T164" s="94" t="str">
        <f>Check!G272&amp;Check!J272&amp;Check!L272&amp;Check!N272&amp;Check!O272&amp;Check!P272&amp;Check!Q272&amp;Check!R272</f>
        <v/>
      </c>
      <c r="U164" t="e">
        <f>IF(Main!C164&gt;Main!E164,'Tm-Th-Salinity'!F272,'Tm-Th-Salinity'!F272&amp;";       "&amp;'Th-Ph-rho-dPdT'!AQ272&amp;";       "&amp;'Th-Ph-rho-dPdT'!AV272&amp;";       "&amp;'Th-Ph-rho-dPdT'!AX272&amp;";       "&amp;'PT-trap'!AX272)</f>
        <v>#VALUE!</v>
      </c>
    </row>
    <row r="165" spans="4:21" ht="14">
      <c r="D165" s="20"/>
      <c r="H165" s="25" t="str">
        <f>IF(OR(ISNUMBER(C165),ISNUMBER(F165)),IF(E165&lt;C165,'Tm-Th-Salinity'!E273,'Tm-supplement'!BB273),"")</f>
        <v/>
      </c>
      <c r="I165" s="26" t="str">
        <f t="shared" si="4"/>
        <v/>
      </c>
      <c r="J165" s="78" t="str">
        <f>IF(OR(AND(ISNUMBER(C165),ISNUMBER(E165)), AND(ISNUMBER(E165),ISNUMBER(F165))),IF(AND(C165&gt;E165,D165="halite"),'Tm-supplement'!AW273,'Th-Ph-rho-dPdT'!AP273),"")</f>
        <v/>
      </c>
      <c r="K165" s="63" t="str">
        <f>IF(OR(AND(ISNUMBER(C165),ISNUMBER(E165)), AND(ISNUMBER(E165),ISNUMBER(F165))),'Th-Ph-rho-dPdT'!AW273,"")</f>
        <v/>
      </c>
      <c r="L165" s="26" t="str">
        <f>IF(OR(AND(ISNUMBER(C165),ISNUMBER(E165)), AND(ISNUMBER(E165),ISNUMBER(F165))),'Th-Ph-rho-dPdT'!AU273,"")</f>
        <v/>
      </c>
      <c r="P165" t="str">
        <f t="shared" si="5"/>
        <v/>
      </c>
      <c r="Q165" s="29" t="str">
        <f>'PT-trap'!I273</f>
        <v/>
      </c>
      <c r="R165" s="29" t="str">
        <f>'PT-trap'!J273</f>
        <v/>
      </c>
      <c r="T165" s="94" t="str">
        <f>Check!G273&amp;Check!J273&amp;Check!L273&amp;Check!N273&amp;Check!O273&amp;Check!P273&amp;Check!Q273&amp;Check!R273</f>
        <v/>
      </c>
      <c r="U165" t="e">
        <f>IF(Main!C165&gt;Main!E165,'Tm-Th-Salinity'!F273,'Tm-Th-Salinity'!F273&amp;";       "&amp;'Th-Ph-rho-dPdT'!AQ273&amp;";       "&amp;'Th-Ph-rho-dPdT'!AV273&amp;";       "&amp;'Th-Ph-rho-dPdT'!AX273&amp;";       "&amp;'PT-trap'!AX273)</f>
        <v>#VALUE!</v>
      </c>
    </row>
    <row r="166" spans="4:21" ht="14">
      <c r="D166" s="20"/>
      <c r="H166" s="25" t="str">
        <f>IF(OR(ISNUMBER(C166),ISNUMBER(F166)),IF(E166&lt;C166,'Tm-Th-Salinity'!E274,'Tm-supplement'!BB274),"")</f>
        <v/>
      </c>
      <c r="I166" s="26" t="str">
        <f t="shared" si="4"/>
        <v/>
      </c>
      <c r="J166" s="78" t="str">
        <f>IF(OR(AND(ISNUMBER(C166),ISNUMBER(E166)), AND(ISNUMBER(E166),ISNUMBER(F166))),IF(AND(C166&gt;E166,D166="halite"),'Tm-supplement'!AW274,'Th-Ph-rho-dPdT'!AP274),"")</f>
        <v/>
      </c>
      <c r="K166" s="63" t="str">
        <f>IF(OR(AND(ISNUMBER(C166),ISNUMBER(E166)), AND(ISNUMBER(E166),ISNUMBER(F166))),'Th-Ph-rho-dPdT'!AW274,"")</f>
        <v/>
      </c>
      <c r="L166" s="26" t="str">
        <f>IF(OR(AND(ISNUMBER(C166),ISNUMBER(E166)), AND(ISNUMBER(E166),ISNUMBER(F166))),'Th-Ph-rho-dPdT'!AU274,"")</f>
        <v/>
      </c>
      <c r="P166" t="str">
        <f t="shared" si="5"/>
        <v/>
      </c>
      <c r="Q166" s="29" t="str">
        <f>'PT-trap'!I274</f>
        <v/>
      </c>
      <c r="R166" s="29" t="str">
        <f>'PT-trap'!J274</f>
        <v/>
      </c>
      <c r="T166" s="94" t="str">
        <f>Check!G274&amp;Check!J274&amp;Check!L274&amp;Check!N274&amp;Check!O274&amp;Check!P274&amp;Check!Q274&amp;Check!R274</f>
        <v/>
      </c>
      <c r="U166" t="e">
        <f>IF(Main!C166&gt;Main!E166,'Tm-Th-Salinity'!F274,'Tm-Th-Salinity'!F274&amp;";       "&amp;'Th-Ph-rho-dPdT'!AQ274&amp;";       "&amp;'Th-Ph-rho-dPdT'!AV274&amp;";       "&amp;'Th-Ph-rho-dPdT'!AX274&amp;";       "&amp;'PT-trap'!AX274)</f>
        <v>#VALUE!</v>
      </c>
    </row>
    <row r="167" spans="4:21" ht="14">
      <c r="D167" s="20"/>
      <c r="H167" s="25" t="str">
        <f>IF(OR(ISNUMBER(C167),ISNUMBER(F167)),IF(E167&lt;C167,'Tm-Th-Salinity'!E275,'Tm-supplement'!BB275),"")</f>
        <v/>
      </c>
      <c r="I167" s="26" t="str">
        <f t="shared" si="4"/>
        <v/>
      </c>
      <c r="J167" s="78" t="str">
        <f>IF(OR(AND(ISNUMBER(C167),ISNUMBER(E167)), AND(ISNUMBER(E167),ISNUMBER(F167))),IF(AND(C167&gt;E167,D167="halite"),'Tm-supplement'!AW275,'Th-Ph-rho-dPdT'!AP275),"")</f>
        <v/>
      </c>
      <c r="K167" s="63" t="str">
        <f>IF(OR(AND(ISNUMBER(C167),ISNUMBER(E167)), AND(ISNUMBER(E167),ISNUMBER(F167))),'Th-Ph-rho-dPdT'!AW275,"")</f>
        <v/>
      </c>
      <c r="L167" s="26" t="str">
        <f>IF(OR(AND(ISNUMBER(C167),ISNUMBER(E167)), AND(ISNUMBER(E167),ISNUMBER(F167))),'Th-Ph-rho-dPdT'!AU275,"")</f>
        <v/>
      </c>
      <c r="P167" t="str">
        <f t="shared" si="5"/>
        <v/>
      </c>
      <c r="Q167" s="29" t="str">
        <f>'PT-trap'!I275</f>
        <v/>
      </c>
      <c r="R167" s="29" t="str">
        <f>'PT-trap'!J275</f>
        <v/>
      </c>
      <c r="T167" s="94" t="str">
        <f>Check!G275&amp;Check!J275&amp;Check!L275&amp;Check!N275&amp;Check!O275&amp;Check!P275&amp;Check!Q275&amp;Check!R275</f>
        <v/>
      </c>
      <c r="U167" t="e">
        <f>IF(Main!C167&gt;Main!E167,'Tm-Th-Salinity'!F275,'Tm-Th-Salinity'!F275&amp;";       "&amp;'Th-Ph-rho-dPdT'!AQ275&amp;";       "&amp;'Th-Ph-rho-dPdT'!AV275&amp;";       "&amp;'Th-Ph-rho-dPdT'!AX275&amp;";       "&amp;'PT-trap'!AX275)</f>
        <v>#VALUE!</v>
      </c>
    </row>
    <row r="168" spans="4:21" ht="14">
      <c r="D168" s="20"/>
      <c r="H168" s="25" t="str">
        <f>IF(OR(ISNUMBER(C168),ISNUMBER(F168)),IF(E168&lt;C168,'Tm-Th-Salinity'!E276,'Tm-supplement'!BB276),"")</f>
        <v/>
      </c>
      <c r="I168" s="26" t="str">
        <f t="shared" si="4"/>
        <v/>
      </c>
      <c r="J168" s="78" t="str">
        <f>IF(OR(AND(ISNUMBER(C168),ISNUMBER(E168)), AND(ISNUMBER(E168),ISNUMBER(F168))),IF(AND(C168&gt;E168,D168="halite"),'Tm-supplement'!AW276,'Th-Ph-rho-dPdT'!AP276),"")</f>
        <v/>
      </c>
      <c r="K168" s="63" t="str">
        <f>IF(OR(AND(ISNUMBER(C168),ISNUMBER(E168)), AND(ISNUMBER(E168),ISNUMBER(F168))),'Th-Ph-rho-dPdT'!AW276,"")</f>
        <v/>
      </c>
      <c r="L168" s="26" t="str">
        <f>IF(OR(AND(ISNUMBER(C168),ISNUMBER(E168)), AND(ISNUMBER(E168),ISNUMBER(F168))),'Th-Ph-rho-dPdT'!AU276,"")</f>
        <v/>
      </c>
      <c r="P168" t="str">
        <f t="shared" si="5"/>
        <v/>
      </c>
      <c r="Q168" s="29" t="str">
        <f>'PT-trap'!I276</f>
        <v/>
      </c>
      <c r="R168" s="29" t="str">
        <f>'PT-trap'!J276</f>
        <v/>
      </c>
      <c r="T168" s="94" t="str">
        <f>Check!G276&amp;Check!J276&amp;Check!L276&amp;Check!N276&amp;Check!O276&amp;Check!P276&amp;Check!Q276&amp;Check!R276</f>
        <v/>
      </c>
      <c r="U168" t="e">
        <f>IF(Main!C168&gt;Main!E168,'Tm-Th-Salinity'!F276,'Tm-Th-Salinity'!F276&amp;";       "&amp;'Th-Ph-rho-dPdT'!AQ276&amp;";       "&amp;'Th-Ph-rho-dPdT'!AV276&amp;";       "&amp;'Th-Ph-rho-dPdT'!AX276&amp;";       "&amp;'PT-trap'!AX276)</f>
        <v>#VALUE!</v>
      </c>
    </row>
    <row r="169" spans="4:21" ht="14">
      <c r="D169" s="20"/>
      <c r="H169" s="25" t="str">
        <f>IF(OR(ISNUMBER(C169),ISNUMBER(F169)),IF(E169&lt;C169,'Tm-Th-Salinity'!E277,'Tm-supplement'!BB277),"")</f>
        <v/>
      </c>
      <c r="I169" s="26" t="str">
        <f t="shared" si="4"/>
        <v/>
      </c>
      <c r="J169" s="78" t="str">
        <f>IF(OR(AND(ISNUMBER(C169),ISNUMBER(E169)), AND(ISNUMBER(E169),ISNUMBER(F169))),IF(AND(C169&gt;E169,D169="halite"),'Tm-supplement'!AW277,'Th-Ph-rho-dPdT'!AP277),"")</f>
        <v/>
      </c>
      <c r="K169" s="63" t="str">
        <f>IF(OR(AND(ISNUMBER(C169),ISNUMBER(E169)), AND(ISNUMBER(E169),ISNUMBER(F169))),'Th-Ph-rho-dPdT'!AW277,"")</f>
        <v/>
      </c>
      <c r="L169" s="26" t="str">
        <f>IF(OR(AND(ISNUMBER(C169),ISNUMBER(E169)), AND(ISNUMBER(E169),ISNUMBER(F169))),'Th-Ph-rho-dPdT'!AU277,"")</f>
        <v/>
      </c>
      <c r="P169" t="str">
        <f t="shared" si="5"/>
        <v/>
      </c>
      <c r="Q169" s="29" t="str">
        <f>'PT-trap'!I277</f>
        <v/>
      </c>
      <c r="R169" s="29" t="str">
        <f>'PT-trap'!J277</f>
        <v/>
      </c>
      <c r="T169" s="94" t="str">
        <f>Check!G277&amp;Check!J277&amp;Check!L277&amp;Check!N277&amp;Check!O277&amp;Check!P277&amp;Check!Q277&amp;Check!R277</f>
        <v/>
      </c>
      <c r="U169" t="e">
        <f>IF(Main!C169&gt;Main!E169,'Tm-Th-Salinity'!F277,'Tm-Th-Salinity'!F277&amp;";       "&amp;'Th-Ph-rho-dPdT'!AQ277&amp;";       "&amp;'Th-Ph-rho-dPdT'!AV277&amp;";       "&amp;'Th-Ph-rho-dPdT'!AX277&amp;";       "&amp;'PT-trap'!AX277)</f>
        <v>#VALUE!</v>
      </c>
    </row>
    <row r="170" spans="4:21" ht="14">
      <c r="D170" s="20"/>
      <c r="H170" s="25" t="str">
        <f>IF(OR(ISNUMBER(C170),ISNUMBER(F170)),IF(E170&lt;C170,'Tm-Th-Salinity'!E278,'Tm-supplement'!BB278),"")</f>
        <v/>
      </c>
      <c r="I170" s="26" t="str">
        <f t="shared" si="4"/>
        <v/>
      </c>
      <c r="J170" s="78" t="str">
        <f>IF(OR(AND(ISNUMBER(C170),ISNUMBER(E170)), AND(ISNUMBER(E170),ISNUMBER(F170))),IF(AND(C170&gt;E170,D170="halite"),'Tm-supplement'!AW278,'Th-Ph-rho-dPdT'!AP278),"")</f>
        <v/>
      </c>
      <c r="K170" s="63" t="str">
        <f>IF(OR(AND(ISNUMBER(C170),ISNUMBER(E170)), AND(ISNUMBER(E170),ISNUMBER(F170))),'Th-Ph-rho-dPdT'!AW278,"")</f>
        <v/>
      </c>
      <c r="L170" s="26" t="str">
        <f>IF(OR(AND(ISNUMBER(C170),ISNUMBER(E170)), AND(ISNUMBER(E170),ISNUMBER(F170))),'Th-Ph-rho-dPdT'!AU278,"")</f>
        <v/>
      </c>
      <c r="P170" t="str">
        <f t="shared" si="5"/>
        <v/>
      </c>
      <c r="Q170" s="29" t="str">
        <f>'PT-trap'!I278</f>
        <v/>
      </c>
      <c r="R170" s="29" t="str">
        <f>'PT-trap'!J278</f>
        <v/>
      </c>
      <c r="T170" s="94" t="str">
        <f>Check!G278&amp;Check!J278&amp;Check!L278&amp;Check!N278&amp;Check!O278&amp;Check!P278&amp;Check!Q278&amp;Check!R278</f>
        <v/>
      </c>
      <c r="U170" t="e">
        <f>IF(Main!C170&gt;Main!E170,'Tm-Th-Salinity'!F278,'Tm-Th-Salinity'!F278&amp;";       "&amp;'Th-Ph-rho-dPdT'!AQ278&amp;";       "&amp;'Th-Ph-rho-dPdT'!AV278&amp;";       "&amp;'Th-Ph-rho-dPdT'!AX278&amp;";       "&amp;'PT-trap'!AX278)</f>
        <v>#VALUE!</v>
      </c>
    </row>
    <row r="171" spans="4:21" ht="14">
      <c r="D171" s="20"/>
      <c r="H171" s="25" t="str">
        <f>IF(OR(ISNUMBER(C171),ISNUMBER(F171)),IF(E171&lt;C171,'Tm-Th-Salinity'!E279,'Tm-supplement'!BB279),"")</f>
        <v/>
      </c>
      <c r="I171" s="26" t="str">
        <f t="shared" si="4"/>
        <v/>
      </c>
      <c r="J171" s="78" t="str">
        <f>IF(OR(AND(ISNUMBER(C171),ISNUMBER(E171)), AND(ISNUMBER(E171),ISNUMBER(F171))),IF(AND(C171&gt;E171,D171="halite"),'Tm-supplement'!AW279,'Th-Ph-rho-dPdT'!AP279),"")</f>
        <v/>
      </c>
      <c r="K171" s="63" t="str">
        <f>IF(OR(AND(ISNUMBER(C171),ISNUMBER(E171)), AND(ISNUMBER(E171),ISNUMBER(F171))),'Th-Ph-rho-dPdT'!AW279,"")</f>
        <v/>
      </c>
      <c r="L171" s="26" t="str">
        <f>IF(OR(AND(ISNUMBER(C171),ISNUMBER(E171)), AND(ISNUMBER(E171),ISNUMBER(F171))),'Th-Ph-rho-dPdT'!AU279,"")</f>
        <v/>
      </c>
      <c r="P171" t="str">
        <f t="shared" si="5"/>
        <v/>
      </c>
      <c r="Q171" s="29" t="str">
        <f>'PT-trap'!I279</f>
        <v/>
      </c>
      <c r="R171" s="29" t="str">
        <f>'PT-trap'!J279</f>
        <v/>
      </c>
      <c r="T171" s="94" t="str">
        <f>Check!G279&amp;Check!J279&amp;Check!L279&amp;Check!N279&amp;Check!O279&amp;Check!P279&amp;Check!Q279&amp;Check!R279</f>
        <v/>
      </c>
      <c r="U171" t="e">
        <f>IF(Main!C171&gt;Main!E171,'Tm-Th-Salinity'!F279,'Tm-Th-Salinity'!F279&amp;";       "&amp;'Th-Ph-rho-dPdT'!AQ279&amp;";       "&amp;'Th-Ph-rho-dPdT'!AV279&amp;";       "&amp;'Th-Ph-rho-dPdT'!AX279&amp;";       "&amp;'PT-trap'!AX279)</f>
        <v>#VALUE!</v>
      </c>
    </row>
    <row r="172" spans="4:21" ht="14">
      <c r="D172" s="20"/>
      <c r="H172" s="25" t="str">
        <f>IF(OR(ISNUMBER(C172),ISNUMBER(F172)),IF(E172&lt;C172,'Tm-Th-Salinity'!E280,'Tm-supplement'!BB280),"")</f>
        <v/>
      </c>
      <c r="I172" s="26" t="str">
        <f t="shared" si="4"/>
        <v/>
      </c>
      <c r="J172" s="78" t="str">
        <f>IF(OR(AND(ISNUMBER(C172),ISNUMBER(E172)), AND(ISNUMBER(E172),ISNUMBER(F172))),IF(AND(C172&gt;E172,D172="halite"),'Tm-supplement'!AW280,'Th-Ph-rho-dPdT'!AP280),"")</f>
        <v/>
      </c>
      <c r="K172" s="63" t="str">
        <f>IF(OR(AND(ISNUMBER(C172),ISNUMBER(E172)), AND(ISNUMBER(E172),ISNUMBER(F172))),'Th-Ph-rho-dPdT'!AW280,"")</f>
        <v/>
      </c>
      <c r="L172" s="26" t="str">
        <f>IF(OR(AND(ISNUMBER(C172),ISNUMBER(E172)), AND(ISNUMBER(E172),ISNUMBER(F172))),'Th-Ph-rho-dPdT'!AU280,"")</f>
        <v/>
      </c>
      <c r="P172" t="str">
        <f t="shared" si="5"/>
        <v/>
      </c>
      <c r="Q172" s="29" t="str">
        <f>'PT-trap'!I280</f>
        <v/>
      </c>
      <c r="R172" s="29" t="str">
        <f>'PT-trap'!J280</f>
        <v/>
      </c>
      <c r="T172" s="94" t="str">
        <f>Check!G280&amp;Check!J280&amp;Check!L280&amp;Check!N280&amp;Check!O280&amp;Check!P280&amp;Check!Q280&amp;Check!R280</f>
        <v/>
      </c>
      <c r="U172" t="e">
        <f>IF(Main!C172&gt;Main!E172,'Tm-Th-Salinity'!F280,'Tm-Th-Salinity'!F280&amp;";       "&amp;'Th-Ph-rho-dPdT'!AQ280&amp;";       "&amp;'Th-Ph-rho-dPdT'!AV280&amp;";       "&amp;'Th-Ph-rho-dPdT'!AX280&amp;";       "&amp;'PT-trap'!AX280)</f>
        <v>#VALUE!</v>
      </c>
    </row>
    <row r="173" spans="4:21" ht="14">
      <c r="D173" s="20"/>
      <c r="H173" s="25" t="str">
        <f>IF(OR(ISNUMBER(C173),ISNUMBER(F173)),IF(E173&lt;C173,'Tm-Th-Salinity'!E281,'Tm-supplement'!BB281),"")</f>
        <v/>
      </c>
      <c r="I173" s="26" t="str">
        <f t="shared" si="4"/>
        <v/>
      </c>
      <c r="J173" s="78" t="str">
        <f>IF(OR(AND(ISNUMBER(C173),ISNUMBER(E173)), AND(ISNUMBER(E173),ISNUMBER(F173))),IF(AND(C173&gt;E173,D173="halite"),'Tm-supplement'!AW281,'Th-Ph-rho-dPdT'!AP281),"")</f>
        <v/>
      </c>
      <c r="K173" s="63" t="str">
        <f>IF(OR(AND(ISNUMBER(C173),ISNUMBER(E173)), AND(ISNUMBER(E173),ISNUMBER(F173))),'Th-Ph-rho-dPdT'!AW281,"")</f>
        <v/>
      </c>
      <c r="L173" s="26" t="str">
        <f>IF(OR(AND(ISNUMBER(C173),ISNUMBER(E173)), AND(ISNUMBER(E173),ISNUMBER(F173))),'Th-Ph-rho-dPdT'!AU281,"")</f>
        <v/>
      </c>
      <c r="P173" t="str">
        <f t="shared" si="5"/>
        <v/>
      </c>
      <c r="Q173" s="29" t="str">
        <f>'PT-trap'!I281</f>
        <v/>
      </c>
      <c r="R173" s="29" t="str">
        <f>'PT-trap'!J281</f>
        <v/>
      </c>
      <c r="T173" s="94" t="str">
        <f>Check!G281&amp;Check!J281&amp;Check!L281&amp;Check!N281&amp;Check!O281&amp;Check!P281&amp;Check!Q281&amp;Check!R281</f>
        <v/>
      </c>
      <c r="U173" t="e">
        <f>IF(Main!C173&gt;Main!E173,'Tm-Th-Salinity'!F281,'Tm-Th-Salinity'!F281&amp;";       "&amp;'Th-Ph-rho-dPdT'!AQ281&amp;";       "&amp;'Th-Ph-rho-dPdT'!AV281&amp;";       "&amp;'Th-Ph-rho-dPdT'!AX281&amp;";       "&amp;'PT-trap'!AX281)</f>
        <v>#VALUE!</v>
      </c>
    </row>
    <row r="174" spans="4:21" ht="14">
      <c r="D174" s="20"/>
      <c r="H174" s="25" t="str">
        <f>IF(OR(ISNUMBER(C174),ISNUMBER(F174)),IF(E174&lt;C174,'Tm-Th-Salinity'!E282,'Tm-supplement'!BB282),"")</f>
        <v/>
      </c>
      <c r="I174" s="26" t="str">
        <f t="shared" si="4"/>
        <v/>
      </c>
      <c r="J174" s="78" t="str">
        <f>IF(OR(AND(ISNUMBER(C174),ISNUMBER(E174)), AND(ISNUMBER(E174),ISNUMBER(F174))),IF(AND(C174&gt;E174,D174="halite"),'Tm-supplement'!AW282,'Th-Ph-rho-dPdT'!AP282),"")</f>
        <v/>
      </c>
      <c r="K174" s="63" t="str">
        <f>IF(OR(AND(ISNUMBER(C174),ISNUMBER(E174)), AND(ISNUMBER(E174),ISNUMBER(F174))),'Th-Ph-rho-dPdT'!AW282,"")</f>
        <v/>
      </c>
      <c r="L174" s="26" t="str">
        <f>IF(OR(AND(ISNUMBER(C174),ISNUMBER(E174)), AND(ISNUMBER(E174),ISNUMBER(F174))),'Th-Ph-rho-dPdT'!AU282,"")</f>
        <v/>
      </c>
      <c r="P174" t="str">
        <f t="shared" si="5"/>
        <v/>
      </c>
      <c r="Q174" s="29" t="str">
        <f>'PT-trap'!I282</f>
        <v/>
      </c>
      <c r="R174" s="29" t="str">
        <f>'PT-trap'!J282</f>
        <v/>
      </c>
      <c r="T174" s="94" t="str">
        <f>Check!G282&amp;Check!J282&amp;Check!L282&amp;Check!N282&amp;Check!O282&amp;Check!P282&amp;Check!Q282&amp;Check!R282</f>
        <v/>
      </c>
      <c r="U174" t="e">
        <f>IF(Main!C174&gt;Main!E174,'Tm-Th-Salinity'!F282,'Tm-Th-Salinity'!F282&amp;";       "&amp;'Th-Ph-rho-dPdT'!AQ282&amp;";       "&amp;'Th-Ph-rho-dPdT'!AV282&amp;";       "&amp;'Th-Ph-rho-dPdT'!AX282&amp;";       "&amp;'PT-trap'!AX282)</f>
        <v>#VALUE!</v>
      </c>
    </row>
    <row r="175" spans="4:21" ht="14">
      <c r="D175" s="20"/>
      <c r="H175" s="25" t="str">
        <f>IF(OR(ISNUMBER(C175),ISNUMBER(F175)),IF(E175&lt;C175,'Tm-Th-Salinity'!E283,'Tm-supplement'!BB283),"")</f>
        <v/>
      </c>
      <c r="I175" s="26" t="str">
        <f t="shared" si="4"/>
        <v/>
      </c>
      <c r="J175" s="78" t="str">
        <f>IF(OR(AND(ISNUMBER(C175),ISNUMBER(E175)), AND(ISNUMBER(E175),ISNUMBER(F175))),IF(AND(C175&gt;E175,D175="halite"),'Tm-supplement'!AW283,'Th-Ph-rho-dPdT'!AP283),"")</f>
        <v/>
      </c>
      <c r="K175" s="63" t="str">
        <f>IF(OR(AND(ISNUMBER(C175),ISNUMBER(E175)), AND(ISNUMBER(E175),ISNUMBER(F175))),'Th-Ph-rho-dPdT'!AW283,"")</f>
        <v/>
      </c>
      <c r="L175" s="26" t="str">
        <f>IF(OR(AND(ISNUMBER(C175),ISNUMBER(E175)), AND(ISNUMBER(E175),ISNUMBER(F175))),'Th-Ph-rho-dPdT'!AU283,"")</f>
        <v/>
      </c>
      <c r="P175" t="str">
        <f t="shared" si="5"/>
        <v/>
      </c>
      <c r="Q175" s="29" t="str">
        <f>'PT-trap'!I283</f>
        <v/>
      </c>
      <c r="R175" s="29" t="str">
        <f>'PT-trap'!J283</f>
        <v/>
      </c>
      <c r="T175" s="94" t="str">
        <f>Check!G283&amp;Check!J283&amp;Check!L283&amp;Check!N283&amp;Check!O283&amp;Check!P283&amp;Check!Q283&amp;Check!R283</f>
        <v/>
      </c>
      <c r="U175" t="e">
        <f>IF(Main!C175&gt;Main!E175,'Tm-Th-Salinity'!F283,'Tm-Th-Salinity'!F283&amp;";       "&amp;'Th-Ph-rho-dPdT'!AQ283&amp;";       "&amp;'Th-Ph-rho-dPdT'!AV283&amp;";       "&amp;'Th-Ph-rho-dPdT'!AX283&amp;";       "&amp;'PT-trap'!AX283)</f>
        <v>#VALUE!</v>
      </c>
    </row>
    <row r="176" spans="4:21" ht="14">
      <c r="D176" s="20"/>
      <c r="H176" s="25" t="str">
        <f>IF(OR(ISNUMBER(C176),ISNUMBER(F176)),IF(E176&lt;C176,'Tm-Th-Salinity'!E284,'Tm-supplement'!BB284),"")</f>
        <v/>
      </c>
      <c r="I176" s="26" t="str">
        <f t="shared" si="4"/>
        <v/>
      </c>
      <c r="J176" s="78" t="str">
        <f>IF(OR(AND(ISNUMBER(C176),ISNUMBER(E176)), AND(ISNUMBER(E176),ISNUMBER(F176))),IF(AND(C176&gt;E176,D176="halite"),'Tm-supplement'!AW284,'Th-Ph-rho-dPdT'!AP284),"")</f>
        <v/>
      </c>
      <c r="K176" s="63" t="str">
        <f>IF(OR(AND(ISNUMBER(C176),ISNUMBER(E176)), AND(ISNUMBER(E176),ISNUMBER(F176))),'Th-Ph-rho-dPdT'!AW284,"")</f>
        <v/>
      </c>
      <c r="L176" s="26" t="str">
        <f>IF(OR(AND(ISNUMBER(C176),ISNUMBER(E176)), AND(ISNUMBER(E176),ISNUMBER(F176))),'Th-Ph-rho-dPdT'!AU284,"")</f>
        <v/>
      </c>
      <c r="P176" t="str">
        <f t="shared" si="5"/>
        <v/>
      </c>
      <c r="Q176" s="29" t="str">
        <f>'PT-trap'!I284</f>
        <v/>
      </c>
      <c r="R176" s="29" t="str">
        <f>'PT-trap'!J284</f>
        <v/>
      </c>
      <c r="T176" s="94" t="str">
        <f>Check!G284&amp;Check!J284&amp;Check!L284&amp;Check!N284&amp;Check!O284&amp;Check!P284&amp;Check!Q284&amp;Check!R284</f>
        <v/>
      </c>
      <c r="U176" t="e">
        <f>IF(Main!C176&gt;Main!E176,'Tm-Th-Salinity'!F284,'Tm-Th-Salinity'!F284&amp;";       "&amp;'Th-Ph-rho-dPdT'!AQ284&amp;";       "&amp;'Th-Ph-rho-dPdT'!AV284&amp;";       "&amp;'Th-Ph-rho-dPdT'!AX284&amp;";       "&amp;'PT-trap'!AX284)</f>
        <v>#VALUE!</v>
      </c>
    </row>
    <row r="177" spans="4:21" ht="14">
      <c r="D177" s="20"/>
      <c r="H177" s="25" t="str">
        <f>IF(OR(ISNUMBER(C177),ISNUMBER(F177)),IF(E177&lt;C177,'Tm-Th-Salinity'!E285,'Tm-supplement'!BB285),"")</f>
        <v/>
      </c>
      <c r="I177" s="26" t="str">
        <f t="shared" si="4"/>
        <v/>
      </c>
      <c r="J177" s="78" t="str">
        <f>IF(OR(AND(ISNUMBER(C177),ISNUMBER(E177)), AND(ISNUMBER(E177),ISNUMBER(F177))),IF(AND(C177&gt;E177,D177="halite"),'Tm-supplement'!AW285,'Th-Ph-rho-dPdT'!AP285),"")</f>
        <v/>
      </c>
      <c r="K177" s="63" t="str">
        <f>IF(OR(AND(ISNUMBER(C177),ISNUMBER(E177)), AND(ISNUMBER(E177),ISNUMBER(F177))),'Th-Ph-rho-dPdT'!AW285,"")</f>
        <v/>
      </c>
      <c r="L177" s="26" t="str">
        <f>IF(OR(AND(ISNUMBER(C177),ISNUMBER(E177)), AND(ISNUMBER(E177),ISNUMBER(F177))),'Th-Ph-rho-dPdT'!AU285,"")</f>
        <v/>
      </c>
      <c r="P177" t="str">
        <f t="shared" si="5"/>
        <v/>
      </c>
      <c r="Q177" s="29" t="str">
        <f>'PT-trap'!I285</f>
        <v/>
      </c>
      <c r="R177" s="29" t="str">
        <f>'PT-trap'!J285</f>
        <v/>
      </c>
      <c r="T177" s="94" t="str">
        <f>Check!G285&amp;Check!J285&amp;Check!L285&amp;Check!N285&amp;Check!O285&amp;Check!P285&amp;Check!Q285&amp;Check!R285</f>
        <v/>
      </c>
      <c r="U177" t="e">
        <f>IF(Main!C177&gt;Main!E177,'Tm-Th-Salinity'!F285,'Tm-Th-Salinity'!F285&amp;";       "&amp;'Th-Ph-rho-dPdT'!AQ285&amp;";       "&amp;'Th-Ph-rho-dPdT'!AV285&amp;";       "&amp;'Th-Ph-rho-dPdT'!AX285&amp;";       "&amp;'PT-trap'!AX285)</f>
        <v>#VALUE!</v>
      </c>
    </row>
    <row r="178" spans="4:21" ht="14">
      <c r="D178" s="20"/>
      <c r="H178" s="25" t="str">
        <f>IF(OR(ISNUMBER(C178),ISNUMBER(F178)),IF(E178&lt;C178,'Tm-Th-Salinity'!E286,'Tm-supplement'!BB286),"")</f>
        <v/>
      </c>
      <c r="I178" s="26" t="str">
        <f t="shared" si="4"/>
        <v/>
      </c>
      <c r="J178" s="78" t="str">
        <f>IF(OR(AND(ISNUMBER(C178),ISNUMBER(E178)), AND(ISNUMBER(E178),ISNUMBER(F178))),IF(AND(C178&gt;E178,D178="halite"),'Tm-supplement'!AW286,'Th-Ph-rho-dPdT'!AP286),"")</f>
        <v/>
      </c>
      <c r="K178" s="63" t="str">
        <f>IF(OR(AND(ISNUMBER(C178),ISNUMBER(E178)), AND(ISNUMBER(E178),ISNUMBER(F178))),'Th-Ph-rho-dPdT'!AW286,"")</f>
        <v/>
      </c>
      <c r="L178" s="26" t="str">
        <f>IF(OR(AND(ISNUMBER(C178),ISNUMBER(E178)), AND(ISNUMBER(E178),ISNUMBER(F178))),'Th-Ph-rho-dPdT'!AU286,"")</f>
        <v/>
      </c>
      <c r="P178" t="str">
        <f t="shared" si="5"/>
        <v/>
      </c>
      <c r="Q178" s="29" t="str">
        <f>'PT-trap'!I286</f>
        <v/>
      </c>
      <c r="R178" s="29" t="str">
        <f>'PT-trap'!J286</f>
        <v/>
      </c>
      <c r="T178" s="94" t="str">
        <f>Check!G286&amp;Check!J286&amp;Check!L286&amp;Check!N286&amp;Check!O286&amp;Check!P286&amp;Check!Q286&amp;Check!R286</f>
        <v/>
      </c>
      <c r="U178" t="e">
        <f>IF(Main!C178&gt;Main!E178,'Tm-Th-Salinity'!F286,'Tm-Th-Salinity'!F286&amp;";       "&amp;'Th-Ph-rho-dPdT'!AQ286&amp;";       "&amp;'Th-Ph-rho-dPdT'!AV286&amp;";       "&amp;'Th-Ph-rho-dPdT'!AX286&amp;";       "&amp;'PT-trap'!AX286)</f>
        <v>#VALUE!</v>
      </c>
    </row>
    <row r="179" spans="4:21" ht="14">
      <c r="D179" s="20"/>
      <c r="H179" s="25" t="str">
        <f>IF(OR(ISNUMBER(C179),ISNUMBER(F179)),IF(E179&lt;C179,'Tm-Th-Salinity'!E287,'Tm-supplement'!BB287),"")</f>
        <v/>
      </c>
      <c r="I179" s="26" t="str">
        <f t="shared" si="4"/>
        <v/>
      </c>
      <c r="J179" s="78" t="str">
        <f>IF(OR(AND(ISNUMBER(C179),ISNUMBER(E179)), AND(ISNUMBER(E179),ISNUMBER(F179))),IF(AND(C179&gt;E179,D179="halite"),'Tm-supplement'!AW287,'Th-Ph-rho-dPdT'!AP287),"")</f>
        <v/>
      </c>
      <c r="K179" s="63" t="str">
        <f>IF(OR(AND(ISNUMBER(C179),ISNUMBER(E179)), AND(ISNUMBER(E179),ISNUMBER(F179))),'Th-Ph-rho-dPdT'!AW287,"")</f>
        <v/>
      </c>
      <c r="L179" s="26" t="str">
        <f>IF(OR(AND(ISNUMBER(C179),ISNUMBER(E179)), AND(ISNUMBER(E179),ISNUMBER(F179))),'Th-Ph-rho-dPdT'!AU287,"")</f>
        <v/>
      </c>
      <c r="P179" t="str">
        <f t="shared" si="5"/>
        <v/>
      </c>
      <c r="Q179" s="29" t="str">
        <f>'PT-trap'!I287</f>
        <v/>
      </c>
      <c r="R179" s="29" t="str">
        <f>'PT-trap'!J287</f>
        <v/>
      </c>
      <c r="T179" s="94" t="str">
        <f>Check!G287&amp;Check!J287&amp;Check!L287&amp;Check!N287&amp;Check!O287&amp;Check!P287&amp;Check!Q287&amp;Check!R287</f>
        <v/>
      </c>
      <c r="U179" t="e">
        <f>IF(Main!C179&gt;Main!E179,'Tm-Th-Salinity'!F287,'Tm-Th-Salinity'!F287&amp;";       "&amp;'Th-Ph-rho-dPdT'!AQ287&amp;";       "&amp;'Th-Ph-rho-dPdT'!AV287&amp;";       "&amp;'Th-Ph-rho-dPdT'!AX287&amp;";       "&amp;'PT-trap'!AX287)</f>
        <v>#VALUE!</v>
      </c>
    </row>
    <row r="180" spans="4:21" ht="14">
      <c r="D180" s="20"/>
      <c r="H180" s="25" t="str">
        <f>IF(OR(ISNUMBER(C180),ISNUMBER(F180)),IF(E180&lt;C180,'Tm-Th-Salinity'!E288,'Tm-supplement'!BB288),"")</f>
        <v/>
      </c>
      <c r="I180" s="26" t="str">
        <f t="shared" si="4"/>
        <v/>
      </c>
      <c r="J180" s="78" t="str">
        <f>IF(OR(AND(ISNUMBER(C180),ISNUMBER(E180)), AND(ISNUMBER(E180),ISNUMBER(F180))),IF(AND(C180&gt;E180,D180="halite"),'Tm-supplement'!AW288,'Th-Ph-rho-dPdT'!AP288),"")</f>
        <v/>
      </c>
      <c r="K180" s="63" t="str">
        <f>IF(OR(AND(ISNUMBER(C180),ISNUMBER(E180)), AND(ISNUMBER(E180),ISNUMBER(F180))),'Th-Ph-rho-dPdT'!AW288,"")</f>
        <v/>
      </c>
      <c r="L180" s="26" t="str">
        <f>IF(OR(AND(ISNUMBER(C180),ISNUMBER(E180)), AND(ISNUMBER(E180),ISNUMBER(F180))),'Th-Ph-rho-dPdT'!AU288,"")</f>
        <v/>
      </c>
      <c r="P180" t="str">
        <f t="shared" si="5"/>
        <v/>
      </c>
      <c r="Q180" s="29" t="str">
        <f>'PT-trap'!I288</f>
        <v/>
      </c>
      <c r="R180" s="29" t="str">
        <f>'PT-trap'!J288</f>
        <v/>
      </c>
      <c r="T180" s="94" t="str">
        <f>Check!G288&amp;Check!J288&amp;Check!L288&amp;Check!N288&amp;Check!O288&amp;Check!P288&amp;Check!Q288&amp;Check!R288</f>
        <v/>
      </c>
      <c r="U180" t="e">
        <f>IF(Main!C180&gt;Main!E180,'Tm-Th-Salinity'!F288,'Tm-Th-Salinity'!F288&amp;";       "&amp;'Th-Ph-rho-dPdT'!AQ288&amp;";       "&amp;'Th-Ph-rho-dPdT'!AV288&amp;";       "&amp;'Th-Ph-rho-dPdT'!AX288&amp;";       "&amp;'PT-trap'!AX288)</f>
        <v>#VALUE!</v>
      </c>
    </row>
    <row r="181" spans="4:21" ht="14">
      <c r="D181" s="20"/>
      <c r="H181" s="25" t="str">
        <f>IF(OR(ISNUMBER(C181),ISNUMBER(F181)),IF(E181&lt;C181,'Tm-Th-Salinity'!E289,'Tm-supplement'!BB289),"")</f>
        <v/>
      </c>
      <c r="I181" s="26" t="str">
        <f t="shared" si="4"/>
        <v/>
      </c>
      <c r="J181" s="78" t="str">
        <f>IF(OR(AND(ISNUMBER(C181),ISNUMBER(E181)), AND(ISNUMBER(E181),ISNUMBER(F181))),IF(AND(C181&gt;E181,D181="halite"),'Tm-supplement'!AW289,'Th-Ph-rho-dPdT'!AP289),"")</f>
        <v/>
      </c>
      <c r="K181" s="63" t="str">
        <f>IF(OR(AND(ISNUMBER(C181),ISNUMBER(E181)), AND(ISNUMBER(E181),ISNUMBER(F181))),'Th-Ph-rho-dPdT'!AW289,"")</f>
        <v/>
      </c>
      <c r="L181" s="26" t="str">
        <f>IF(OR(AND(ISNUMBER(C181),ISNUMBER(E181)), AND(ISNUMBER(E181),ISNUMBER(F181))),'Th-Ph-rho-dPdT'!AU289,"")</f>
        <v/>
      </c>
      <c r="P181" t="str">
        <f t="shared" si="5"/>
        <v/>
      </c>
      <c r="Q181" s="29" t="str">
        <f>'PT-trap'!I289</f>
        <v/>
      </c>
      <c r="R181" s="29" t="str">
        <f>'PT-trap'!J289</f>
        <v/>
      </c>
      <c r="T181" s="94" t="str">
        <f>Check!G289&amp;Check!J289&amp;Check!L289&amp;Check!N289&amp;Check!O289&amp;Check!P289&amp;Check!Q289&amp;Check!R289</f>
        <v/>
      </c>
      <c r="U181" t="e">
        <f>IF(Main!C181&gt;Main!E181,'Tm-Th-Salinity'!F289,'Tm-Th-Salinity'!F289&amp;";       "&amp;'Th-Ph-rho-dPdT'!AQ289&amp;";       "&amp;'Th-Ph-rho-dPdT'!AV289&amp;";       "&amp;'Th-Ph-rho-dPdT'!AX289&amp;";       "&amp;'PT-trap'!AX289)</f>
        <v>#VALUE!</v>
      </c>
    </row>
    <row r="182" spans="4:21" ht="14">
      <c r="D182" s="20"/>
      <c r="H182" s="25" t="str">
        <f>IF(OR(ISNUMBER(C182),ISNUMBER(F182)),IF(E182&lt;C182,'Tm-Th-Salinity'!E290,'Tm-supplement'!BB290),"")</f>
        <v/>
      </c>
      <c r="I182" s="26" t="str">
        <f t="shared" si="4"/>
        <v/>
      </c>
      <c r="J182" s="78" t="str">
        <f>IF(OR(AND(ISNUMBER(C182),ISNUMBER(E182)), AND(ISNUMBER(E182),ISNUMBER(F182))),IF(AND(C182&gt;E182,D182="halite"),'Tm-supplement'!AW290,'Th-Ph-rho-dPdT'!AP290),"")</f>
        <v/>
      </c>
      <c r="K182" s="63" t="str">
        <f>IF(OR(AND(ISNUMBER(C182),ISNUMBER(E182)), AND(ISNUMBER(E182),ISNUMBER(F182))),'Th-Ph-rho-dPdT'!AW290,"")</f>
        <v/>
      </c>
      <c r="L182" s="26" t="str">
        <f>IF(OR(AND(ISNUMBER(C182),ISNUMBER(E182)), AND(ISNUMBER(E182),ISNUMBER(F182))),'Th-Ph-rho-dPdT'!AU290,"")</f>
        <v/>
      </c>
      <c r="P182" t="str">
        <f t="shared" si="5"/>
        <v/>
      </c>
      <c r="Q182" s="29" t="str">
        <f>'PT-trap'!I290</f>
        <v/>
      </c>
      <c r="R182" s="29" t="str">
        <f>'PT-trap'!J290</f>
        <v/>
      </c>
      <c r="T182" s="94" t="str">
        <f>Check!G290&amp;Check!J290&amp;Check!L290&amp;Check!N290&amp;Check!O290&amp;Check!P290&amp;Check!Q290&amp;Check!R290</f>
        <v/>
      </c>
      <c r="U182" t="e">
        <f>IF(Main!C182&gt;Main!E182,'Tm-Th-Salinity'!F290,'Tm-Th-Salinity'!F290&amp;";       "&amp;'Th-Ph-rho-dPdT'!AQ290&amp;";       "&amp;'Th-Ph-rho-dPdT'!AV290&amp;";       "&amp;'Th-Ph-rho-dPdT'!AX290&amp;";       "&amp;'PT-trap'!AX290)</f>
        <v>#VALUE!</v>
      </c>
    </row>
    <row r="183" spans="4:21" ht="14">
      <c r="D183" s="20"/>
      <c r="H183" s="25" t="str">
        <f>IF(OR(ISNUMBER(C183),ISNUMBER(F183)),IF(E183&lt;C183,'Tm-Th-Salinity'!E291,'Tm-supplement'!BB291),"")</f>
        <v/>
      </c>
      <c r="I183" s="26" t="str">
        <f t="shared" si="4"/>
        <v/>
      </c>
      <c r="J183" s="78" t="str">
        <f>IF(OR(AND(ISNUMBER(C183),ISNUMBER(E183)), AND(ISNUMBER(E183),ISNUMBER(F183))),IF(AND(C183&gt;E183,D183="halite"),'Tm-supplement'!AW291,'Th-Ph-rho-dPdT'!AP291),"")</f>
        <v/>
      </c>
      <c r="K183" s="63" t="str">
        <f>IF(OR(AND(ISNUMBER(C183),ISNUMBER(E183)), AND(ISNUMBER(E183),ISNUMBER(F183))),'Th-Ph-rho-dPdT'!AW291,"")</f>
        <v/>
      </c>
      <c r="L183" s="26" t="str">
        <f>IF(OR(AND(ISNUMBER(C183),ISNUMBER(E183)), AND(ISNUMBER(E183),ISNUMBER(F183))),'Th-Ph-rho-dPdT'!AU291,"")</f>
        <v/>
      </c>
      <c r="P183" t="str">
        <f t="shared" si="5"/>
        <v/>
      </c>
      <c r="Q183" s="29" t="str">
        <f>'PT-trap'!I291</f>
        <v/>
      </c>
      <c r="R183" s="29" t="str">
        <f>'PT-trap'!J291</f>
        <v/>
      </c>
      <c r="T183" s="94" t="str">
        <f>Check!G291&amp;Check!J291&amp;Check!L291&amp;Check!N291&amp;Check!O291&amp;Check!P291&amp;Check!Q291&amp;Check!R291</f>
        <v/>
      </c>
      <c r="U183" t="e">
        <f>IF(Main!C183&gt;Main!E183,'Tm-Th-Salinity'!F291,'Tm-Th-Salinity'!F291&amp;";       "&amp;'Th-Ph-rho-dPdT'!AQ291&amp;";       "&amp;'Th-Ph-rho-dPdT'!AV291&amp;";       "&amp;'Th-Ph-rho-dPdT'!AX291&amp;";       "&amp;'PT-trap'!AX291)</f>
        <v>#VALUE!</v>
      </c>
    </row>
    <row r="184" spans="4:21" ht="14">
      <c r="D184" s="20"/>
      <c r="H184" s="25" t="str">
        <f>IF(OR(ISNUMBER(C184),ISNUMBER(F184)),IF(E184&lt;C184,'Tm-Th-Salinity'!E292,'Tm-supplement'!BB292),"")</f>
        <v/>
      </c>
      <c r="I184" s="26" t="str">
        <f t="shared" si="4"/>
        <v/>
      </c>
      <c r="J184" s="78" t="str">
        <f>IF(OR(AND(ISNUMBER(C184),ISNUMBER(E184)), AND(ISNUMBER(E184),ISNUMBER(F184))),IF(AND(C184&gt;E184,D184="halite"),'Tm-supplement'!AW292,'Th-Ph-rho-dPdT'!AP292),"")</f>
        <v/>
      </c>
      <c r="K184" s="63" t="str">
        <f>IF(OR(AND(ISNUMBER(C184),ISNUMBER(E184)), AND(ISNUMBER(E184),ISNUMBER(F184))),'Th-Ph-rho-dPdT'!AW292,"")</f>
        <v/>
      </c>
      <c r="L184" s="26" t="str">
        <f>IF(OR(AND(ISNUMBER(C184),ISNUMBER(E184)), AND(ISNUMBER(E184),ISNUMBER(F184))),'Th-Ph-rho-dPdT'!AU292,"")</f>
        <v/>
      </c>
      <c r="P184" t="str">
        <f t="shared" si="5"/>
        <v/>
      </c>
      <c r="Q184" s="29" t="str">
        <f>'PT-trap'!I292</f>
        <v/>
      </c>
      <c r="R184" s="29" t="str">
        <f>'PT-trap'!J292</f>
        <v/>
      </c>
      <c r="T184" s="94" t="str">
        <f>Check!G292&amp;Check!J292&amp;Check!L292&amp;Check!N292&amp;Check!O292&amp;Check!P292&amp;Check!Q292&amp;Check!R292</f>
        <v/>
      </c>
      <c r="U184" t="e">
        <f>IF(Main!C184&gt;Main!E184,'Tm-Th-Salinity'!F292,'Tm-Th-Salinity'!F292&amp;";       "&amp;'Th-Ph-rho-dPdT'!AQ292&amp;";       "&amp;'Th-Ph-rho-dPdT'!AV292&amp;";       "&amp;'Th-Ph-rho-dPdT'!AX292&amp;";       "&amp;'PT-trap'!AX292)</f>
        <v>#VALUE!</v>
      </c>
    </row>
    <row r="185" spans="4:21" ht="14">
      <c r="D185" s="20"/>
      <c r="H185" s="25" t="str">
        <f>IF(OR(ISNUMBER(C185),ISNUMBER(F185)),IF(E185&lt;C185,'Tm-Th-Salinity'!E293,'Tm-supplement'!BB293),"")</f>
        <v/>
      </c>
      <c r="I185" s="26" t="str">
        <f t="shared" ref="I185:I192" si="6">IF(OR(AND(ISNUMBER(C185),ISNUMBER(E185)), AND(ISNUMBER(E185),ISNUMBER(F185))),IF(AND(C185&gt;E185,D185="halite"),C185,E185),"")</f>
        <v/>
      </c>
      <c r="J185" s="78" t="str">
        <f>IF(OR(AND(ISNUMBER(C185),ISNUMBER(E185)), AND(ISNUMBER(E185),ISNUMBER(F185))),IF(AND(C185&gt;E185,D185="halite"),'Tm-supplement'!AW293,'Th-Ph-rho-dPdT'!AP293),"")</f>
        <v/>
      </c>
      <c r="K185" s="63" t="str">
        <f>IF(OR(AND(ISNUMBER(C185),ISNUMBER(E185)), AND(ISNUMBER(E185),ISNUMBER(F185))),'Th-Ph-rho-dPdT'!AW293,"")</f>
        <v/>
      </c>
      <c r="L185" s="26" t="str">
        <f>IF(OR(AND(ISNUMBER(C185),ISNUMBER(E185)), AND(ISNUMBER(E185),ISNUMBER(F185))),'Th-Ph-rho-dPdT'!AU293,"")</f>
        <v/>
      </c>
      <c r="P185" t="str">
        <f t="shared" ref="P185:P192" si="7">IF(N185="","",IF(N185="temperature estimate","°C","bar"))</f>
        <v/>
      </c>
      <c r="Q185" s="29" t="str">
        <f>'PT-trap'!I293</f>
        <v/>
      </c>
      <c r="R185" s="29" t="str">
        <f>'PT-trap'!J293</f>
        <v/>
      </c>
      <c r="T185" s="94" t="str">
        <f>Check!G293&amp;Check!J293&amp;Check!L293&amp;Check!N293&amp;Check!O293&amp;Check!P293&amp;Check!Q293&amp;Check!R293</f>
        <v/>
      </c>
      <c r="U185" t="e">
        <f>IF(Main!C185&gt;Main!E185,'Tm-Th-Salinity'!F293,'Tm-Th-Salinity'!F293&amp;";       "&amp;'Th-Ph-rho-dPdT'!AQ293&amp;";       "&amp;'Th-Ph-rho-dPdT'!AV293&amp;";       "&amp;'Th-Ph-rho-dPdT'!AX293&amp;";       "&amp;'PT-trap'!AX293)</f>
        <v>#VALUE!</v>
      </c>
    </row>
    <row r="186" spans="4:21" ht="14">
      <c r="D186" s="20"/>
      <c r="H186" s="25" t="str">
        <f>IF(OR(ISNUMBER(C186),ISNUMBER(F186)),IF(E186&lt;C186,'Tm-Th-Salinity'!E294,'Tm-supplement'!BB294),"")</f>
        <v/>
      </c>
      <c r="I186" s="26" t="str">
        <f t="shared" si="6"/>
        <v/>
      </c>
      <c r="J186" s="78" t="str">
        <f>IF(OR(AND(ISNUMBER(C186),ISNUMBER(E186)), AND(ISNUMBER(E186),ISNUMBER(F186))),IF(AND(C186&gt;E186,D186="halite"),'Tm-supplement'!AW294,'Th-Ph-rho-dPdT'!AP294),"")</f>
        <v/>
      </c>
      <c r="K186" s="63" t="str">
        <f>IF(OR(AND(ISNUMBER(C186),ISNUMBER(E186)), AND(ISNUMBER(E186),ISNUMBER(F186))),'Th-Ph-rho-dPdT'!AW294,"")</f>
        <v/>
      </c>
      <c r="L186" s="26" t="str">
        <f>IF(OR(AND(ISNUMBER(C186),ISNUMBER(E186)), AND(ISNUMBER(E186),ISNUMBER(F186))),'Th-Ph-rho-dPdT'!AU294,"")</f>
        <v/>
      </c>
      <c r="P186" t="str">
        <f t="shared" si="7"/>
        <v/>
      </c>
      <c r="Q186" s="29" t="str">
        <f>'PT-trap'!I294</f>
        <v/>
      </c>
      <c r="R186" s="29" t="str">
        <f>'PT-trap'!J294</f>
        <v/>
      </c>
      <c r="T186" s="94" t="str">
        <f>Check!G294&amp;Check!J294&amp;Check!L294&amp;Check!N294&amp;Check!O294&amp;Check!P294&amp;Check!Q294&amp;Check!R294</f>
        <v/>
      </c>
      <c r="U186" t="e">
        <f>IF(Main!C186&gt;Main!E186,'Tm-Th-Salinity'!F294,'Tm-Th-Salinity'!F294&amp;";       "&amp;'Th-Ph-rho-dPdT'!AQ294&amp;";       "&amp;'Th-Ph-rho-dPdT'!AV294&amp;";       "&amp;'Th-Ph-rho-dPdT'!AX294&amp;";       "&amp;'PT-trap'!AX294)</f>
        <v>#VALUE!</v>
      </c>
    </row>
    <row r="187" spans="4:21" ht="14">
      <c r="D187" s="20"/>
      <c r="H187" s="25" t="str">
        <f>IF(OR(ISNUMBER(C187),ISNUMBER(F187)),IF(E187&lt;C187,'Tm-Th-Salinity'!E295,'Tm-supplement'!BB295),"")</f>
        <v/>
      </c>
      <c r="I187" s="26" t="str">
        <f t="shared" si="6"/>
        <v/>
      </c>
      <c r="J187" s="78" t="str">
        <f>IF(OR(AND(ISNUMBER(C187),ISNUMBER(E187)), AND(ISNUMBER(E187),ISNUMBER(F187))),IF(AND(C187&gt;E187,D187="halite"),'Tm-supplement'!AW295,'Th-Ph-rho-dPdT'!AP295),"")</f>
        <v/>
      </c>
      <c r="K187" s="63" t="str">
        <f>IF(OR(AND(ISNUMBER(C187),ISNUMBER(E187)), AND(ISNUMBER(E187),ISNUMBER(F187))),'Th-Ph-rho-dPdT'!AW295,"")</f>
        <v/>
      </c>
      <c r="L187" s="26" t="str">
        <f>IF(OR(AND(ISNUMBER(C187),ISNUMBER(E187)), AND(ISNUMBER(E187),ISNUMBER(F187))),'Th-Ph-rho-dPdT'!AU295,"")</f>
        <v/>
      </c>
      <c r="P187" t="str">
        <f t="shared" si="7"/>
        <v/>
      </c>
      <c r="Q187" s="29" t="str">
        <f>'PT-trap'!I295</f>
        <v/>
      </c>
      <c r="R187" s="29" t="str">
        <f>'PT-trap'!J295</f>
        <v/>
      </c>
      <c r="T187" s="94" t="str">
        <f>Check!G295&amp;Check!J295&amp;Check!L295&amp;Check!N295&amp;Check!O295&amp;Check!P295&amp;Check!Q295&amp;Check!R295</f>
        <v/>
      </c>
      <c r="U187" t="e">
        <f>IF(Main!C187&gt;Main!E187,'Tm-Th-Salinity'!F295,'Tm-Th-Salinity'!F295&amp;";       "&amp;'Th-Ph-rho-dPdT'!AQ295&amp;";       "&amp;'Th-Ph-rho-dPdT'!AV295&amp;";       "&amp;'Th-Ph-rho-dPdT'!AX295&amp;";       "&amp;'PT-trap'!AX295)</f>
        <v>#VALUE!</v>
      </c>
    </row>
    <row r="188" spans="4:21" ht="14">
      <c r="D188" s="20"/>
      <c r="H188" s="25" t="str">
        <f>IF(OR(ISNUMBER(C188),ISNUMBER(F188)),IF(E188&lt;C188,'Tm-Th-Salinity'!E296,'Tm-supplement'!BB296),"")</f>
        <v/>
      </c>
      <c r="I188" s="26" t="str">
        <f t="shared" si="6"/>
        <v/>
      </c>
      <c r="J188" s="78" t="str">
        <f>IF(OR(AND(ISNUMBER(C188),ISNUMBER(E188)), AND(ISNUMBER(E188),ISNUMBER(F188))),IF(AND(C188&gt;E188,D188="halite"),'Tm-supplement'!AW296,'Th-Ph-rho-dPdT'!AP296),"")</f>
        <v/>
      </c>
      <c r="K188" s="63" t="str">
        <f>IF(OR(AND(ISNUMBER(C188),ISNUMBER(E188)), AND(ISNUMBER(E188),ISNUMBER(F188))),'Th-Ph-rho-dPdT'!AW296,"")</f>
        <v/>
      </c>
      <c r="L188" s="26" t="str">
        <f>IF(OR(AND(ISNUMBER(C188),ISNUMBER(E188)), AND(ISNUMBER(E188),ISNUMBER(F188))),'Th-Ph-rho-dPdT'!AU296,"")</f>
        <v/>
      </c>
      <c r="P188" t="str">
        <f t="shared" si="7"/>
        <v/>
      </c>
      <c r="Q188" s="29" t="str">
        <f>'PT-trap'!I296</f>
        <v/>
      </c>
      <c r="R188" s="29" t="str">
        <f>'PT-trap'!J296</f>
        <v/>
      </c>
      <c r="T188" s="94" t="str">
        <f>Check!G296&amp;Check!J296&amp;Check!L296&amp;Check!N296&amp;Check!O296&amp;Check!P296&amp;Check!Q296&amp;Check!R296</f>
        <v/>
      </c>
      <c r="U188" t="e">
        <f>IF(Main!C188&gt;Main!E188,'Tm-Th-Salinity'!F296,'Tm-Th-Salinity'!F296&amp;";       "&amp;'Th-Ph-rho-dPdT'!AQ296&amp;";       "&amp;'Th-Ph-rho-dPdT'!AV296&amp;";       "&amp;'Th-Ph-rho-dPdT'!AX296&amp;";       "&amp;'PT-trap'!AX296)</f>
        <v>#VALUE!</v>
      </c>
    </row>
    <row r="189" spans="4:21" ht="14">
      <c r="D189" s="20"/>
      <c r="H189" s="25" t="str">
        <f>IF(OR(ISNUMBER(C189),ISNUMBER(F189)),IF(E189&lt;C189,'Tm-Th-Salinity'!E297,'Tm-supplement'!BB297),"")</f>
        <v/>
      </c>
      <c r="I189" s="26" t="str">
        <f t="shared" si="6"/>
        <v/>
      </c>
      <c r="J189" s="78" t="str">
        <f>IF(OR(AND(ISNUMBER(C189),ISNUMBER(E189)), AND(ISNUMBER(E189),ISNUMBER(F189))),IF(AND(C189&gt;E189,D189="halite"),'Tm-supplement'!AW297,'Th-Ph-rho-dPdT'!AP297),"")</f>
        <v/>
      </c>
      <c r="K189" s="63" t="str">
        <f>IF(OR(AND(ISNUMBER(C189),ISNUMBER(E189)), AND(ISNUMBER(E189),ISNUMBER(F189))),'Th-Ph-rho-dPdT'!AW297,"")</f>
        <v/>
      </c>
      <c r="L189" s="26" t="str">
        <f>IF(OR(AND(ISNUMBER(C189),ISNUMBER(E189)), AND(ISNUMBER(E189),ISNUMBER(F189))),'Th-Ph-rho-dPdT'!AU297,"")</f>
        <v/>
      </c>
      <c r="P189" t="str">
        <f t="shared" si="7"/>
        <v/>
      </c>
      <c r="Q189" s="29" t="str">
        <f>'PT-trap'!I297</f>
        <v/>
      </c>
      <c r="R189" s="29" t="str">
        <f>'PT-trap'!J297</f>
        <v/>
      </c>
      <c r="T189" s="94" t="str">
        <f>Check!G297&amp;Check!J297&amp;Check!L297&amp;Check!N297&amp;Check!O297&amp;Check!P297&amp;Check!Q297&amp;Check!R297</f>
        <v/>
      </c>
      <c r="U189" t="e">
        <f>IF(Main!C189&gt;Main!E189,'Tm-Th-Salinity'!F297,'Tm-Th-Salinity'!F297&amp;";       "&amp;'Th-Ph-rho-dPdT'!AQ297&amp;";       "&amp;'Th-Ph-rho-dPdT'!AV297&amp;";       "&amp;'Th-Ph-rho-dPdT'!AX297&amp;";       "&amp;'PT-trap'!AX297)</f>
        <v>#VALUE!</v>
      </c>
    </row>
    <row r="190" spans="4:21" ht="14">
      <c r="D190" s="20"/>
      <c r="H190" s="25" t="str">
        <f>IF(OR(ISNUMBER(C190),ISNUMBER(F190)),IF(E190&lt;C190,'Tm-Th-Salinity'!E298,'Tm-supplement'!BB298),"")</f>
        <v/>
      </c>
      <c r="I190" s="26" t="str">
        <f t="shared" si="6"/>
        <v/>
      </c>
      <c r="J190" s="78" t="str">
        <f>IF(OR(AND(ISNUMBER(C190),ISNUMBER(E190)), AND(ISNUMBER(E190),ISNUMBER(F190))),IF(AND(C190&gt;E190,D190="halite"),'Tm-supplement'!AW298,'Th-Ph-rho-dPdT'!AP298),"")</f>
        <v/>
      </c>
      <c r="K190" s="63" t="str">
        <f>IF(OR(AND(ISNUMBER(C190),ISNUMBER(E190)), AND(ISNUMBER(E190),ISNUMBER(F190))),'Th-Ph-rho-dPdT'!AW298,"")</f>
        <v/>
      </c>
      <c r="L190" s="26" t="str">
        <f>IF(OR(AND(ISNUMBER(C190),ISNUMBER(E190)), AND(ISNUMBER(E190),ISNUMBER(F190))),'Th-Ph-rho-dPdT'!AU298,"")</f>
        <v/>
      </c>
      <c r="P190" t="str">
        <f t="shared" si="7"/>
        <v/>
      </c>
      <c r="Q190" s="29" t="str">
        <f>'PT-trap'!I298</f>
        <v/>
      </c>
      <c r="R190" s="29" t="str">
        <f>'PT-trap'!J298</f>
        <v/>
      </c>
      <c r="T190" s="94" t="str">
        <f>Check!G298&amp;Check!J298&amp;Check!L298&amp;Check!N298&amp;Check!O298&amp;Check!P298&amp;Check!Q298&amp;Check!R298</f>
        <v/>
      </c>
      <c r="U190" t="e">
        <f>IF(Main!C190&gt;Main!E190,'Tm-Th-Salinity'!F298,'Tm-Th-Salinity'!F298&amp;";       "&amp;'Th-Ph-rho-dPdT'!AQ298&amp;";       "&amp;'Th-Ph-rho-dPdT'!AV298&amp;";       "&amp;'Th-Ph-rho-dPdT'!AX298&amp;";       "&amp;'PT-trap'!AX298)</f>
        <v>#VALUE!</v>
      </c>
    </row>
    <row r="191" spans="4:21" ht="14">
      <c r="D191" s="20"/>
      <c r="H191" s="25" t="str">
        <f>IF(OR(ISNUMBER(C191),ISNUMBER(F191)),IF(E191&lt;C191,'Tm-Th-Salinity'!E299,'Tm-supplement'!BB299),"")</f>
        <v/>
      </c>
      <c r="I191" s="26" t="str">
        <f t="shared" si="6"/>
        <v/>
      </c>
      <c r="J191" s="78" t="str">
        <f>IF(OR(AND(ISNUMBER(C191),ISNUMBER(E191)), AND(ISNUMBER(E191),ISNUMBER(F191))),IF(AND(C191&gt;E191,D191="halite"),'Tm-supplement'!AW299,'Th-Ph-rho-dPdT'!AP299),"")</f>
        <v/>
      </c>
      <c r="K191" s="63" t="str">
        <f>IF(OR(AND(ISNUMBER(C191),ISNUMBER(E191)), AND(ISNUMBER(E191),ISNUMBER(F191))),'Th-Ph-rho-dPdT'!AW299,"")</f>
        <v/>
      </c>
      <c r="L191" s="26" t="str">
        <f>IF(OR(AND(ISNUMBER(C191),ISNUMBER(E191)), AND(ISNUMBER(E191),ISNUMBER(F191))),'Th-Ph-rho-dPdT'!AU299,"")</f>
        <v/>
      </c>
      <c r="P191" t="str">
        <f t="shared" si="7"/>
        <v/>
      </c>
      <c r="Q191" s="29" t="str">
        <f>'PT-trap'!I299</f>
        <v/>
      </c>
      <c r="R191" s="29" t="str">
        <f>'PT-trap'!J299</f>
        <v/>
      </c>
      <c r="T191" s="94" t="str">
        <f>Check!G299&amp;Check!J299&amp;Check!L299&amp;Check!N299&amp;Check!O299&amp;Check!P299&amp;Check!Q299&amp;Check!R299</f>
        <v/>
      </c>
      <c r="U191" t="e">
        <f>IF(Main!C191&gt;Main!E191,'Tm-Th-Salinity'!F299,'Tm-Th-Salinity'!F299&amp;";       "&amp;'Th-Ph-rho-dPdT'!AQ299&amp;";       "&amp;'Th-Ph-rho-dPdT'!AV299&amp;";       "&amp;'Th-Ph-rho-dPdT'!AX299&amp;";       "&amp;'PT-trap'!AX299)</f>
        <v>#VALUE!</v>
      </c>
    </row>
    <row r="192" spans="4:21" ht="14">
      <c r="D192" s="20"/>
      <c r="H192" s="25" t="str">
        <f>IF(OR(ISNUMBER(C192),ISNUMBER(F192)),IF(E192&lt;C192,'Tm-Th-Salinity'!E300,'Tm-supplement'!BB300),"")</f>
        <v/>
      </c>
      <c r="I192" s="26" t="str">
        <f t="shared" si="6"/>
        <v/>
      </c>
      <c r="J192" s="78" t="str">
        <f>IF(OR(AND(ISNUMBER(C192),ISNUMBER(E192)), AND(ISNUMBER(E192),ISNUMBER(F192))),IF(AND(C192&gt;E192,D192="halite"),'Tm-supplement'!AW300,'Th-Ph-rho-dPdT'!AP300),"")</f>
        <v/>
      </c>
      <c r="K192" s="63" t="str">
        <f>IF(OR(AND(ISNUMBER(C192),ISNUMBER(E192)), AND(ISNUMBER(E192),ISNUMBER(F192))),'Th-Ph-rho-dPdT'!AW300,"")</f>
        <v/>
      </c>
      <c r="L192" s="26" t="str">
        <f>IF(OR(AND(ISNUMBER(C192),ISNUMBER(E192)), AND(ISNUMBER(E192),ISNUMBER(F192))),'Th-Ph-rho-dPdT'!AU300,"")</f>
        <v/>
      </c>
      <c r="P192" t="str">
        <f t="shared" si="7"/>
        <v/>
      </c>
      <c r="Q192" s="29" t="str">
        <f>'PT-trap'!I300</f>
        <v/>
      </c>
      <c r="R192" s="29" t="str">
        <f>'PT-trap'!J300</f>
        <v/>
      </c>
      <c r="T192" s="94" t="str">
        <f>Check!G300&amp;Check!J300&amp;Check!L300&amp;Check!N300&amp;Check!O300&amp;Check!P300&amp;Check!Q300&amp;Check!R300</f>
        <v/>
      </c>
      <c r="U192" t="e">
        <f>IF(Main!C192&gt;Main!E192,'Tm-Th-Salinity'!F300,'Tm-Th-Salinity'!F300&amp;";       "&amp;'Th-Ph-rho-dPdT'!AQ300&amp;";       "&amp;'Th-Ph-rho-dPdT'!AV300&amp;";       "&amp;'Th-Ph-rho-dPdT'!AX300&amp;";       "&amp;'PT-trap'!AX300)</f>
        <v>#VALUE!</v>
      </c>
    </row>
    <row r="193" spans="4:8">
      <c r="D193" s="20"/>
      <c r="H193" s="95" t="s">
        <v>139</v>
      </c>
    </row>
    <row r="194" spans="4:8">
      <c r="D194" s="20"/>
      <c r="H194" s="25"/>
    </row>
    <row r="195" spans="4:8">
      <c r="D195" s="20"/>
      <c r="H195" s="25"/>
    </row>
    <row r="196" spans="4:8">
      <c r="D196" s="20"/>
      <c r="H196" s="25"/>
    </row>
    <row r="197" spans="4:8">
      <c r="D197" s="20"/>
      <c r="H197" s="25"/>
    </row>
    <row r="198" spans="4:8">
      <c r="D198" s="20"/>
      <c r="H198" s="25"/>
    </row>
    <row r="199" spans="4:8">
      <c r="D199" s="20"/>
      <c r="H199" s="25"/>
    </row>
    <row r="200" spans="4:8">
      <c r="D200" s="20"/>
      <c r="H200" s="25"/>
    </row>
    <row r="201" spans="4:8">
      <c r="D201" s="20"/>
      <c r="H201" s="25"/>
    </row>
    <row r="202" spans="4:8">
      <c r="D202" s="20"/>
      <c r="H202" s="25"/>
    </row>
    <row r="203" spans="4:8">
      <c r="D203" s="20"/>
      <c r="H203" s="25"/>
    </row>
    <row r="204" spans="4:8">
      <c r="D204" s="20"/>
      <c r="H204" s="25"/>
    </row>
    <row r="205" spans="4:8">
      <c r="D205" s="20"/>
      <c r="H205" s="25"/>
    </row>
    <row r="206" spans="4:8">
      <c r="D206" s="20"/>
      <c r="H206" s="25"/>
    </row>
    <row r="207" spans="4:8">
      <c r="D207" s="20"/>
      <c r="H207" s="25"/>
    </row>
    <row r="208" spans="4:8">
      <c r="D208" s="20"/>
      <c r="H208" s="25"/>
    </row>
    <row r="209" spans="4:8">
      <c r="D209" s="20"/>
      <c r="H209" s="25"/>
    </row>
    <row r="210" spans="4:8">
      <c r="D210" s="20"/>
      <c r="H210" s="25"/>
    </row>
    <row r="211" spans="4:8">
      <c r="D211" s="20"/>
      <c r="H211" s="25"/>
    </row>
    <row r="212" spans="4:8">
      <c r="D212" s="20"/>
      <c r="H212" s="25"/>
    </row>
    <row r="213" spans="4:8">
      <c r="D213" s="20"/>
      <c r="H213" s="25"/>
    </row>
    <row r="214" spans="4:8">
      <c r="D214" s="20"/>
      <c r="H214" s="25"/>
    </row>
    <row r="215" spans="4:8">
      <c r="D215" s="20"/>
      <c r="H215" s="25"/>
    </row>
    <row r="216" spans="4:8">
      <c r="D216" s="20"/>
      <c r="H216" s="25"/>
    </row>
    <row r="217" spans="4:8">
      <c r="D217" s="20"/>
      <c r="H217" s="25"/>
    </row>
    <row r="218" spans="4:8">
      <c r="D218" s="20"/>
      <c r="H218" s="25"/>
    </row>
    <row r="219" spans="4:8">
      <c r="D219" s="20"/>
      <c r="H219" s="25"/>
    </row>
    <row r="220" spans="4:8">
      <c r="D220" s="20"/>
      <c r="H220" s="25"/>
    </row>
    <row r="221" spans="4:8">
      <c r="D221" s="20"/>
      <c r="H221" s="25"/>
    </row>
    <row r="222" spans="4:8">
      <c r="D222" s="20"/>
      <c r="H222" s="25"/>
    </row>
    <row r="223" spans="4:8">
      <c r="D223" s="20"/>
      <c r="H223" s="25"/>
    </row>
    <row r="224" spans="4:8">
      <c r="D224" s="20"/>
      <c r="H224" s="25"/>
    </row>
    <row r="225" spans="4:8">
      <c r="D225" s="20"/>
      <c r="H225" s="25"/>
    </row>
    <row r="226" spans="4:8">
      <c r="D226" s="20"/>
      <c r="H226" s="25"/>
    </row>
    <row r="227" spans="4:8">
      <c r="D227" s="20"/>
      <c r="H227" s="25"/>
    </row>
    <row r="228" spans="4:8">
      <c r="D228" s="20"/>
      <c r="H228" s="25"/>
    </row>
    <row r="229" spans="4:8">
      <c r="D229" s="20"/>
      <c r="H229" s="25"/>
    </row>
    <row r="230" spans="4:8">
      <c r="D230" s="20"/>
      <c r="H230" s="25"/>
    </row>
    <row r="231" spans="4:8">
      <c r="D231" s="20"/>
      <c r="H231" s="25"/>
    </row>
    <row r="232" spans="4:8">
      <c r="D232" s="20"/>
      <c r="H232" s="25"/>
    </row>
    <row r="233" spans="4:8">
      <c r="D233" s="20"/>
      <c r="H233" s="25"/>
    </row>
    <row r="234" spans="4:8">
      <c r="D234" s="20"/>
      <c r="H234" s="25"/>
    </row>
    <row r="235" spans="4:8">
      <c r="D235" s="20"/>
      <c r="H235" s="25"/>
    </row>
    <row r="236" spans="4:8">
      <c r="D236" s="20"/>
      <c r="H236" s="25"/>
    </row>
    <row r="237" spans="4:8">
      <c r="D237" s="20"/>
      <c r="H237" s="25"/>
    </row>
    <row r="238" spans="4:8">
      <c r="D238" s="20"/>
      <c r="H238" s="25"/>
    </row>
    <row r="239" spans="4:8">
      <c r="D239" s="20"/>
      <c r="H239" s="25"/>
    </row>
    <row r="240" spans="4:8">
      <c r="D240" s="20"/>
      <c r="H240" s="25"/>
    </row>
    <row r="241" spans="4:8">
      <c r="D241" s="20"/>
      <c r="H241" s="25"/>
    </row>
    <row r="242" spans="4:8">
      <c r="D242" s="20"/>
      <c r="H242" s="25"/>
    </row>
    <row r="243" spans="4:8">
      <c r="D243" s="20"/>
      <c r="H243" s="25"/>
    </row>
    <row r="244" spans="4:8">
      <c r="D244" s="20"/>
      <c r="H244" s="25"/>
    </row>
    <row r="245" spans="4:8">
      <c r="D245" s="20"/>
      <c r="H245" s="25"/>
    </row>
    <row r="246" spans="4:8">
      <c r="D246" s="20"/>
      <c r="H246" s="25"/>
    </row>
    <row r="247" spans="4:8">
      <c r="D247" s="20"/>
      <c r="H247" s="25"/>
    </row>
    <row r="248" spans="4:8">
      <c r="D248" s="20"/>
      <c r="H248" s="25"/>
    </row>
    <row r="249" spans="4:8">
      <c r="D249" s="20"/>
      <c r="H249" s="25"/>
    </row>
    <row r="250" spans="4:8">
      <c r="D250" s="20"/>
      <c r="H250" s="25"/>
    </row>
    <row r="251" spans="4:8">
      <c r="D251" s="20"/>
      <c r="H251" s="25"/>
    </row>
    <row r="252" spans="4:8">
      <c r="D252" s="20"/>
      <c r="H252" s="25"/>
    </row>
    <row r="253" spans="4:8">
      <c r="D253" s="20"/>
      <c r="H253" s="25"/>
    </row>
    <row r="254" spans="4:8">
      <c r="D254" s="20"/>
      <c r="H254" s="25"/>
    </row>
    <row r="255" spans="4:8">
      <c r="D255" s="20"/>
      <c r="H255" s="25"/>
    </row>
    <row r="256" spans="4:8">
      <c r="D256" s="20"/>
      <c r="H256" s="25"/>
    </row>
    <row r="257" spans="4:8">
      <c r="D257" s="20"/>
      <c r="H257" s="25"/>
    </row>
    <row r="258" spans="4:8">
      <c r="D258" s="20"/>
      <c r="H258" s="25"/>
    </row>
    <row r="259" spans="4:8">
      <c r="D259" s="20"/>
      <c r="H259" s="25"/>
    </row>
    <row r="260" spans="4:8">
      <c r="D260" s="20"/>
      <c r="H260" s="25"/>
    </row>
    <row r="261" spans="4:8">
      <c r="D261" s="20"/>
      <c r="H261" s="25"/>
    </row>
    <row r="262" spans="4:8">
      <c r="D262" s="20"/>
      <c r="H262" s="25"/>
    </row>
    <row r="263" spans="4:8">
      <c r="D263" s="20"/>
      <c r="H263" s="25"/>
    </row>
    <row r="264" spans="4:8">
      <c r="D264" s="20"/>
      <c r="H264" s="25"/>
    </row>
    <row r="265" spans="4:8">
      <c r="D265" s="20"/>
      <c r="H265" s="25"/>
    </row>
    <row r="266" spans="4:8">
      <c r="D266" s="20"/>
      <c r="H266" s="25"/>
    </row>
    <row r="267" spans="4:8">
      <c r="D267" s="20"/>
      <c r="H267" s="25"/>
    </row>
    <row r="268" spans="4:8">
      <c r="D268" s="20"/>
      <c r="H268" s="25"/>
    </row>
    <row r="269" spans="4:8">
      <c r="D269" s="20"/>
      <c r="H269" s="25"/>
    </row>
    <row r="270" spans="4:8">
      <c r="D270" s="20"/>
      <c r="H270" s="25"/>
    </row>
    <row r="271" spans="4:8">
      <c r="D271" s="20"/>
      <c r="H271" s="25"/>
    </row>
    <row r="272" spans="4:8">
      <c r="D272" s="20"/>
      <c r="H272" s="25"/>
    </row>
    <row r="273" spans="4:8">
      <c r="D273" s="20"/>
      <c r="H273" s="25"/>
    </row>
    <row r="274" spans="4:8">
      <c r="D274" s="20"/>
      <c r="H274" s="25"/>
    </row>
    <row r="275" spans="4:8">
      <c r="D275" s="20"/>
      <c r="H275" s="25"/>
    </row>
    <row r="276" spans="4:8">
      <c r="D276" s="20"/>
      <c r="H276" s="25"/>
    </row>
    <row r="277" spans="4:8">
      <c r="D277" s="20"/>
      <c r="H277" s="25"/>
    </row>
    <row r="278" spans="4:8">
      <c r="D278" s="20"/>
      <c r="H278" s="25"/>
    </row>
    <row r="279" spans="4:8">
      <c r="D279" s="20"/>
      <c r="H279" s="25"/>
    </row>
    <row r="280" spans="4:8">
      <c r="D280" s="20"/>
      <c r="H280" s="25"/>
    </row>
    <row r="281" spans="4:8">
      <c r="D281" s="20"/>
      <c r="H281" s="25"/>
    </row>
    <row r="282" spans="4:8">
      <c r="D282" s="20"/>
      <c r="H282" s="25"/>
    </row>
    <row r="283" spans="4:8">
      <c r="D283" s="20"/>
      <c r="H283" s="25"/>
    </row>
    <row r="284" spans="4:8">
      <c r="D284" s="20"/>
      <c r="H284" s="25"/>
    </row>
    <row r="285" spans="4:8">
      <c r="D285" s="20"/>
      <c r="H285" s="25"/>
    </row>
    <row r="286" spans="4:8">
      <c r="D286" s="20"/>
      <c r="H286" s="25"/>
    </row>
    <row r="287" spans="4:8">
      <c r="D287" s="20"/>
      <c r="H287" s="25"/>
    </row>
    <row r="288" spans="4:8">
      <c r="D288" s="20"/>
      <c r="H288" s="25"/>
    </row>
    <row r="289" spans="4:8">
      <c r="D289" s="20"/>
      <c r="H289" s="25"/>
    </row>
    <row r="290" spans="4:8">
      <c r="D290" s="20"/>
      <c r="H290" s="25"/>
    </row>
    <row r="291" spans="4:8">
      <c r="D291" s="20"/>
      <c r="H291" s="25"/>
    </row>
    <row r="292" spans="4:8">
      <c r="D292" s="20"/>
      <c r="H292" s="25"/>
    </row>
    <row r="293" spans="4:8">
      <c r="D293" s="20"/>
      <c r="H293" s="25"/>
    </row>
    <row r="294" spans="4:8">
      <c r="D294" s="20"/>
      <c r="H294" s="25"/>
    </row>
    <row r="295" spans="4:8">
      <c r="D295" s="20"/>
      <c r="H295" s="25"/>
    </row>
    <row r="296" spans="4:8">
      <c r="D296" s="20"/>
      <c r="H296" s="25"/>
    </row>
    <row r="297" spans="4:8">
      <c r="D297" s="20"/>
      <c r="H297" s="25"/>
    </row>
    <row r="298" spans="4:8">
      <c r="D298" s="20"/>
      <c r="H298" s="25"/>
    </row>
    <row r="299" spans="4:8">
      <c r="D299" s="20"/>
      <c r="H299" s="25"/>
    </row>
    <row r="300" spans="4:8">
      <c r="D300" s="20"/>
      <c r="H300" s="25"/>
    </row>
    <row r="301" spans="4:8">
      <c r="D301" s="20"/>
      <c r="H301" s="25"/>
    </row>
    <row r="302" spans="4:8">
      <c r="D302" s="20"/>
      <c r="H302" s="25"/>
    </row>
    <row r="303" spans="4:8">
      <c r="D303" s="20"/>
      <c r="H303" s="25"/>
    </row>
    <row r="304" spans="4:8">
      <c r="D304" s="20"/>
      <c r="H304" s="25"/>
    </row>
    <row r="305" spans="4:8">
      <c r="D305" s="20"/>
      <c r="H305" s="25"/>
    </row>
    <row r="306" spans="4:8">
      <c r="D306" s="20"/>
      <c r="H306" s="25"/>
    </row>
    <row r="307" spans="4:8">
      <c r="D307" s="20"/>
      <c r="H307" s="25"/>
    </row>
    <row r="308" spans="4:8">
      <c r="D308" s="20"/>
      <c r="H308" s="25"/>
    </row>
    <row r="309" spans="4:8">
      <c r="D309" s="20"/>
      <c r="H309" s="25"/>
    </row>
    <row r="310" spans="4:8">
      <c r="D310" s="20"/>
      <c r="H310" s="25"/>
    </row>
    <row r="311" spans="4:8">
      <c r="D311" s="20"/>
      <c r="H311" s="25"/>
    </row>
    <row r="312" spans="4:8">
      <c r="D312" s="20"/>
      <c r="H312" s="25"/>
    </row>
    <row r="313" spans="4:8">
      <c r="D313" s="20"/>
      <c r="H313" s="25"/>
    </row>
    <row r="314" spans="4:8">
      <c r="D314" s="20"/>
      <c r="H314" s="25"/>
    </row>
    <row r="315" spans="4:8">
      <c r="D315" s="20"/>
      <c r="H315" s="25"/>
    </row>
    <row r="316" spans="4:8">
      <c r="D316" s="20"/>
      <c r="H316" s="25"/>
    </row>
    <row r="317" spans="4:8">
      <c r="D317" s="20"/>
      <c r="H317" s="25"/>
    </row>
    <row r="318" spans="4:8">
      <c r="D318" s="20"/>
      <c r="H318" s="25"/>
    </row>
    <row r="319" spans="4:8">
      <c r="D319" s="20"/>
      <c r="H319" s="25"/>
    </row>
    <row r="320" spans="4:8">
      <c r="D320" s="20"/>
      <c r="H320" s="25"/>
    </row>
    <row r="321" spans="4:8">
      <c r="D321" s="20"/>
      <c r="H321" s="25"/>
    </row>
    <row r="322" spans="4:8">
      <c r="D322" s="20"/>
      <c r="H322" s="25"/>
    </row>
    <row r="323" spans="4:8">
      <c r="D323" s="20"/>
      <c r="H323" s="25"/>
    </row>
    <row r="324" spans="4:8">
      <c r="D324" s="20"/>
      <c r="H324" s="25"/>
    </row>
    <row r="325" spans="4:8">
      <c r="D325" s="20"/>
      <c r="H325" s="25"/>
    </row>
    <row r="326" spans="4:8">
      <c r="D326" s="20"/>
      <c r="H326" s="25"/>
    </row>
    <row r="327" spans="4:8">
      <c r="D327" s="20"/>
      <c r="H327" s="25"/>
    </row>
    <row r="328" spans="4:8">
      <c r="D328" s="20"/>
      <c r="H328" s="25"/>
    </row>
    <row r="329" spans="4:8">
      <c r="D329" s="20"/>
      <c r="H329" s="25"/>
    </row>
    <row r="330" spans="4:8">
      <c r="D330" s="20"/>
      <c r="H330" s="25"/>
    </row>
    <row r="331" spans="4:8">
      <c r="D331" s="20"/>
      <c r="H331" s="25"/>
    </row>
    <row r="332" spans="4:8">
      <c r="D332" s="20"/>
      <c r="H332" s="25"/>
    </row>
    <row r="333" spans="4:8">
      <c r="D333" s="20"/>
      <c r="H333" s="25"/>
    </row>
    <row r="334" spans="4:8">
      <c r="D334" s="20"/>
      <c r="H334" s="25"/>
    </row>
    <row r="335" spans="4:8">
      <c r="D335" s="20"/>
      <c r="H335" s="25"/>
    </row>
    <row r="336" spans="4:8">
      <c r="D336" s="20"/>
      <c r="H336" s="25"/>
    </row>
    <row r="337" spans="4:8">
      <c r="D337" s="20"/>
      <c r="H337" s="25"/>
    </row>
    <row r="338" spans="4:8">
      <c r="D338" s="20"/>
      <c r="H338" s="25"/>
    </row>
    <row r="339" spans="4:8">
      <c r="D339" s="20"/>
      <c r="H339" s="25"/>
    </row>
    <row r="340" spans="4:8">
      <c r="D340" s="20"/>
      <c r="H340" s="25"/>
    </row>
    <row r="341" spans="4:8">
      <c r="D341" s="20"/>
      <c r="H341" s="25"/>
    </row>
    <row r="342" spans="4:8">
      <c r="D342" s="20"/>
      <c r="H342" s="25"/>
    </row>
    <row r="343" spans="4:8">
      <c r="D343" s="20"/>
      <c r="H343" s="25"/>
    </row>
    <row r="344" spans="4:8">
      <c r="D344" s="20"/>
      <c r="H344" s="25"/>
    </row>
    <row r="345" spans="4:8">
      <c r="D345" s="20"/>
      <c r="H345" s="25"/>
    </row>
    <row r="346" spans="4:8">
      <c r="D346" s="20"/>
      <c r="H346" s="25"/>
    </row>
    <row r="347" spans="4:8">
      <c r="D347" s="20"/>
      <c r="H347" s="25"/>
    </row>
    <row r="348" spans="4:8">
      <c r="D348" s="20"/>
      <c r="H348" s="25"/>
    </row>
    <row r="349" spans="4:8">
      <c r="D349" s="20"/>
      <c r="H349" s="25"/>
    </row>
    <row r="350" spans="4:8">
      <c r="D350" s="20"/>
      <c r="H350" s="25"/>
    </row>
    <row r="351" spans="4:8">
      <c r="D351" s="20"/>
      <c r="H351" s="25"/>
    </row>
    <row r="352" spans="4:8">
      <c r="D352" s="20"/>
      <c r="H352" s="25"/>
    </row>
    <row r="353" spans="4:8">
      <c r="D353" s="20"/>
      <c r="H353" s="25"/>
    </row>
    <row r="354" spans="4:8">
      <c r="D354" s="20"/>
      <c r="H354" s="25"/>
    </row>
    <row r="355" spans="4:8">
      <c r="D355" s="20"/>
      <c r="H355" s="25"/>
    </row>
    <row r="356" spans="4:8">
      <c r="D356" s="20"/>
      <c r="H356" s="25"/>
    </row>
    <row r="357" spans="4:8">
      <c r="D357" s="20"/>
      <c r="H357" s="25"/>
    </row>
    <row r="358" spans="4:8">
      <c r="D358" s="20"/>
      <c r="H358" s="25"/>
    </row>
    <row r="359" spans="4:8">
      <c r="D359" s="20"/>
      <c r="H359" s="25"/>
    </row>
    <row r="360" spans="4:8">
      <c r="D360" s="20"/>
      <c r="H360" s="25"/>
    </row>
    <row r="361" spans="4:8">
      <c r="D361" s="20"/>
      <c r="H361" s="25"/>
    </row>
    <row r="362" spans="4:8">
      <c r="D362" s="20"/>
      <c r="H362" s="25"/>
    </row>
    <row r="363" spans="4:8">
      <c r="D363" s="20"/>
      <c r="H363" s="25"/>
    </row>
    <row r="364" spans="4:8">
      <c r="D364" s="20"/>
      <c r="H364" s="25"/>
    </row>
    <row r="365" spans="4:8">
      <c r="D365" s="20"/>
      <c r="H365" s="25"/>
    </row>
    <row r="366" spans="4:8">
      <c r="D366" s="20"/>
      <c r="H366" s="25"/>
    </row>
    <row r="367" spans="4:8">
      <c r="D367" s="20"/>
      <c r="H367" s="25"/>
    </row>
    <row r="368" spans="4:8">
      <c r="D368" s="20"/>
      <c r="H368" s="25"/>
    </row>
    <row r="369" spans="4:8">
      <c r="D369" s="20"/>
      <c r="H369" s="25"/>
    </row>
    <row r="370" spans="4:8">
      <c r="D370" s="20"/>
      <c r="H370" s="25"/>
    </row>
    <row r="371" spans="4:8">
      <c r="D371" s="20"/>
      <c r="H371" s="25"/>
    </row>
    <row r="372" spans="4:8">
      <c r="D372" s="20"/>
      <c r="H372" s="25"/>
    </row>
    <row r="373" spans="4:8">
      <c r="D373" s="20"/>
      <c r="H373" s="25"/>
    </row>
    <row r="374" spans="4:8">
      <c r="D374" s="20"/>
      <c r="H374" s="25"/>
    </row>
    <row r="375" spans="4:8">
      <c r="D375" s="20"/>
      <c r="H375" s="25"/>
    </row>
    <row r="376" spans="4:8">
      <c r="D376" s="20"/>
      <c r="H376" s="25"/>
    </row>
    <row r="377" spans="4:8">
      <c r="D377" s="20"/>
      <c r="H377" s="25"/>
    </row>
    <row r="378" spans="4:8">
      <c r="D378" s="20"/>
      <c r="H378" s="25"/>
    </row>
    <row r="379" spans="4:8">
      <c r="D379" s="20"/>
      <c r="H379" s="25"/>
    </row>
    <row r="380" spans="4:8">
      <c r="D380" s="20"/>
      <c r="H380" s="25"/>
    </row>
    <row r="381" spans="4:8">
      <c r="D381" s="20"/>
      <c r="H381" s="25"/>
    </row>
    <row r="382" spans="4:8">
      <c r="D382" s="20"/>
      <c r="H382" s="25"/>
    </row>
    <row r="383" spans="4:8">
      <c r="D383" s="20"/>
      <c r="H383" s="25"/>
    </row>
    <row r="384" spans="4:8">
      <c r="D384" s="20"/>
      <c r="H384" s="25"/>
    </row>
    <row r="385" spans="4:8">
      <c r="D385" s="20"/>
      <c r="H385" s="25"/>
    </row>
    <row r="386" spans="4:8">
      <c r="D386" s="20"/>
      <c r="H386" s="25"/>
    </row>
    <row r="387" spans="4:8">
      <c r="D387" s="20"/>
      <c r="H387" s="25"/>
    </row>
    <row r="388" spans="4:8">
      <c r="D388" s="20"/>
      <c r="H388" s="25"/>
    </row>
    <row r="389" spans="4:8">
      <c r="D389" s="20"/>
      <c r="H389" s="25"/>
    </row>
    <row r="390" spans="4:8">
      <c r="D390" s="20"/>
      <c r="H390" s="25"/>
    </row>
    <row r="391" spans="4:8">
      <c r="D391" s="20"/>
      <c r="H391" s="25"/>
    </row>
    <row r="392" spans="4:8">
      <c r="D392" s="20"/>
      <c r="H392" s="25"/>
    </row>
    <row r="393" spans="4:8">
      <c r="D393" s="20"/>
      <c r="H393" s="25"/>
    </row>
    <row r="394" spans="4:8">
      <c r="D394" s="20"/>
      <c r="H394" s="25"/>
    </row>
    <row r="395" spans="4:8">
      <c r="D395" s="20"/>
      <c r="H395" s="25"/>
    </row>
    <row r="396" spans="4:8">
      <c r="D396" s="20"/>
      <c r="H396" s="25"/>
    </row>
    <row r="397" spans="4:8">
      <c r="D397" s="20"/>
      <c r="H397" s="25"/>
    </row>
    <row r="398" spans="4:8">
      <c r="D398" s="20"/>
      <c r="H398" s="25"/>
    </row>
    <row r="399" spans="4:8">
      <c r="D399" s="20"/>
      <c r="H399" s="25"/>
    </row>
    <row r="400" spans="4:8">
      <c r="D400" s="20"/>
      <c r="H400" s="25"/>
    </row>
    <row r="401" spans="4:8">
      <c r="D401" s="20"/>
      <c r="H401" s="25"/>
    </row>
    <row r="402" spans="4:8">
      <c r="D402" s="20"/>
      <c r="H402" s="25"/>
    </row>
    <row r="403" spans="4:8">
      <c r="D403" s="20"/>
      <c r="H403" s="25"/>
    </row>
    <row r="404" spans="4:8">
      <c r="D404" s="20"/>
      <c r="H404" s="25"/>
    </row>
    <row r="405" spans="4:8">
      <c r="D405" s="20"/>
      <c r="H405" s="25"/>
    </row>
    <row r="406" spans="4:8">
      <c r="D406" s="20"/>
      <c r="H406" s="25"/>
    </row>
    <row r="407" spans="4:8">
      <c r="D407" s="20"/>
      <c r="H407" s="25"/>
    </row>
    <row r="408" spans="4:8">
      <c r="D408" s="20"/>
      <c r="H408" s="25"/>
    </row>
    <row r="409" spans="4:8">
      <c r="D409" s="20"/>
      <c r="H409" s="25"/>
    </row>
    <row r="410" spans="4:8">
      <c r="D410" s="20"/>
      <c r="H410" s="25"/>
    </row>
    <row r="411" spans="4:8">
      <c r="D411" s="20"/>
      <c r="H411" s="25"/>
    </row>
    <row r="412" spans="4:8">
      <c r="D412" s="20"/>
      <c r="H412" s="25"/>
    </row>
    <row r="413" spans="4:8">
      <c r="D413" s="20"/>
      <c r="H413" s="25"/>
    </row>
    <row r="414" spans="4:8">
      <c r="D414" s="20"/>
      <c r="H414" s="25"/>
    </row>
    <row r="415" spans="4:8">
      <c r="D415" s="20"/>
      <c r="H415" s="25"/>
    </row>
    <row r="416" spans="4:8">
      <c r="D416" s="20"/>
      <c r="H416" s="25"/>
    </row>
    <row r="417" spans="4:8">
      <c r="D417" s="20"/>
      <c r="H417" s="25"/>
    </row>
    <row r="418" spans="4:8">
      <c r="D418" s="20"/>
      <c r="H418" s="25"/>
    </row>
    <row r="419" spans="4:8">
      <c r="D419" s="20"/>
      <c r="H419" s="25"/>
    </row>
    <row r="420" spans="4:8">
      <c r="D420" s="20"/>
      <c r="H420" s="25"/>
    </row>
    <row r="421" spans="4:8">
      <c r="D421" s="20"/>
      <c r="H421" s="25"/>
    </row>
    <row r="422" spans="4:8">
      <c r="D422" s="20"/>
      <c r="H422" s="25"/>
    </row>
    <row r="423" spans="4:8">
      <c r="D423" s="20"/>
      <c r="H423" s="25"/>
    </row>
    <row r="424" spans="4:8">
      <c r="D424" s="20"/>
      <c r="H424" s="25"/>
    </row>
    <row r="425" spans="4:8">
      <c r="D425" s="20"/>
      <c r="H425" s="25"/>
    </row>
    <row r="426" spans="4:8">
      <c r="D426" s="20"/>
      <c r="H426" s="25"/>
    </row>
    <row r="427" spans="4:8">
      <c r="D427" s="20"/>
      <c r="H427" s="25"/>
    </row>
    <row r="428" spans="4:8">
      <c r="D428" s="20"/>
      <c r="H428" s="25"/>
    </row>
    <row r="429" spans="4:8">
      <c r="D429" s="20"/>
      <c r="H429" s="25"/>
    </row>
    <row r="430" spans="4:8">
      <c r="D430" s="20"/>
      <c r="H430" s="25"/>
    </row>
    <row r="431" spans="4:8">
      <c r="D431" s="20"/>
      <c r="H431" s="25"/>
    </row>
    <row r="432" spans="4:8">
      <c r="D432" s="20"/>
      <c r="H432" s="25"/>
    </row>
    <row r="433" spans="4:8">
      <c r="D433" s="20"/>
      <c r="H433" s="25"/>
    </row>
    <row r="434" spans="4:8">
      <c r="D434" s="20"/>
      <c r="H434" s="25"/>
    </row>
    <row r="435" spans="4:8">
      <c r="D435" s="20"/>
      <c r="H435" s="25"/>
    </row>
    <row r="436" spans="4:8">
      <c r="D436" s="20"/>
      <c r="H436" s="25"/>
    </row>
    <row r="437" spans="4:8">
      <c r="D437" s="20"/>
      <c r="H437" s="25"/>
    </row>
    <row r="438" spans="4:8">
      <c r="D438" s="20"/>
      <c r="H438" s="25"/>
    </row>
    <row r="439" spans="4:8">
      <c r="D439" s="20"/>
      <c r="H439" s="25"/>
    </row>
    <row r="440" spans="4:8">
      <c r="D440" s="20"/>
      <c r="H440" s="25"/>
    </row>
    <row r="441" spans="4:8">
      <c r="D441" s="20"/>
      <c r="H441" s="25"/>
    </row>
    <row r="442" spans="4:8">
      <c r="D442" s="20"/>
      <c r="H442" s="25"/>
    </row>
    <row r="443" spans="4:8">
      <c r="D443" s="20"/>
      <c r="H443" s="25"/>
    </row>
    <row r="444" spans="4:8">
      <c r="D444" s="20"/>
      <c r="H444" s="25"/>
    </row>
    <row r="445" spans="4:8">
      <c r="D445" s="20"/>
      <c r="H445" s="25"/>
    </row>
    <row r="446" spans="4:8">
      <c r="D446" s="20"/>
      <c r="H446" s="25"/>
    </row>
    <row r="447" spans="4:8">
      <c r="D447" s="20"/>
      <c r="H447" s="25"/>
    </row>
    <row r="448" spans="4:8">
      <c r="D448" s="20"/>
      <c r="H448" s="25"/>
    </row>
    <row r="449" spans="4:8">
      <c r="D449" s="20"/>
      <c r="H449" s="25"/>
    </row>
    <row r="450" spans="4:8">
      <c r="D450" s="20"/>
      <c r="H450" s="25"/>
    </row>
    <row r="451" spans="4:8">
      <c r="D451" s="20"/>
      <c r="H451" s="25"/>
    </row>
    <row r="452" spans="4:8">
      <c r="D452" s="20"/>
      <c r="H452" s="25"/>
    </row>
    <row r="453" spans="4:8">
      <c r="D453" s="20"/>
      <c r="H453" s="25"/>
    </row>
    <row r="454" spans="4:8">
      <c r="D454" s="20"/>
      <c r="H454" s="25"/>
    </row>
    <row r="455" spans="4:8">
      <c r="D455" s="20"/>
      <c r="H455" s="25"/>
    </row>
    <row r="456" spans="4:8">
      <c r="D456" s="20"/>
      <c r="H456" s="25"/>
    </row>
    <row r="457" spans="4:8">
      <c r="D457" s="20"/>
      <c r="H457" s="25"/>
    </row>
    <row r="458" spans="4:8">
      <c r="D458" s="20"/>
      <c r="H458" s="25"/>
    </row>
    <row r="459" spans="4:8">
      <c r="D459" s="20"/>
      <c r="H459" s="25"/>
    </row>
    <row r="460" spans="4:8">
      <c r="D460" s="20"/>
      <c r="H460" s="25"/>
    </row>
    <row r="461" spans="4:8">
      <c r="D461" s="20"/>
      <c r="H461" s="25"/>
    </row>
    <row r="462" spans="4:8">
      <c r="D462" s="20"/>
      <c r="H462" s="25"/>
    </row>
    <row r="463" spans="4:8">
      <c r="D463" s="20"/>
      <c r="H463" s="25"/>
    </row>
    <row r="464" spans="4:8">
      <c r="D464" s="20"/>
      <c r="H464" s="25"/>
    </row>
    <row r="465" spans="4:8">
      <c r="D465" s="20"/>
      <c r="H465" s="25"/>
    </row>
    <row r="466" spans="4:8">
      <c r="D466" s="20"/>
      <c r="H466" s="25"/>
    </row>
    <row r="467" spans="4:8">
      <c r="D467" s="20"/>
      <c r="H467" s="25"/>
    </row>
    <row r="468" spans="4:8">
      <c r="D468" s="20"/>
      <c r="H468" s="25"/>
    </row>
    <row r="469" spans="4:8">
      <c r="D469" s="20"/>
      <c r="H469" s="25"/>
    </row>
    <row r="470" spans="4:8">
      <c r="D470" s="20"/>
      <c r="H470" s="25"/>
    </row>
    <row r="471" spans="4:8">
      <c r="D471" s="20"/>
      <c r="H471" s="25"/>
    </row>
    <row r="472" spans="4:8">
      <c r="D472" s="20"/>
      <c r="H472" s="25"/>
    </row>
    <row r="473" spans="4:8">
      <c r="D473" s="20"/>
      <c r="H473" s="25"/>
    </row>
    <row r="474" spans="4:8">
      <c r="D474" s="20"/>
      <c r="H474" s="25"/>
    </row>
    <row r="475" spans="4:8">
      <c r="D475" s="20"/>
      <c r="H475" s="25"/>
    </row>
    <row r="476" spans="4:8">
      <c r="D476" s="20"/>
      <c r="H476" s="25"/>
    </row>
    <row r="477" spans="4:8">
      <c r="D477" s="20"/>
      <c r="H477" s="25"/>
    </row>
    <row r="478" spans="4:8">
      <c r="D478" s="20"/>
      <c r="H478" s="25"/>
    </row>
    <row r="479" spans="4:8">
      <c r="D479" s="20"/>
      <c r="H479" s="25"/>
    </row>
    <row r="480" spans="4:8">
      <c r="D480" s="20"/>
      <c r="H480" s="25"/>
    </row>
    <row r="481" spans="4:8">
      <c r="D481" s="20"/>
      <c r="H481" s="25"/>
    </row>
    <row r="482" spans="4:8">
      <c r="D482" s="20"/>
      <c r="H482" s="25"/>
    </row>
    <row r="483" spans="4:8">
      <c r="D483" s="20"/>
      <c r="H483" s="25"/>
    </row>
    <row r="484" spans="4:8">
      <c r="D484" s="20"/>
      <c r="H484" s="25"/>
    </row>
    <row r="485" spans="4:8">
      <c r="D485" s="20"/>
      <c r="H485" s="25"/>
    </row>
    <row r="486" spans="4:8">
      <c r="D486" s="20"/>
      <c r="H486" s="25"/>
    </row>
    <row r="487" spans="4:8">
      <c r="D487" s="20"/>
      <c r="H487" s="25"/>
    </row>
    <row r="488" spans="4:8">
      <c r="D488" s="20"/>
      <c r="H488" s="25"/>
    </row>
    <row r="489" spans="4:8">
      <c r="D489" s="20"/>
      <c r="H489" s="25"/>
    </row>
    <row r="490" spans="4:8">
      <c r="D490" s="20"/>
      <c r="H490" s="25"/>
    </row>
    <row r="491" spans="4:8">
      <c r="D491" s="20"/>
      <c r="H491" s="25"/>
    </row>
    <row r="492" spans="4:8">
      <c r="D492" s="20"/>
      <c r="H492" s="25"/>
    </row>
    <row r="493" spans="4:8">
      <c r="D493" s="20"/>
      <c r="H493" s="25"/>
    </row>
    <row r="494" spans="4:8">
      <c r="D494" s="20"/>
      <c r="H494" s="25"/>
    </row>
    <row r="495" spans="4:8">
      <c r="D495" s="20"/>
      <c r="H495" s="25"/>
    </row>
    <row r="496" spans="4:8">
      <c r="D496" s="20"/>
      <c r="H496" s="25"/>
    </row>
    <row r="497" spans="4:8">
      <c r="D497" s="20"/>
      <c r="H497" s="25"/>
    </row>
    <row r="498" spans="4:8">
      <c r="D498" s="20"/>
      <c r="H498" s="25"/>
    </row>
    <row r="499" spans="4:8">
      <c r="D499" s="20"/>
      <c r="H499" s="25"/>
    </row>
    <row r="500" spans="4:8">
      <c r="D500" s="20"/>
      <c r="H500" s="25"/>
    </row>
    <row r="501" spans="4:8">
      <c r="D501" s="20"/>
      <c r="H501" s="25"/>
    </row>
    <row r="502" spans="4:8">
      <c r="D502" s="20"/>
      <c r="H502" s="25"/>
    </row>
    <row r="503" spans="4:8">
      <c r="D503" s="20"/>
      <c r="H503" s="25"/>
    </row>
    <row r="504" spans="4:8">
      <c r="D504" s="20"/>
      <c r="H504" s="25"/>
    </row>
    <row r="505" spans="4:8">
      <c r="D505" s="20"/>
      <c r="H505" s="25"/>
    </row>
    <row r="506" spans="4:8">
      <c r="D506" s="20"/>
      <c r="H506" s="25"/>
    </row>
    <row r="507" spans="4:8">
      <c r="D507" s="20"/>
      <c r="H507" s="25"/>
    </row>
    <row r="508" spans="4:8">
      <c r="D508" s="20"/>
      <c r="H508" s="25"/>
    </row>
    <row r="509" spans="4:8">
      <c r="D509" s="20"/>
      <c r="H509" s="25"/>
    </row>
    <row r="510" spans="4:8">
      <c r="D510" s="20"/>
      <c r="H510" s="25"/>
    </row>
    <row r="511" spans="4:8">
      <c r="D511" s="20"/>
      <c r="H511" s="25"/>
    </row>
    <row r="512" spans="4:8">
      <c r="D512" s="20"/>
      <c r="H512" s="25"/>
    </row>
    <row r="513" spans="4:8">
      <c r="D513" s="20"/>
      <c r="H513" s="25"/>
    </row>
    <row r="514" spans="4:8">
      <c r="D514" s="20"/>
      <c r="H514" s="25"/>
    </row>
    <row r="515" spans="4:8">
      <c r="D515" s="20"/>
      <c r="H515" s="25"/>
    </row>
    <row r="516" spans="4:8">
      <c r="D516" s="20"/>
      <c r="H516" s="25"/>
    </row>
    <row r="517" spans="4:8">
      <c r="D517" s="20"/>
      <c r="H517" s="25"/>
    </row>
    <row r="518" spans="4:8">
      <c r="D518" s="20"/>
      <c r="H518" s="25"/>
    </row>
    <row r="519" spans="4:8">
      <c r="D519" s="20"/>
      <c r="H519" s="25"/>
    </row>
    <row r="520" spans="4:8">
      <c r="D520" s="20"/>
      <c r="H520" s="25"/>
    </row>
    <row r="521" spans="4:8">
      <c r="D521" s="20"/>
      <c r="H521" s="25"/>
    </row>
    <row r="522" spans="4:8">
      <c r="D522" s="20"/>
      <c r="H522" s="25"/>
    </row>
    <row r="523" spans="4:8">
      <c r="D523" s="20"/>
      <c r="H523" s="25"/>
    </row>
    <row r="524" spans="4:8">
      <c r="D524" s="20"/>
      <c r="H524" s="25"/>
    </row>
    <row r="525" spans="4:8">
      <c r="D525" s="20"/>
      <c r="H525" s="25"/>
    </row>
    <row r="526" spans="4:8">
      <c r="D526" s="20"/>
      <c r="H526" s="25"/>
    </row>
    <row r="527" spans="4:8">
      <c r="D527" s="20"/>
      <c r="H527" s="25"/>
    </row>
    <row r="528" spans="4:8">
      <c r="D528" s="20"/>
      <c r="H528" s="25"/>
    </row>
    <row r="529" spans="4:8">
      <c r="D529" s="20"/>
      <c r="H529" s="25"/>
    </row>
    <row r="530" spans="4:8">
      <c r="D530" s="20"/>
      <c r="H530" s="25"/>
    </row>
    <row r="531" spans="4:8">
      <c r="D531" s="20"/>
      <c r="H531" s="25"/>
    </row>
    <row r="532" spans="4:8">
      <c r="D532" s="20"/>
      <c r="H532" s="25"/>
    </row>
    <row r="533" spans="4:8">
      <c r="D533" s="20"/>
      <c r="H533" s="25"/>
    </row>
    <row r="534" spans="4:8">
      <c r="D534" s="20"/>
      <c r="H534" s="25"/>
    </row>
    <row r="535" spans="4:8">
      <c r="D535" s="20"/>
      <c r="H535" s="25"/>
    </row>
    <row r="536" spans="4:8">
      <c r="D536" s="20"/>
      <c r="H536" s="25"/>
    </row>
    <row r="537" spans="4:8">
      <c r="D537" s="20"/>
      <c r="H537" s="25"/>
    </row>
    <row r="538" spans="4:8">
      <c r="D538" s="20"/>
      <c r="H538" s="25"/>
    </row>
    <row r="539" spans="4:8">
      <c r="D539" s="20"/>
      <c r="H539" s="25"/>
    </row>
    <row r="540" spans="4:8">
      <c r="D540" s="20"/>
      <c r="H540" s="25"/>
    </row>
    <row r="541" spans="4:8">
      <c r="D541" s="20"/>
      <c r="H541" s="25"/>
    </row>
    <row r="542" spans="4:8">
      <c r="D542" s="20"/>
      <c r="H542" s="25"/>
    </row>
    <row r="543" spans="4:8">
      <c r="D543" s="20"/>
      <c r="H543" s="25"/>
    </row>
    <row r="544" spans="4:8">
      <c r="D544" s="20"/>
      <c r="H544" s="25"/>
    </row>
    <row r="545" spans="4:8">
      <c r="D545" s="20"/>
      <c r="H545" s="25"/>
    </row>
    <row r="546" spans="4:8">
      <c r="D546" s="20"/>
      <c r="H546" s="25"/>
    </row>
    <row r="547" spans="4:8">
      <c r="D547" s="20"/>
      <c r="H547" s="25"/>
    </row>
    <row r="548" spans="4:8">
      <c r="D548" s="20"/>
      <c r="H548" s="25"/>
    </row>
    <row r="549" spans="4:8">
      <c r="D549" s="20"/>
      <c r="H549" s="25"/>
    </row>
    <row r="550" spans="4:8">
      <c r="D550" s="20"/>
      <c r="H550" s="25"/>
    </row>
    <row r="551" spans="4:8">
      <c r="D551" s="20"/>
      <c r="H551" s="25"/>
    </row>
    <row r="552" spans="4:8">
      <c r="D552" s="20"/>
      <c r="H552" s="25"/>
    </row>
    <row r="553" spans="4:8">
      <c r="D553" s="20"/>
      <c r="H553" s="25"/>
    </row>
    <row r="554" spans="4:8">
      <c r="D554" s="20"/>
      <c r="H554" s="25"/>
    </row>
    <row r="555" spans="4:8">
      <c r="D555" s="20"/>
      <c r="H555" s="25"/>
    </row>
    <row r="556" spans="4:8">
      <c r="D556" s="20"/>
      <c r="H556" s="25"/>
    </row>
    <row r="557" spans="4:8">
      <c r="D557" s="20"/>
      <c r="H557" s="25"/>
    </row>
    <row r="558" spans="4:8">
      <c r="D558" s="20"/>
      <c r="H558" s="25"/>
    </row>
    <row r="559" spans="4:8">
      <c r="D559" s="20"/>
      <c r="H559" s="25"/>
    </row>
    <row r="560" spans="4:8">
      <c r="D560" s="20"/>
      <c r="H560" s="25"/>
    </row>
    <row r="561" spans="4:8">
      <c r="D561" s="20"/>
      <c r="H561" s="25"/>
    </row>
    <row r="562" spans="4:8">
      <c r="D562" s="20"/>
      <c r="H562" s="25"/>
    </row>
    <row r="563" spans="4:8">
      <c r="D563" s="20"/>
      <c r="H563" s="25"/>
    </row>
    <row r="564" spans="4:8">
      <c r="D564" s="20"/>
      <c r="H564" s="25"/>
    </row>
    <row r="565" spans="4:8">
      <c r="D565" s="20"/>
      <c r="H565" s="25"/>
    </row>
    <row r="566" spans="4:8">
      <c r="D566" s="20"/>
      <c r="H566" s="25"/>
    </row>
    <row r="567" spans="4:8">
      <c r="D567" s="20"/>
      <c r="H567" s="25"/>
    </row>
    <row r="568" spans="4:8">
      <c r="D568" s="20"/>
      <c r="H568" s="25"/>
    </row>
    <row r="569" spans="4:8">
      <c r="D569" s="20"/>
      <c r="H569" s="25"/>
    </row>
    <row r="570" spans="4:8">
      <c r="D570" s="20"/>
      <c r="H570" s="25"/>
    </row>
    <row r="571" spans="4:8">
      <c r="D571" s="20"/>
      <c r="H571" s="25"/>
    </row>
    <row r="572" spans="4:8">
      <c r="D572" s="20"/>
      <c r="H572" s="25"/>
    </row>
    <row r="573" spans="4:8">
      <c r="D573" s="20"/>
      <c r="H573" s="25"/>
    </row>
    <row r="574" spans="4:8">
      <c r="D574" s="20"/>
      <c r="H574" s="25"/>
    </row>
    <row r="575" spans="4:8">
      <c r="D575" s="20"/>
      <c r="H575" s="25"/>
    </row>
    <row r="576" spans="4:8">
      <c r="D576" s="20"/>
      <c r="H576" s="25"/>
    </row>
    <row r="577" spans="4:8">
      <c r="D577" s="20"/>
      <c r="H577" s="25"/>
    </row>
    <row r="578" spans="4:8">
      <c r="D578" s="20"/>
      <c r="H578" s="25"/>
    </row>
    <row r="579" spans="4:8">
      <c r="D579" s="20"/>
      <c r="H579" s="25"/>
    </row>
    <row r="580" spans="4:8">
      <c r="D580" s="20"/>
      <c r="H580" s="25"/>
    </row>
    <row r="581" spans="4:8">
      <c r="D581" s="20"/>
      <c r="H581" s="25"/>
    </row>
    <row r="582" spans="4:8">
      <c r="D582" s="20"/>
      <c r="H582" s="25"/>
    </row>
    <row r="583" spans="4:8">
      <c r="D583" s="20"/>
      <c r="H583" s="25"/>
    </row>
    <row r="584" spans="4:8">
      <c r="D584" s="20"/>
      <c r="H584" s="25"/>
    </row>
    <row r="585" spans="4:8">
      <c r="D585" s="20"/>
      <c r="H585" s="25"/>
    </row>
    <row r="586" spans="4:8">
      <c r="D586" s="20"/>
      <c r="H586" s="25"/>
    </row>
    <row r="587" spans="4:8">
      <c r="D587" s="20"/>
      <c r="H587" s="25"/>
    </row>
    <row r="588" spans="4:8">
      <c r="D588" s="20"/>
      <c r="H588" s="25"/>
    </row>
    <row r="589" spans="4:8">
      <c r="D589" s="20"/>
      <c r="H589" s="25"/>
    </row>
    <row r="590" spans="4:8">
      <c r="D590" s="20"/>
      <c r="H590" s="25"/>
    </row>
    <row r="591" spans="4:8">
      <c r="D591" s="20"/>
      <c r="H591" s="25"/>
    </row>
    <row r="592" spans="4:8">
      <c r="D592" s="20"/>
      <c r="H592" s="25"/>
    </row>
    <row r="593" spans="4:8">
      <c r="D593" s="20"/>
      <c r="H593" s="25"/>
    </row>
    <row r="594" spans="4:8">
      <c r="D594" s="20"/>
      <c r="H594" s="25"/>
    </row>
    <row r="595" spans="4:8">
      <c r="D595" s="20"/>
      <c r="H595" s="25"/>
    </row>
    <row r="596" spans="4:8">
      <c r="D596" s="20"/>
      <c r="H596" s="25"/>
    </row>
    <row r="597" spans="4:8">
      <c r="D597" s="20"/>
      <c r="H597" s="25"/>
    </row>
    <row r="598" spans="4:8">
      <c r="D598" s="20"/>
      <c r="H598" s="25"/>
    </row>
    <row r="599" spans="4:8">
      <c r="D599" s="20"/>
      <c r="H599" s="25"/>
    </row>
    <row r="600" spans="4:8">
      <c r="D600" s="20"/>
      <c r="H600" s="25"/>
    </row>
    <row r="601" spans="4:8">
      <c r="D601" s="20"/>
      <c r="H601" s="25"/>
    </row>
    <row r="602" spans="4:8">
      <c r="D602" s="20"/>
      <c r="H602" s="25"/>
    </row>
    <row r="603" spans="4:8">
      <c r="D603" s="20"/>
      <c r="H603" s="25"/>
    </row>
    <row r="604" spans="4:8">
      <c r="D604" s="20"/>
      <c r="H604" s="25"/>
    </row>
    <row r="605" spans="4:8">
      <c r="D605" s="20"/>
      <c r="H605" s="25"/>
    </row>
    <row r="606" spans="4:8">
      <c r="D606" s="20"/>
      <c r="H606" s="25"/>
    </row>
    <row r="607" spans="4:8">
      <c r="D607" s="20"/>
      <c r="H607" s="25"/>
    </row>
    <row r="608" spans="4:8">
      <c r="D608" s="20"/>
      <c r="H608" s="25"/>
    </row>
    <row r="609" spans="4:8">
      <c r="D609" s="20"/>
      <c r="H609" s="25"/>
    </row>
    <row r="610" spans="4:8">
      <c r="D610" s="20"/>
      <c r="H610" s="25"/>
    </row>
    <row r="611" spans="4:8">
      <c r="D611" s="20"/>
      <c r="H611" s="25"/>
    </row>
    <row r="612" spans="4:8">
      <c r="D612" s="20"/>
      <c r="H612" s="25"/>
    </row>
    <row r="613" spans="4:8">
      <c r="D613" s="20"/>
      <c r="H613" s="25"/>
    </row>
    <row r="614" spans="4:8">
      <c r="D614" s="20"/>
      <c r="H614" s="25"/>
    </row>
    <row r="615" spans="4:8">
      <c r="D615" s="20"/>
      <c r="H615" s="25"/>
    </row>
    <row r="616" spans="4:8">
      <c r="D616" s="20"/>
      <c r="H616" s="25"/>
    </row>
    <row r="617" spans="4:8">
      <c r="D617" s="20"/>
      <c r="H617" s="25"/>
    </row>
    <row r="618" spans="4:8">
      <c r="D618" s="20"/>
      <c r="H618" s="25"/>
    </row>
    <row r="619" spans="4:8">
      <c r="D619" s="20"/>
      <c r="H619" s="25"/>
    </row>
    <row r="620" spans="4:8">
      <c r="D620" s="20"/>
      <c r="H620" s="25"/>
    </row>
    <row r="621" spans="4:8">
      <c r="D621" s="20"/>
      <c r="H621" s="25"/>
    </row>
    <row r="622" spans="4:8">
      <c r="D622" s="20"/>
      <c r="H622" s="25"/>
    </row>
    <row r="623" spans="4:8">
      <c r="D623" s="20"/>
      <c r="H623" s="25"/>
    </row>
    <row r="624" spans="4:8">
      <c r="D624" s="20"/>
      <c r="H624" s="25"/>
    </row>
    <row r="625" spans="4:8">
      <c r="D625" s="20"/>
      <c r="H625" s="25"/>
    </row>
    <row r="626" spans="4:8">
      <c r="D626" s="20"/>
      <c r="H626" s="25"/>
    </row>
    <row r="627" spans="4:8">
      <c r="D627" s="20"/>
      <c r="H627" s="25"/>
    </row>
    <row r="628" spans="4:8">
      <c r="D628" s="20"/>
      <c r="H628" s="25"/>
    </row>
    <row r="629" spans="4:8">
      <c r="D629" s="20"/>
      <c r="H629" s="25"/>
    </row>
    <row r="630" spans="4:8">
      <c r="D630" s="20"/>
      <c r="H630" s="25"/>
    </row>
    <row r="631" spans="4:8">
      <c r="D631" s="20"/>
      <c r="H631" s="25"/>
    </row>
    <row r="632" spans="4:8">
      <c r="D632" s="20"/>
      <c r="H632" s="25"/>
    </row>
    <row r="633" spans="4:8">
      <c r="D633" s="20"/>
      <c r="H633" s="25"/>
    </row>
    <row r="634" spans="4:8">
      <c r="D634" s="20"/>
      <c r="H634" s="25"/>
    </row>
    <row r="635" spans="4:8">
      <c r="D635" s="20"/>
      <c r="H635" s="25"/>
    </row>
    <row r="636" spans="4:8">
      <c r="D636" s="20"/>
      <c r="H636" s="25"/>
    </row>
    <row r="637" spans="4:8">
      <c r="D637" s="20"/>
      <c r="H637" s="25"/>
    </row>
    <row r="638" spans="4:8">
      <c r="D638" s="20"/>
      <c r="H638" s="25"/>
    </row>
    <row r="639" spans="4:8">
      <c r="D639" s="20"/>
      <c r="H639" s="25"/>
    </row>
    <row r="640" spans="4:8">
      <c r="D640" s="20"/>
      <c r="H640" s="25"/>
    </row>
    <row r="641" spans="4:8">
      <c r="D641" s="20"/>
      <c r="H641" s="25"/>
    </row>
    <row r="642" spans="4:8">
      <c r="D642" s="20"/>
      <c r="H642" s="25"/>
    </row>
    <row r="643" spans="4:8">
      <c r="D643" s="20"/>
      <c r="H643" s="25"/>
    </row>
    <row r="644" spans="4:8">
      <c r="D644" s="20"/>
      <c r="H644" s="25"/>
    </row>
    <row r="645" spans="4:8">
      <c r="D645" s="20"/>
      <c r="H645" s="25"/>
    </row>
    <row r="646" spans="4:8">
      <c r="D646" s="20"/>
      <c r="H646" s="25"/>
    </row>
    <row r="647" spans="4:8">
      <c r="D647" s="20"/>
      <c r="H647" s="25"/>
    </row>
    <row r="648" spans="4:8">
      <c r="D648" s="20"/>
      <c r="H648" s="25"/>
    </row>
    <row r="649" spans="4:8">
      <c r="D649" s="20"/>
      <c r="H649" s="25"/>
    </row>
    <row r="650" spans="4:8">
      <c r="D650" s="20"/>
      <c r="H650" s="25"/>
    </row>
    <row r="651" spans="4:8">
      <c r="D651" s="20"/>
      <c r="H651" s="25"/>
    </row>
    <row r="652" spans="4:8">
      <c r="D652" s="20"/>
      <c r="H652" s="25"/>
    </row>
    <row r="653" spans="4:8">
      <c r="D653" s="20"/>
      <c r="H653" s="25"/>
    </row>
    <row r="654" spans="4:8">
      <c r="D654" s="20"/>
      <c r="H654" s="25"/>
    </row>
    <row r="655" spans="4:8">
      <c r="D655" s="20"/>
      <c r="H655" s="25"/>
    </row>
    <row r="656" spans="4:8">
      <c r="D656" s="20"/>
      <c r="H656" s="25"/>
    </row>
    <row r="657" spans="4:8">
      <c r="D657" s="20"/>
      <c r="H657" s="25"/>
    </row>
    <row r="658" spans="4:8">
      <c r="D658" s="20"/>
      <c r="H658" s="25"/>
    </row>
    <row r="659" spans="4:8">
      <c r="D659" s="20"/>
      <c r="H659" s="25"/>
    </row>
    <row r="660" spans="4:8">
      <c r="D660" s="20"/>
      <c r="H660" s="25"/>
    </row>
    <row r="661" spans="4:8">
      <c r="D661" s="20"/>
      <c r="H661" s="25"/>
    </row>
    <row r="662" spans="4:8">
      <c r="D662" s="20"/>
      <c r="H662" s="25"/>
    </row>
    <row r="663" spans="4:8">
      <c r="D663" s="20"/>
      <c r="H663" s="25"/>
    </row>
    <row r="664" spans="4:8">
      <c r="D664" s="20"/>
      <c r="H664" s="25"/>
    </row>
    <row r="665" spans="4:8">
      <c r="D665" s="20"/>
      <c r="H665" s="25"/>
    </row>
    <row r="666" spans="4:8">
      <c r="D666" s="20"/>
      <c r="H666" s="25"/>
    </row>
    <row r="667" spans="4:8">
      <c r="D667" s="20"/>
      <c r="H667" s="25"/>
    </row>
    <row r="668" spans="4:8">
      <c r="D668" s="20"/>
      <c r="H668" s="25"/>
    </row>
    <row r="669" spans="4:8">
      <c r="D669" s="20"/>
      <c r="H669" s="25"/>
    </row>
    <row r="670" spans="4:8">
      <c r="D670" s="20"/>
      <c r="H670" s="25"/>
    </row>
    <row r="671" spans="4:8">
      <c r="D671" s="20"/>
      <c r="H671" s="25"/>
    </row>
    <row r="672" spans="4:8">
      <c r="D672" s="20"/>
      <c r="H672" s="25"/>
    </row>
    <row r="673" spans="4:8">
      <c r="D673" s="20"/>
      <c r="H673" s="25"/>
    </row>
    <row r="674" spans="4:8">
      <c r="D674" s="20"/>
      <c r="H674" s="25"/>
    </row>
    <row r="675" spans="4:8">
      <c r="D675" s="20"/>
      <c r="H675" s="25"/>
    </row>
    <row r="676" spans="4:8">
      <c r="D676" s="20"/>
      <c r="H676" s="25"/>
    </row>
    <row r="677" spans="4:8">
      <c r="D677" s="20"/>
      <c r="H677" s="25"/>
    </row>
    <row r="678" spans="4:8">
      <c r="D678" s="20"/>
      <c r="H678" s="25"/>
    </row>
    <row r="679" spans="4:8">
      <c r="D679" s="20"/>
      <c r="H679" s="25"/>
    </row>
    <row r="680" spans="4:8">
      <c r="D680" s="20"/>
      <c r="H680" s="25"/>
    </row>
    <row r="681" spans="4:8">
      <c r="D681" s="20"/>
      <c r="H681" s="25"/>
    </row>
    <row r="682" spans="4:8">
      <c r="D682" s="20"/>
      <c r="H682" s="25"/>
    </row>
    <row r="683" spans="4:8">
      <c r="D683" s="20"/>
      <c r="H683" s="25"/>
    </row>
    <row r="684" spans="4:8">
      <c r="D684" s="20"/>
      <c r="H684" s="25"/>
    </row>
    <row r="685" spans="4:8">
      <c r="D685" s="20"/>
      <c r="H685" s="25"/>
    </row>
    <row r="686" spans="4:8">
      <c r="D686" s="20"/>
      <c r="H686" s="25"/>
    </row>
    <row r="687" spans="4:8">
      <c r="D687" s="20"/>
      <c r="H687" s="25"/>
    </row>
    <row r="688" spans="4:8">
      <c r="D688" s="20"/>
      <c r="H688" s="25"/>
    </row>
    <row r="689" spans="4:8">
      <c r="D689" s="20"/>
      <c r="H689" s="25"/>
    </row>
    <row r="690" spans="4:8">
      <c r="D690" s="20"/>
      <c r="H690" s="25"/>
    </row>
    <row r="691" spans="4:8">
      <c r="D691" s="20"/>
      <c r="H691" s="25"/>
    </row>
    <row r="692" spans="4:8">
      <c r="D692" s="20"/>
      <c r="H692" s="25"/>
    </row>
    <row r="693" spans="4:8">
      <c r="D693" s="20"/>
      <c r="H693" s="25"/>
    </row>
    <row r="694" spans="4:8">
      <c r="D694" s="20"/>
      <c r="H694" s="25"/>
    </row>
    <row r="695" spans="4:8">
      <c r="D695" s="20"/>
      <c r="H695" s="25"/>
    </row>
    <row r="696" spans="4:8">
      <c r="D696" s="20"/>
      <c r="H696" s="25"/>
    </row>
    <row r="697" spans="4:8">
      <c r="D697" s="20"/>
      <c r="H697" s="25"/>
    </row>
    <row r="698" spans="4:8">
      <c r="D698" s="20"/>
      <c r="H698" s="25"/>
    </row>
    <row r="699" spans="4:8">
      <c r="D699" s="20"/>
      <c r="H699" s="25"/>
    </row>
    <row r="700" spans="4:8">
      <c r="D700" s="20"/>
      <c r="H700" s="25"/>
    </row>
    <row r="701" spans="4:8">
      <c r="D701" s="20"/>
      <c r="H701" s="25"/>
    </row>
    <row r="702" spans="4:8">
      <c r="D702" s="20"/>
      <c r="H702" s="25"/>
    </row>
    <row r="703" spans="4:8">
      <c r="D703" s="20"/>
      <c r="H703" s="25"/>
    </row>
    <row r="704" spans="4:8">
      <c r="D704" s="20"/>
      <c r="H704" s="25"/>
    </row>
    <row r="705" spans="4:8">
      <c r="D705" s="20"/>
      <c r="H705" s="25"/>
    </row>
    <row r="706" spans="4:8">
      <c r="D706" s="20"/>
      <c r="H706" s="25"/>
    </row>
    <row r="707" spans="4:8">
      <c r="D707" s="20"/>
      <c r="H707" s="25"/>
    </row>
    <row r="708" spans="4:8">
      <c r="D708" s="20"/>
      <c r="H708" s="25"/>
    </row>
    <row r="709" spans="4:8">
      <c r="D709" s="20"/>
      <c r="H709" s="25"/>
    </row>
    <row r="710" spans="4:8">
      <c r="D710" s="20"/>
      <c r="H710" s="25"/>
    </row>
    <row r="711" spans="4:8">
      <c r="D711" s="20"/>
      <c r="H711" s="25"/>
    </row>
    <row r="712" spans="4:8">
      <c r="D712" s="20"/>
      <c r="H712" s="25"/>
    </row>
    <row r="713" spans="4:8">
      <c r="D713" s="20"/>
      <c r="H713" s="25"/>
    </row>
    <row r="714" spans="4:8">
      <c r="D714" s="20"/>
      <c r="H714" s="25"/>
    </row>
    <row r="715" spans="4:8">
      <c r="D715" s="20"/>
      <c r="H715" s="25"/>
    </row>
    <row r="716" spans="4:8">
      <c r="D716" s="20"/>
      <c r="H716" s="25"/>
    </row>
    <row r="717" spans="4:8">
      <c r="D717" s="20"/>
      <c r="H717" s="25"/>
    </row>
    <row r="718" spans="4:8">
      <c r="D718" s="20"/>
      <c r="H718" s="25"/>
    </row>
    <row r="719" spans="4:8">
      <c r="D719" s="20"/>
      <c r="H719" s="25"/>
    </row>
    <row r="720" spans="4:8">
      <c r="D720" s="20"/>
      <c r="H720" s="25"/>
    </row>
    <row r="721" spans="4:8">
      <c r="D721" s="20"/>
      <c r="H721" s="25"/>
    </row>
    <row r="722" spans="4:8">
      <c r="D722" s="20"/>
      <c r="H722" s="25"/>
    </row>
    <row r="723" spans="4:8">
      <c r="D723" s="20"/>
      <c r="H723" s="25"/>
    </row>
    <row r="724" spans="4:8">
      <c r="D724" s="20"/>
      <c r="H724" s="25"/>
    </row>
    <row r="725" spans="4:8">
      <c r="D725" s="20"/>
      <c r="H725" s="25"/>
    </row>
    <row r="726" spans="4:8">
      <c r="D726" s="20"/>
      <c r="H726" s="25"/>
    </row>
    <row r="727" spans="4:8">
      <c r="D727" s="20"/>
      <c r="H727" s="25"/>
    </row>
    <row r="728" spans="4:8">
      <c r="D728" s="20"/>
      <c r="H728" s="25"/>
    </row>
    <row r="729" spans="4:8">
      <c r="D729" s="20"/>
      <c r="H729" s="25"/>
    </row>
    <row r="730" spans="4:8">
      <c r="D730" s="20"/>
      <c r="H730" s="25"/>
    </row>
    <row r="731" spans="4:8">
      <c r="D731" s="20"/>
      <c r="H731" s="25"/>
    </row>
    <row r="732" spans="4:8">
      <c r="D732" s="20"/>
      <c r="H732" s="25"/>
    </row>
    <row r="733" spans="4:8">
      <c r="D733" s="20"/>
      <c r="H733" s="25"/>
    </row>
    <row r="734" spans="4:8">
      <c r="D734" s="20"/>
      <c r="H734" s="25"/>
    </row>
    <row r="735" spans="4:8">
      <c r="D735" s="20"/>
      <c r="H735" s="25"/>
    </row>
    <row r="736" spans="4:8">
      <c r="D736" s="20"/>
      <c r="H736" s="25"/>
    </row>
    <row r="737" spans="4:8">
      <c r="D737" s="20"/>
      <c r="H737" s="25"/>
    </row>
    <row r="738" spans="4:8">
      <c r="D738" s="20"/>
      <c r="H738" s="25"/>
    </row>
    <row r="739" spans="4:8">
      <c r="D739" s="20"/>
      <c r="H739" s="25"/>
    </row>
    <row r="740" spans="4:8">
      <c r="D740" s="20"/>
      <c r="H740" s="25"/>
    </row>
    <row r="741" spans="4:8">
      <c r="D741" s="20"/>
      <c r="H741" s="25"/>
    </row>
    <row r="742" spans="4:8">
      <c r="D742" s="20"/>
      <c r="H742" s="25"/>
    </row>
    <row r="743" spans="4:8">
      <c r="D743" s="20"/>
      <c r="H743" s="25"/>
    </row>
    <row r="744" spans="4:8">
      <c r="D744" s="20"/>
      <c r="H744" s="25"/>
    </row>
    <row r="745" spans="4:8">
      <c r="D745" s="20"/>
      <c r="H745" s="25"/>
    </row>
    <row r="746" spans="4:8">
      <c r="D746" s="20"/>
      <c r="H746" s="25"/>
    </row>
    <row r="747" spans="4:8">
      <c r="D747" s="20"/>
      <c r="H747" s="25"/>
    </row>
    <row r="748" spans="4:8">
      <c r="D748" s="20"/>
      <c r="H748" s="25"/>
    </row>
    <row r="749" spans="4:8">
      <c r="D749" s="20"/>
      <c r="H749" s="25"/>
    </row>
    <row r="750" spans="4:8">
      <c r="D750" s="20"/>
      <c r="H750" s="25"/>
    </row>
    <row r="751" spans="4:8">
      <c r="D751" s="20"/>
      <c r="H751" s="25"/>
    </row>
    <row r="752" spans="4:8">
      <c r="D752" s="20"/>
      <c r="H752" s="25"/>
    </row>
    <row r="753" spans="4:8">
      <c r="D753" s="20"/>
      <c r="H753" s="25"/>
    </row>
    <row r="754" spans="4:8">
      <c r="D754" s="20"/>
      <c r="H754" s="25"/>
    </row>
    <row r="755" spans="4:8">
      <c r="D755" s="20"/>
      <c r="H755" s="25"/>
    </row>
    <row r="756" spans="4:8">
      <c r="D756" s="20"/>
      <c r="H756" s="25"/>
    </row>
    <row r="757" spans="4:8">
      <c r="D757" s="20"/>
      <c r="H757" s="25"/>
    </row>
    <row r="758" spans="4:8">
      <c r="D758" s="20"/>
      <c r="H758" s="25"/>
    </row>
    <row r="759" spans="4:8">
      <c r="D759" s="20"/>
      <c r="H759" s="25"/>
    </row>
    <row r="760" spans="4:8">
      <c r="D760" s="20"/>
      <c r="H760" s="25"/>
    </row>
    <row r="761" spans="4:8">
      <c r="D761" s="20"/>
      <c r="H761" s="25"/>
    </row>
    <row r="762" spans="4:8">
      <c r="D762" s="20"/>
      <c r="H762" s="25"/>
    </row>
    <row r="763" spans="4:8">
      <c r="D763" s="20"/>
      <c r="H763" s="25"/>
    </row>
    <row r="764" spans="4:8">
      <c r="D764" s="20"/>
      <c r="H764" s="25"/>
    </row>
    <row r="765" spans="4:8">
      <c r="D765" s="20"/>
      <c r="H765" s="25"/>
    </row>
    <row r="766" spans="4:8">
      <c r="D766" s="20"/>
      <c r="H766" s="25"/>
    </row>
    <row r="767" spans="4:8">
      <c r="D767" s="20"/>
      <c r="H767" s="25"/>
    </row>
    <row r="768" spans="4:8">
      <c r="D768" s="20"/>
      <c r="H768" s="25"/>
    </row>
    <row r="769" spans="4:8">
      <c r="D769" s="20"/>
      <c r="H769" s="25"/>
    </row>
    <row r="770" spans="4:8">
      <c r="D770" s="20"/>
      <c r="H770" s="25"/>
    </row>
    <row r="771" spans="4:8">
      <c r="D771" s="20"/>
      <c r="H771" s="25"/>
    </row>
    <row r="772" spans="4:8">
      <c r="D772" s="20"/>
      <c r="H772" s="25"/>
    </row>
    <row r="773" spans="4:8">
      <c r="D773" s="20"/>
      <c r="H773" s="25"/>
    </row>
    <row r="774" spans="4:8">
      <c r="D774" s="20"/>
      <c r="H774" s="25"/>
    </row>
    <row r="775" spans="4:8">
      <c r="D775" s="20"/>
      <c r="H775" s="25"/>
    </row>
    <row r="776" spans="4:8">
      <c r="D776" s="20"/>
      <c r="H776" s="25"/>
    </row>
    <row r="777" spans="4:8">
      <c r="D777" s="20"/>
      <c r="H777" s="25"/>
    </row>
    <row r="778" spans="4:8">
      <c r="D778" s="20"/>
      <c r="H778" s="25"/>
    </row>
    <row r="779" spans="4:8">
      <c r="D779" s="20"/>
      <c r="H779" s="25"/>
    </row>
    <row r="780" spans="4:8">
      <c r="D780" s="20"/>
      <c r="H780" s="25"/>
    </row>
    <row r="781" spans="4:8">
      <c r="D781" s="20"/>
      <c r="H781" s="25"/>
    </row>
    <row r="782" spans="4:8">
      <c r="D782" s="20"/>
      <c r="H782" s="25"/>
    </row>
    <row r="783" spans="4:8">
      <c r="D783" s="20"/>
      <c r="H783" s="25"/>
    </row>
    <row r="784" spans="4:8">
      <c r="D784" s="20"/>
      <c r="H784" s="25"/>
    </row>
    <row r="785" spans="4:8">
      <c r="D785" s="20"/>
      <c r="H785" s="25"/>
    </row>
    <row r="786" spans="4:8">
      <c r="D786" s="20"/>
      <c r="H786" s="25"/>
    </row>
    <row r="787" spans="4:8">
      <c r="D787" s="20"/>
      <c r="H787" s="25"/>
    </row>
    <row r="788" spans="4:8">
      <c r="D788" s="20"/>
      <c r="H788" s="25"/>
    </row>
    <row r="789" spans="4:8">
      <c r="D789" s="20"/>
      <c r="H789" s="25"/>
    </row>
    <row r="790" spans="4:8">
      <c r="D790" s="20"/>
      <c r="H790" s="25"/>
    </row>
    <row r="791" spans="4:8">
      <c r="D791" s="20"/>
      <c r="H791" s="25"/>
    </row>
    <row r="792" spans="4:8">
      <c r="D792" s="20"/>
      <c r="H792" s="25"/>
    </row>
    <row r="793" spans="4:8">
      <c r="D793" s="20"/>
      <c r="H793" s="25"/>
    </row>
    <row r="794" spans="4:8">
      <c r="D794" s="20"/>
      <c r="H794" s="25"/>
    </row>
    <row r="795" spans="4:8">
      <c r="D795" s="20"/>
      <c r="H795" s="25"/>
    </row>
    <row r="796" spans="4:8">
      <c r="D796" s="20"/>
      <c r="H796" s="25"/>
    </row>
    <row r="797" spans="4:8">
      <c r="D797" s="20"/>
      <c r="H797" s="25"/>
    </row>
    <row r="798" spans="4:8">
      <c r="D798" s="20"/>
      <c r="H798" s="25"/>
    </row>
    <row r="799" spans="4:8">
      <c r="D799" s="20"/>
      <c r="H799" s="25"/>
    </row>
    <row r="800" spans="4:8">
      <c r="D800" s="20"/>
      <c r="H800" s="25"/>
    </row>
    <row r="801" spans="4:8">
      <c r="D801" s="20"/>
      <c r="H801" s="25"/>
    </row>
    <row r="802" spans="4:8">
      <c r="D802" s="20"/>
      <c r="H802" s="25"/>
    </row>
    <row r="803" spans="4:8">
      <c r="D803" s="20"/>
      <c r="H803" s="25"/>
    </row>
    <row r="804" spans="4:8">
      <c r="D804" s="20"/>
      <c r="H804" s="25"/>
    </row>
    <row r="805" spans="4:8">
      <c r="D805" s="20"/>
      <c r="H805" s="25"/>
    </row>
    <row r="806" spans="4:8">
      <c r="D806" s="20"/>
      <c r="H806" s="25"/>
    </row>
    <row r="807" spans="4:8">
      <c r="D807" s="20"/>
      <c r="H807" s="25"/>
    </row>
    <row r="808" spans="4:8">
      <c r="D808" s="20"/>
      <c r="H808" s="25"/>
    </row>
    <row r="809" spans="4:8">
      <c r="D809" s="20"/>
      <c r="H809" s="25"/>
    </row>
    <row r="810" spans="4:8">
      <c r="D810" s="20"/>
      <c r="H810" s="25"/>
    </row>
    <row r="811" spans="4:8">
      <c r="D811" s="20"/>
      <c r="H811" s="25"/>
    </row>
    <row r="812" spans="4:8">
      <c r="D812" s="20"/>
      <c r="H812" s="25"/>
    </row>
    <row r="813" spans="4:8">
      <c r="D813" s="20"/>
      <c r="H813" s="25"/>
    </row>
    <row r="814" spans="4:8">
      <c r="D814" s="20"/>
      <c r="H814" s="25"/>
    </row>
    <row r="815" spans="4:8">
      <c r="D815" s="20"/>
      <c r="H815" s="25"/>
    </row>
    <row r="816" spans="4:8">
      <c r="D816" s="20"/>
      <c r="H816" s="25"/>
    </row>
    <row r="817" spans="4:8">
      <c r="D817" s="20"/>
      <c r="H817" s="25"/>
    </row>
    <row r="818" spans="4:8">
      <c r="D818" s="20"/>
      <c r="H818" s="25"/>
    </row>
    <row r="819" spans="4:8">
      <c r="D819" s="20"/>
      <c r="H819" s="25"/>
    </row>
    <row r="820" spans="4:8">
      <c r="D820" s="20"/>
      <c r="H820" s="25"/>
    </row>
    <row r="821" spans="4:8">
      <c r="D821" s="20"/>
      <c r="H821" s="25"/>
    </row>
    <row r="822" spans="4:8">
      <c r="D822" s="20"/>
      <c r="H822" s="25"/>
    </row>
    <row r="823" spans="4:8">
      <c r="D823" s="20"/>
      <c r="H823" s="25"/>
    </row>
    <row r="824" spans="4:8">
      <c r="D824" s="20"/>
      <c r="H824" s="25"/>
    </row>
    <row r="825" spans="4:8">
      <c r="D825" s="20"/>
      <c r="H825" s="25"/>
    </row>
    <row r="826" spans="4:8">
      <c r="D826" s="20"/>
      <c r="H826" s="25"/>
    </row>
    <row r="827" spans="4:8">
      <c r="D827" s="20"/>
      <c r="H827" s="25"/>
    </row>
    <row r="828" spans="4:8">
      <c r="D828" s="20"/>
      <c r="H828" s="25"/>
    </row>
    <row r="829" spans="4:8">
      <c r="D829" s="20"/>
      <c r="H829" s="25"/>
    </row>
    <row r="830" spans="4:8">
      <c r="D830" s="20"/>
      <c r="H830" s="25"/>
    </row>
    <row r="831" spans="4:8">
      <c r="D831" s="20"/>
      <c r="H831" s="25"/>
    </row>
    <row r="832" spans="4:8">
      <c r="D832" s="20"/>
      <c r="H832" s="25"/>
    </row>
    <row r="833" spans="4:8">
      <c r="D833" s="20"/>
      <c r="H833" s="25"/>
    </row>
    <row r="834" spans="4:8">
      <c r="D834" s="20"/>
      <c r="H834" s="25"/>
    </row>
    <row r="835" spans="4:8">
      <c r="D835" s="20"/>
      <c r="H835" s="25"/>
    </row>
    <row r="836" spans="4:8">
      <c r="D836" s="20"/>
      <c r="H836" s="25"/>
    </row>
    <row r="837" spans="4:8">
      <c r="D837" s="20"/>
      <c r="H837" s="25"/>
    </row>
    <row r="838" spans="4:8">
      <c r="D838" s="20"/>
      <c r="H838" s="25"/>
    </row>
    <row r="839" spans="4:8">
      <c r="D839" s="20"/>
      <c r="H839" s="25"/>
    </row>
    <row r="840" spans="4:8">
      <c r="D840" s="20"/>
      <c r="H840" s="25"/>
    </row>
    <row r="841" spans="4:8">
      <c r="D841" s="20"/>
      <c r="H841" s="25"/>
    </row>
    <row r="842" spans="4:8">
      <c r="D842" s="20"/>
      <c r="H842" s="25"/>
    </row>
    <row r="843" spans="4:8">
      <c r="D843" s="20"/>
      <c r="H843" s="25"/>
    </row>
    <row r="844" spans="4:8">
      <c r="D844" s="20"/>
      <c r="H844" s="25"/>
    </row>
    <row r="845" spans="4:8">
      <c r="D845" s="20"/>
      <c r="H845" s="25"/>
    </row>
    <row r="846" spans="4:8">
      <c r="D846" s="20"/>
      <c r="H846" s="25"/>
    </row>
    <row r="847" spans="4:8">
      <c r="D847" s="20"/>
      <c r="H847" s="25"/>
    </row>
    <row r="848" spans="4:8">
      <c r="D848" s="20"/>
      <c r="H848" s="25"/>
    </row>
    <row r="849" spans="4:8">
      <c r="D849" s="20"/>
      <c r="H849" s="25"/>
    </row>
    <row r="850" spans="4:8">
      <c r="D850" s="20"/>
      <c r="H850" s="25"/>
    </row>
    <row r="851" spans="4:8">
      <c r="D851" s="20"/>
      <c r="H851" s="25"/>
    </row>
    <row r="852" spans="4:8">
      <c r="D852" s="20"/>
      <c r="H852" s="25"/>
    </row>
    <row r="853" spans="4:8">
      <c r="D853" s="20"/>
      <c r="H853" s="25"/>
    </row>
    <row r="854" spans="4:8">
      <c r="D854" s="20"/>
      <c r="H854" s="25"/>
    </row>
    <row r="855" spans="4:8">
      <c r="D855" s="20"/>
      <c r="H855" s="25"/>
    </row>
    <row r="856" spans="4:8">
      <c r="D856" s="20"/>
      <c r="H856" s="25"/>
    </row>
    <row r="857" spans="4:8">
      <c r="D857" s="20"/>
      <c r="H857" s="25"/>
    </row>
    <row r="858" spans="4:8">
      <c r="D858" s="20"/>
      <c r="H858" s="25"/>
    </row>
    <row r="859" spans="4:8">
      <c r="D859" s="20"/>
      <c r="H859" s="25"/>
    </row>
    <row r="860" spans="4:8">
      <c r="D860" s="20"/>
      <c r="H860" s="25"/>
    </row>
    <row r="861" spans="4:8">
      <c r="D861" s="20"/>
      <c r="H861" s="25"/>
    </row>
    <row r="862" spans="4:8">
      <c r="D862" s="20"/>
      <c r="H862" s="25"/>
    </row>
    <row r="863" spans="4:8">
      <c r="D863" s="20"/>
      <c r="H863" s="25"/>
    </row>
    <row r="864" spans="4:8">
      <c r="D864" s="20"/>
      <c r="H864" s="25"/>
    </row>
    <row r="865" spans="4:8">
      <c r="D865" s="20"/>
      <c r="H865" s="25"/>
    </row>
    <row r="866" spans="4:8">
      <c r="D866" s="20"/>
      <c r="H866" s="25"/>
    </row>
    <row r="867" spans="4:8">
      <c r="D867" s="20"/>
      <c r="H867" s="25"/>
    </row>
    <row r="868" spans="4:8">
      <c r="D868" s="20"/>
      <c r="H868" s="25"/>
    </row>
    <row r="869" spans="4:8">
      <c r="D869" s="20"/>
      <c r="H869" s="25"/>
    </row>
    <row r="870" spans="4:8">
      <c r="D870" s="20"/>
      <c r="H870" s="25"/>
    </row>
    <row r="871" spans="4:8">
      <c r="D871" s="20"/>
      <c r="H871" s="25"/>
    </row>
    <row r="872" spans="4:8">
      <c r="D872" s="20"/>
      <c r="H872" s="25"/>
    </row>
    <row r="873" spans="4:8">
      <c r="D873" s="20"/>
      <c r="H873" s="25"/>
    </row>
    <row r="874" spans="4:8">
      <c r="D874" s="20"/>
      <c r="H874" s="25"/>
    </row>
    <row r="875" spans="4:8">
      <c r="D875" s="20"/>
      <c r="H875" s="25"/>
    </row>
    <row r="876" spans="4:8">
      <c r="D876" s="20"/>
      <c r="H876" s="25"/>
    </row>
    <row r="877" spans="4:8">
      <c r="D877" s="20"/>
      <c r="H877" s="25"/>
    </row>
    <row r="878" spans="4:8">
      <c r="D878" s="20"/>
      <c r="H878" s="25"/>
    </row>
    <row r="879" spans="4:8">
      <c r="D879" s="20"/>
      <c r="H879" s="25"/>
    </row>
    <row r="880" spans="4:8">
      <c r="D880" s="20"/>
      <c r="H880" s="25"/>
    </row>
    <row r="881" spans="4:8">
      <c r="D881" s="20"/>
      <c r="H881" s="25"/>
    </row>
    <row r="882" spans="4:8">
      <c r="D882" s="20"/>
      <c r="H882" s="25"/>
    </row>
    <row r="883" spans="4:8">
      <c r="D883" s="20"/>
      <c r="H883" s="25"/>
    </row>
    <row r="884" spans="4:8">
      <c r="D884" s="20"/>
      <c r="H884" s="25"/>
    </row>
    <row r="885" spans="4:8">
      <c r="D885" s="20"/>
      <c r="H885" s="25"/>
    </row>
    <row r="886" spans="4:8">
      <c r="D886" s="20"/>
      <c r="H886" s="25"/>
    </row>
    <row r="887" spans="4:8">
      <c r="D887" s="20"/>
      <c r="H887" s="25"/>
    </row>
    <row r="888" spans="4:8">
      <c r="D888" s="20"/>
      <c r="H888" s="25"/>
    </row>
    <row r="889" spans="4:8">
      <c r="D889" s="20"/>
      <c r="H889" s="25"/>
    </row>
    <row r="890" spans="4:8">
      <c r="D890" s="20"/>
      <c r="H890" s="25"/>
    </row>
    <row r="891" spans="4:8">
      <c r="D891" s="20"/>
      <c r="H891" s="25"/>
    </row>
    <row r="892" spans="4:8">
      <c r="D892" s="20"/>
      <c r="H892" s="25"/>
    </row>
    <row r="893" spans="4:8">
      <c r="D893" s="20"/>
      <c r="H893" s="25"/>
    </row>
    <row r="894" spans="4:8">
      <c r="D894" s="20"/>
      <c r="H894" s="25"/>
    </row>
    <row r="895" spans="4:8">
      <c r="D895" s="20"/>
      <c r="H895" s="25"/>
    </row>
    <row r="896" spans="4:8">
      <c r="D896" s="20"/>
      <c r="H896" s="25"/>
    </row>
    <row r="897" spans="4:8">
      <c r="D897" s="20"/>
      <c r="H897" s="25"/>
    </row>
    <row r="898" spans="4:8">
      <c r="D898" s="20"/>
      <c r="H898" s="25"/>
    </row>
    <row r="899" spans="4:8">
      <c r="D899" s="20"/>
      <c r="H899" s="25"/>
    </row>
    <row r="900" spans="4:8">
      <c r="D900" s="20"/>
      <c r="H900" s="25"/>
    </row>
    <row r="901" spans="4:8">
      <c r="D901" s="20"/>
      <c r="H901" s="25"/>
    </row>
    <row r="902" spans="4:8">
      <c r="D902" s="20"/>
      <c r="H902" s="25"/>
    </row>
    <row r="903" spans="4:8">
      <c r="D903" s="20"/>
      <c r="H903" s="25"/>
    </row>
    <row r="904" spans="4:8">
      <c r="D904" s="20"/>
      <c r="H904" s="25"/>
    </row>
    <row r="905" spans="4:8">
      <c r="D905" s="20"/>
      <c r="H905" s="25"/>
    </row>
    <row r="906" spans="4:8">
      <c r="D906" s="20"/>
      <c r="H906" s="25"/>
    </row>
    <row r="907" spans="4:8">
      <c r="D907" s="20"/>
      <c r="H907" s="25"/>
    </row>
    <row r="908" spans="4:8">
      <c r="D908" s="20"/>
      <c r="H908" s="25"/>
    </row>
    <row r="909" spans="4:8">
      <c r="D909" s="20"/>
      <c r="H909" s="25"/>
    </row>
    <row r="910" spans="4:8">
      <c r="D910" s="20"/>
      <c r="H910" s="25"/>
    </row>
    <row r="911" spans="4:8">
      <c r="D911" s="20"/>
      <c r="H911" s="25"/>
    </row>
    <row r="912" spans="4:8">
      <c r="D912" s="20"/>
      <c r="H912" s="25"/>
    </row>
    <row r="913" spans="4:8">
      <c r="D913" s="20"/>
      <c r="H913" s="25"/>
    </row>
    <row r="914" spans="4:8">
      <c r="D914" s="20"/>
      <c r="H914" s="25"/>
    </row>
    <row r="915" spans="4:8">
      <c r="D915" s="20"/>
      <c r="H915" s="25"/>
    </row>
    <row r="916" spans="4:8">
      <c r="D916" s="20"/>
      <c r="H916" s="25"/>
    </row>
    <row r="917" spans="4:8">
      <c r="D917" s="20"/>
      <c r="H917" s="25"/>
    </row>
    <row r="918" spans="4:8">
      <c r="D918" s="20"/>
      <c r="H918" s="25"/>
    </row>
    <row r="919" spans="4:8">
      <c r="D919" s="20"/>
      <c r="H919" s="25"/>
    </row>
    <row r="920" spans="4:8">
      <c r="D920" s="20"/>
      <c r="H920" s="25"/>
    </row>
    <row r="921" spans="4:8">
      <c r="D921" s="20"/>
      <c r="H921" s="25"/>
    </row>
    <row r="922" spans="4:8">
      <c r="D922" s="20"/>
      <c r="H922" s="25"/>
    </row>
    <row r="923" spans="4:8">
      <c r="D923" s="20"/>
      <c r="H923" s="25"/>
    </row>
    <row r="924" spans="4:8">
      <c r="D924" s="20"/>
      <c r="H924" s="25"/>
    </row>
    <row r="925" spans="4:8">
      <c r="D925" s="20"/>
      <c r="H925" s="25"/>
    </row>
    <row r="926" spans="4:8">
      <c r="D926" s="20"/>
      <c r="H926" s="25"/>
    </row>
    <row r="927" spans="4:8">
      <c r="D927" s="20"/>
      <c r="H927" s="25"/>
    </row>
    <row r="928" spans="4:8">
      <c r="D928" s="20"/>
      <c r="H928" s="25"/>
    </row>
    <row r="929" spans="4:8">
      <c r="D929" s="20"/>
      <c r="H929" s="25"/>
    </row>
    <row r="930" spans="4:8">
      <c r="D930" s="20"/>
      <c r="H930" s="25"/>
    </row>
    <row r="931" spans="4:8">
      <c r="D931" s="20"/>
      <c r="H931" s="25"/>
    </row>
    <row r="932" spans="4:8">
      <c r="D932" s="20"/>
      <c r="H932" s="25"/>
    </row>
    <row r="933" spans="4:8">
      <c r="D933" s="20"/>
      <c r="H933" s="25"/>
    </row>
    <row r="934" spans="4:8">
      <c r="D934" s="20"/>
      <c r="H934" s="25"/>
    </row>
    <row r="935" spans="4:8">
      <c r="D935" s="20"/>
      <c r="H935" s="25"/>
    </row>
    <row r="936" spans="4:8">
      <c r="D936" s="20"/>
      <c r="H936" s="25"/>
    </row>
    <row r="937" spans="4:8">
      <c r="D937" s="20"/>
      <c r="H937" s="25"/>
    </row>
    <row r="938" spans="4:8">
      <c r="D938" s="20"/>
      <c r="H938" s="25"/>
    </row>
    <row r="939" spans="4:8">
      <c r="D939" s="20"/>
      <c r="H939" s="25"/>
    </row>
    <row r="940" spans="4:8">
      <c r="D940" s="20"/>
      <c r="H940" s="25"/>
    </row>
    <row r="941" spans="4:8">
      <c r="D941" s="20"/>
      <c r="H941" s="25"/>
    </row>
    <row r="942" spans="4:8">
      <c r="D942" s="20"/>
      <c r="H942" s="25"/>
    </row>
    <row r="943" spans="4:8">
      <c r="D943" s="20"/>
      <c r="H943" s="25"/>
    </row>
    <row r="944" spans="4:8">
      <c r="D944" s="20"/>
      <c r="H944" s="25"/>
    </row>
    <row r="945" spans="4:8">
      <c r="D945" s="20"/>
      <c r="H945" s="25"/>
    </row>
    <row r="946" spans="4:8">
      <c r="D946" s="20"/>
      <c r="H946" s="25"/>
    </row>
    <row r="947" spans="4:8">
      <c r="D947" s="20"/>
      <c r="H947" s="25"/>
    </row>
    <row r="948" spans="4:8">
      <c r="D948" s="20"/>
      <c r="H948" s="25"/>
    </row>
    <row r="949" spans="4:8">
      <c r="D949" s="20"/>
      <c r="H949" s="25"/>
    </row>
    <row r="950" spans="4:8">
      <c r="D950" s="20"/>
      <c r="H950" s="25"/>
    </row>
    <row r="951" spans="4:8">
      <c r="D951" s="20"/>
      <c r="H951" s="25"/>
    </row>
    <row r="952" spans="4:8">
      <c r="D952" s="20"/>
      <c r="H952" s="25"/>
    </row>
    <row r="953" spans="4:8">
      <c r="D953" s="20"/>
      <c r="H953" s="25"/>
    </row>
    <row r="954" spans="4:8">
      <c r="D954" s="20"/>
      <c r="H954" s="25"/>
    </row>
    <row r="955" spans="4:8">
      <c r="D955" s="20"/>
      <c r="H955" s="25"/>
    </row>
    <row r="956" spans="4:8">
      <c r="D956" s="20"/>
      <c r="H956" s="25"/>
    </row>
    <row r="957" spans="4:8">
      <c r="D957" s="20"/>
      <c r="H957" s="25"/>
    </row>
    <row r="958" spans="4:8">
      <c r="D958" s="20"/>
      <c r="H958" s="25"/>
    </row>
    <row r="959" spans="4:8">
      <c r="D959" s="20"/>
      <c r="H959" s="25"/>
    </row>
    <row r="960" spans="4:8">
      <c r="D960" s="20"/>
      <c r="H960" s="25"/>
    </row>
    <row r="961" spans="4:8">
      <c r="D961" s="20"/>
      <c r="H961" s="25"/>
    </row>
    <row r="962" spans="4:8">
      <c r="D962" s="20"/>
      <c r="H962" s="25"/>
    </row>
    <row r="963" spans="4:8">
      <c r="D963" s="20"/>
      <c r="H963" s="25"/>
    </row>
    <row r="964" spans="4:8">
      <c r="D964" s="20"/>
      <c r="H964" s="25"/>
    </row>
    <row r="965" spans="4:8">
      <c r="D965" s="20"/>
      <c r="H965" s="25"/>
    </row>
    <row r="966" spans="4:8">
      <c r="D966" s="20"/>
      <c r="H966" s="25"/>
    </row>
    <row r="967" spans="4:8">
      <c r="D967" s="20"/>
      <c r="H967" s="25"/>
    </row>
    <row r="968" spans="4:8">
      <c r="D968" s="20"/>
      <c r="H968" s="25"/>
    </row>
    <row r="969" spans="4:8">
      <c r="D969" s="20"/>
      <c r="H969" s="25"/>
    </row>
    <row r="970" spans="4:8">
      <c r="D970" s="20"/>
      <c r="H970" s="25"/>
    </row>
    <row r="971" spans="4:8">
      <c r="D971" s="20"/>
      <c r="H971" s="25"/>
    </row>
    <row r="972" spans="4:8">
      <c r="D972" s="20"/>
      <c r="H972" s="25"/>
    </row>
    <row r="973" spans="4:8">
      <c r="D973" s="20"/>
      <c r="H973" s="25"/>
    </row>
    <row r="974" spans="4:8">
      <c r="D974" s="20"/>
      <c r="H974" s="25"/>
    </row>
    <row r="975" spans="4:8">
      <c r="D975" s="20"/>
      <c r="H975" s="25"/>
    </row>
    <row r="976" spans="4:8">
      <c r="D976" s="20"/>
      <c r="H976" s="25"/>
    </row>
    <row r="977" spans="4:8">
      <c r="D977" s="20"/>
      <c r="H977" s="25"/>
    </row>
    <row r="978" spans="4:8">
      <c r="D978" s="20"/>
      <c r="H978" s="25"/>
    </row>
    <row r="979" spans="4:8">
      <c r="D979" s="20"/>
      <c r="H979" s="25"/>
    </row>
    <row r="980" spans="4:8">
      <c r="D980" s="20"/>
      <c r="H980" s="25"/>
    </row>
    <row r="981" spans="4:8">
      <c r="D981" s="20"/>
      <c r="H981" s="25"/>
    </row>
    <row r="982" spans="4:8">
      <c r="D982" s="20"/>
      <c r="H982" s="25"/>
    </row>
    <row r="983" spans="4:8">
      <c r="D983" s="20"/>
      <c r="H983" s="25"/>
    </row>
    <row r="984" spans="4:8">
      <c r="D984" s="20"/>
      <c r="H984" s="25"/>
    </row>
    <row r="985" spans="4:8">
      <c r="D985" s="20"/>
      <c r="H985" s="25"/>
    </row>
    <row r="986" spans="4:8">
      <c r="D986" s="20"/>
      <c r="H986" s="25"/>
    </row>
    <row r="987" spans="4:8">
      <c r="D987" s="20"/>
      <c r="H987" s="25"/>
    </row>
    <row r="988" spans="4:8">
      <c r="D988" s="20"/>
      <c r="H988" s="25"/>
    </row>
    <row r="989" spans="4:8">
      <c r="D989" s="20"/>
      <c r="H989" s="25"/>
    </row>
    <row r="990" spans="4:8">
      <c r="D990" s="20"/>
      <c r="H990" s="25"/>
    </row>
    <row r="991" spans="4:8">
      <c r="D991" s="20"/>
      <c r="H991" s="25"/>
    </row>
    <row r="992" spans="4:8">
      <c r="D992" s="20"/>
      <c r="H992" s="25"/>
    </row>
    <row r="993" spans="4:8">
      <c r="D993" s="20"/>
      <c r="H993" s="25"/>
    </row>
    <row r="994" spans="4:8">
      <c r="D994" s="20"/>
      <c r="H994" s="25"/>
    </row>
    <row r="995" spans="4:8">
      <c r="D995" s="20"/>
      <c r="H995" s="25"/>
    </row>
    <row r="996" spans="4:8">
      <c r="D996" s="20"/>
      <c r="H996" s="25"/>
    </row>
    <row r="997" spans="4:8">
      <c r="D997" s="20"/>
      <c r="H997" s="25"/>
    </row>
    <row r="998" spans="4:8">
      <c r="D998" s="20"/>
      <c r="H998" s="25"/>
    </row>
    <row r="999" spans="4:8">
      <c r="D999" s="20"/>
      <c r="H999" s="25"/>
    </row>
    <row r="1000" spans="4:8">
      <c r="D1000" s="20"/>
      <c r="H1000" s="25"/>
    </row>
    <row r="1001" spans="4:8">
      <c r="D1001" s="20"/>
      <c r="H1001" s="25"/>
    </row>
    <row r="1002" spans="4:8">
      <c r="D1002" s="20"/>
      <c r="H1002" s="25"/>
    </row>
    <row r="1003" spans="4:8">
      <c r="D1003" s="20"/>
      <c r="H1003" s="25"/>
    </row>
    <row r="1004" spans="4:8">
      <c r="D1004" s="20"/>
      <c r="H1004" s="25"/>
    </row>
    <row r="1005" spans="4:8">
      <c r="D1005" s="20"/>
      <c r="H1005" s="25"/>
    </row>
    <row r="1006" spans="4:8">
      <c r="D1006" s="20"/>
      <c r="H1006" s="25"/>
    </row>
    <row r="1007" spans="4:8">
      <c r="D1007" s="20"/>
      <c r="H1007" s="25"/>
    </row>
    <row r="1008" spans="4:8">
      <c r="D1008" s="20"/>
      <c r="H1008" s="25"/>
    </row>
    <row r="1009" spans="4:8">
      <c r="D1009" s="20"/>
      <c r="H1009" s="25"/>
    </row>
    <row r="1010" spans="4:8">
      <c r="D1010" s="20"/>
      <c r="H1010" s="25"/>
    </row>
    <row r="1011" spans="4:8">
      <c r="D1011" s="20"/>
      <c r="H1011" s="25"/>
    </row>
    <row r="1012" spans="4:8">
      <c r="D1012" s="20"/>
      <c r="H1012" s="25"/>
    </row>
    <row r="1013" spans="4:8">
      <c r="D1013" s="20"/>
      <c r="H1013" s="25"/>
    </row>
    <row r="1014" spans="4:8">
      <c r="D1014" s="20"/>
      <c r="H1014" s="25"/>
    </row>
    <row r="1015" spans="4:8">
      <c r="D1015" s="20"/>
      <c r="H1015" s="25"/>
    </row>
    <row r="1016" spans="4:8">
      <c r="D1016" s="20"/>
      <c r="H1016" s="25"/>
    </row>
    <row r="1017" spans="4:8">
      <c r="D1017" s="20"/>
      <c r="H1017" s="25"/>
    </row>
    <row r="1018" spans="4:8">
      <c r="D1018" s="20"/>
      <c r="H1018" s="25"/>
    </row>
    <row r="1019" spans="4:8">
      <c r="D1019" s="20"/>
      <c r="H1019" s="25"/>
    </row>
    <row r="1020" spans="4:8">
      <c r="D1020" s="20"/>
      <c r="H1020" s="25"/>
    </row>
    <row r="1021" spans="4:8">
      <c r="D1021" s="20"/>
      <c r="H1021" s="25"/>
    </row>
    <row r="1022" spans="4:8">
      <c r="D1022" s="20"/>
      <c r="H1022" s="25"/>
    </row>
    <row r="1023" spans="4:8">
      <c r="D1023" s="20"/>
      <c r="H1023" s="25"/>
    </row>
    <row r="1024" spans="4:8">
      <c r="D1024" s="20"/>
      <c r="H1024" s="25"/>
    </row>
    <row r="1025" spans="4:8">
      <c r="D1025" s="20"/>
      <c r="H1025" s="25"/>
    </row>
    <row r="1026" spans="4:8">
      <c r="D1026" s="20"/>
      <c r="H1026" s="25"/>
    </row>
    <row r="1027" spans="4:8">
      <c r="D1027" s="20"/>
      <c r="H1027" s="25"/>
    </row>
    <row r="1028" spans="4:8">
      <c r="D1028" s="20"/>
      <c r="H1028" s="25"/>
    </row>
    <row r="1029" spans="4:8">
      <c r="D1029" s="20"/>
      <c r="H1029" s="25"/>
    </row>
    <row r="1030" spans="4:8">
      <c r="D1030" s="20"/>
      <c r="H1030" s="25"/>
    </row>
    <row r="1031" spans="4:8">
      <c r="D1031" s="20"/>
      <c r="H1031" s="25"/>
    </row>
    <row r="1032" spans="4:8">
      <c r="D1032" s="20"/>
      <c r="H1032" s="25"/>
    </row>
    <row r="1033" spans="4:8">
      <c r="D1033" s="20"/>
      <c r="H1033" s="25"/>
    </row>
    <row r="1034" spans="4:8">
      <c r="D1034" s="20"/>
      <c r="H1034" s="25"/>
    </row>
    <row r="1035" spans="4:8">
      <c r="D1035" s="20"/>
      <c r="H1035" s="25"/>
    </row>
    <row r="1036" spans="4:8">
      <c r="D1036" s="20"/>
      <c r="H1036" s="25"/>
    </row>
    <row r="1037" spans="4:8">
      <c r="D1037" s="20"/>
      <c r="H1037" s="25"/>
    </row>
    <row r="1038" spans="4:8">
      <c r="D1038" s="20"/>
      <c r="H1038" s="25"/>
    </row>
    <row r="1039" spans="4:8">
      <c r="D1039" s="20"/>
      <c r="H1039" s="25"/>
    </row>
    <row r="1040" spans="4:8">
      <c r="D1040" s="20"/>
      <c r="H1040" s="25"/>
    </row>
    <row r="1041" spans="4:8">
      <c r="D1041" s="20"/>
      <c r="H1041" s="25"/>
    </row>
    <row r="1042" spans="4:8">
      <c r="D1042" s="20"/>
      <c r="H1042" s="25"/>
    </row>
    <row r="1043" spans="4:8">
      <c r="D1043" s="20"/>
      <c r="H1043" s="25"/>
    </row>
    <row r="1044" spans="4:8">
      <c r="D1044" s="20"/>
      <c r="H1044" s="25"/>
    </row>
    <row r="1045" spans="4:8">
      <c r="D1045" s="20"/>
      <c r="H1045" s="25"/>
    </row>
    <row r="1046" spans="4:8">
      <c r="D1046" s="20"/>
      <c r="H1046" s="25"/>
    </row>
    <row r="1047" spans="4:8">
      <c r="D1047" s="20"/>
      <c r="H1047" s="25"/>
    </row>
    <row r="1048" spans="4:8">
      <c r="D1048" s="20"/>
      <c r="H1048" s="25"/>
    </row>
    <row r="1049" spans="4:8">
      <c r="D1049" s="20"/>
      <c r="H1049" s="25"/>
    </row>
    <row r="1050" spans="4:8">
      <c r="D1050" s="20"/>
      <c r="H1050" s="25"/>
    </row>
    <row r="1051" spans="4:8">
      <c r="D1051" s="20"/>
      <c r="H1051" s="25"/>
    </row>
    <row r="1052" spans="4:8">
      <c r="D1052" s="20"/>
      <c r="H1052" s="25"/>
    </row>
    <row r="1053" spans="4:8">
      <c r="D1053" s="20"/>
      <c r="H1053" s="25"/>
    </row>
    <row r="1054" spans="4:8">
      <c r="D1054" s="20"/>
      <c r="H1054" s="25"/>
    </row>
    <row r="1055" spans="4:8">
      <c r="D1055" s="20"/>
      <c r="H1055" s="25"/>
    </row>
    <row r="1056" spans="4:8">
      <c r="D1056" s="20"/>
      <c r="H1056" s="25"/>
    </row>
    <row r="1057" spans="4:8">
      <c r="D1057" s="20"/>
      <c r="H1057" s="25"/>
    </row>
    <row r="1058" spans="4:8">
      <c r="D1058" s="20"/>
      <c r="H1058" s="25"/>
    </row>
    <row r="1059" spans="4:8">
      <c r="D1059" s="20"/>
      <c r="H1059" s="25"/>
    </row>
    <row r="1060" spans="4:8">
      <c r="D1060" s="20"/>
      <c r="H1060" s="25"/>
    </row>
    <row r="1061" spans="4:8">
      <c r="D1061" s="20"/>
      <c r="H1061" s="25"/>
    </row>
    <row r="1062" spans="4:8">
      <c r="D1062" s="20"/>
      <c r="H1062" s="25"/>
    </row>
    <row r="1063" spans="4:8">
      <c r="D1063" s="20"/>
      <c r="H1063" s="25"/>
    </row>
    <row r="1064" spans="4:8">
      <c r="D1064" s="20"/>
      <c r="H1064" s="25"/>
    </row>
    <row r="1065" spans="4:8">
      <c r="D1065" s="20"/>
      <c r="H1065" s="25"/>
    </row>
    <row r="1066" spans="4:8">
      <c r="D1066" s="20"/>
      <c r="H1066" s="25"/>
    </row>
    <row r="1067" spans="4:8">
      <c r="D1067" s="20"/>
      <c r="H1067" s="25"/>
    </row>
    <row r="1068" spans="4:8">
      <c r="D1068" s="20"/>
      <c r="H1068" s="25"/>
    </row>
    <row r="1069" spans="4:8">
      <c r="D1069" s="20"/>
      <c r="H1069" s="25"/>
    </row>
    <row r="1070" spans="4:8">
      <c r="D1070" s="20"/>
      <c r="H1070" s="25"/>
    </row>
    <row r="1071" spans="4:8">
      <c r="D1071" s="20"/>
      <c r="H1071" s="25"/>
    </row>
    <row r="1072" spans="4:8">
      <c r="D1072" s="20"/>
      <c r="H1072" s="25"/>
    </row>
    <row r="1073" spans="4:8">
      <c r="D1073" s="20"/>
      <c r="H1073" s="25"/>
    </row>
    <row r="1074" spans="4:8">
      <c r="D1074" s="20"/>
      <c r="H1074" s="25"/>
    </row>
    <row r="1075" spans="4:8">
      <c r="D1075" s="20"/>
      <c r="H1075" s="25"/>
    </row>
    <row r="1076" spans="4:8">
      <c r="D1076" s="20"/>
      <c r="H1076" s="25"/>
    </row>
    <row r="1077" spans="4:8">
      <c r="D1077" s="20"/>
      <c r="H1077" s="25"/>
    </row>
    <row r="1078" spans="4:8">
      <c r="D1078" s="20"/>
      <c r="H1078" s="25"/>
    </row>
    <row r="1079" spans="4:8">
      <c r="D1079" s="20"/>
      <c r="H1079" s="25"/>
    </row>
    <row r="1080" spans="4:8">
      <c r="D1080" s="20"/>
      <c r="H1080" s="25"/>
    </row>
    <row r="1081" spans="4:8">
      <c r="D1081" s="20"/>
      <c r="H1081" s="25"/>
    </row>
    <row r="1082" spans="4:8">
      <c r="D1082" s="20"/>
      <c r="H1082" s="25"/>
    </row>
    <row r="1083" spans="4:8">
      <c r="D1083" s="20"/>
      <c r="H1083" s="25"/>
    </row>
    <row r="1084" spans="4:8">
      <c r="D1084" s="20"/>
      <c r="H1084" s="25"/>
    </row>
    <row r="1085" spans="4:8">
      <c r="D1085" s="20"/>
      <c r="H1085" s="25"/>
    </row>
    <row r="1086" spans="4:8">
      <c r="D1086" s="20"/>
      <c r="H1086" s="25"/>
    </row>
    <row r="1087" spans="4:8">
      <c r="D1087" s="20"/>
      <c r="H1087" s="25"/>
    </row>
    <row r="1088" spans="4:8">
      <c r="D1088" s="20"/>
      <c r="H1088" s="25"/>
    </row>
    <row r="1089" spans="4:8">
      <c r="D1089" s="20"/>
      <c r="H1089" s="25"/>
    </row>
    <row r="1090" spans="4:8">
      <c r="D1090" s="20"/>
      <c r="H1090" s="25"/>
    </row>
    <row r="1091" spans="4:8">
      <c r="D1091" s="20"/>
      <c r="H1091" s="25"/>
    </row>
    <row r="1092" spans="4:8">
      <c r="D1092" s="20"/>
      <c r="H1092" s="25"/>
    </row>
    <row r="1093" spans="4:8">
      <c r="D1093" s="20"/>
      <c r="H1093" s="25"/>
    </row>
    <row r="1094" spans="4:8">
      <c r="D1094" s="20"/>
      <c r="H1094" s="25"/>
    </row>
    <row r="1095" spans="4:8">
      <c r="D1095" s="20"/>
      <c r="H1095" s="25"/>
    </row>
    <row r="1096" spans="4:8">
      <c r="D1096" s="20"/>
      <c r="H1096" s="25"/>
    </row>
    <row r="1097" spans="4:8">
      <c r="D1097" s="20"/>
      <c r="H1097" s="25"/>
    </row>
    <row r="1098" spans="4:8">
      <c r="D1098" s="20"/>
      <c r="H1098" s="25"/>
    </row>
    <row r="1099" spans="4:8">
      <c r="D1099" s="20"/>
      <c r="H1099" s="25"/>
    </row>
    <row r="1100" spans="4:8">
      <c r="D1100" s="20"/>
      <c r="H1100" s="25"/>
    </row>
    <row r="1101" spans="4:8">
      <c r="D1101" s="20"/>
      <c r="H1101" s="25"/>
    </row>
    <row r="1102" spans="4:8">
      <c r="D1102" s="20"/>
      <c r="H1102" s="25"/>
    </row>
    <row r="1103" spans="4:8">
      <c r="D1103" s="20"/>
      <c r="H1103" s="25"/>
    </row>
    <row r="1104" spans="4:8">
      <c r="D1104" s="20"/>
      <c r="H1104" s="25"/>
    </row>
    <row r="1105" spans="4:8">
      <c r="D1105" s="20"/>
      <c r="H1105" s="25"/>
    </row>
    <row r="1106" spans="4:8">
      <c r="D1106" s="20"/>
      <c r="H1106" s="25"/>
    </row>
    <row r="1107" spans="4:8">
      <c r="D1107" s="20"/>
      <c r="H1107" s="25"/>
    </row>
    <row r="1108" spans="4:8">
      <c r="D1108" s="20"/>
      <c r="H1108" s="25"/>
    </row>
    <row r="1109" spans="4:8">
      <c r="D1109" s="20"/>
      <c r="H1109" s="25"/>
    </row>
    <row r="1110" spans="4:8">
      <c r="D1110" s="20"/>
      <c r="H1110" s="25"/>
    </row>
    <row r="1111" spans="4:8">
      <c r="D1111" s="20"/>
      <c r="H1111" s="25"/>
    </row>
    <row r="1112" spans="4:8">
      <c r="D1112" s="20"/>
      <c r="H1112" s="25"/>
    </row>
    <row r="1113" spans="4:8">
      <c r="D1113" s="20"/>
      <c r="H1113" s="25"/>
    </row>
    <row r="1114" spans="4:8">
      <c r="D1114" s="20"/>
      <c r="H1114" s="25"/>
    </row>
    <row r="1115" spans="4:8">
      <c r="D1115" s="20"/>
      <c r="H1115" s="25"/>
    </row>
    <row r="1116" spans="4:8">
      <c r="D1116" s="20"/>
      <c r="H1116" s="25"/>
    </row>
    <row r="1117" spans="4:8">
      <c r="D1117" s="20"/>
      <c r="H1117" s="25"/>
    </row>
    <row r="1118" spans="4:8">
      <c r="D1118" s="20"/>
      <c r="H1118" s="25"/>
    </row>
    <row r="1119" spans="4:8">
      <c r="D1119" s="20"/>
      <c r="H1119" s="25"/>
    </row>
    <row r="1120" spans="4:8">
      <c r="D1120" s="20"/>
      <c r="H1120" s="25"/>
    </row>
    <row r="1121" spans="4:8">
      <c r="D1121" s="20"/>
      <c r="H1121" s="25"/>
    </row>
    <row r="1122" spans="4:8">
      <c r="D1122" s="20"/>
      <c r="H1122" s="25"/>
    </row>
    <row r="1123" spans="4:8">
      <c r="D1123" s="20"/>
      <c r="H1123" s="25"/>
    </row>
    <row r="1124" spans="4:8">
      <c r="D1124" s="20"/>
      <c r="H1124" s="25"/>
    </row>
    <row r="1125" spans="4:8">
      <c r="D1125" s="20"/>
      <c r="H1125" s="25"/>
    </row>
    <row r="1126" spans="4:8">
      <c r="D1126" s="20"/>
      <c r="H1126" s="25"/>
    </row>
    <row r="1127" spans="4:8">
      <c r="D1127" s="20"/>
      <c r="H1127" s="25"/>
    </row>
    <row r="1128" spans="4:8">
      <c r="D1128" s="20"/>
      <c r="H1128" s="25"/>
    </row>
    <row r="1129" spans="4:8">
      <c r="D1129" s="20"/>
      <c r="H1129" s="25"/>
    </row>
    <row r="1130" spans="4:8">
      <c r="D1130" s="20"/>
      <c r="H1130" s="25"/>
    </row>
    <row r="1131" spans="4:8">
      <c r="D1131" s="20"/>
      <c r="H1131" s="25"/>
    </row>
    <row r="1132" spans="4:8">
      <c r="D1132" s="20"/>
      <c r="H1132" s="25"/>
    </row>
    <row r="1133" spans="4:8">
      <c r="D1133" s="20"/>
      <c r="H1133" s="25"/>
    </row>
    <row r="1134" spans="4:8">
      <c r="D1134" s="20"/>
      <c r="H1134" s="25"/>
    </row>
    <row r="1135" spans="4:8">
      <c r="D1135" s="20"/>
      <c r="H1135" s="25"/>
    </row>
    <row r="1136" spans="4:8">
      <c r="D1136" s="20"/>
      <c r="H1136" s="25"/>
    </row>
    <row r="1137" spans="4:8">
      <c r="D1137" s="20"/>
      <c r="H1137" s="25"/>
    </row>
    <row r="1138" spans="4:8">
      <c r="D1138" s="20"/>
      <c r="H1138" s="25"/>
    </row>
    <row r="1139" spans="4:8">
      <c r="D1139" s="20"/>
      <c r="H1139" s="25"/>
    </row>
    <row r="1140" spans="4:8">
      <c r="D1140" s="20"/>
      <c r="H1140" s="25"/>
    </row>
    <row r="1141" spans="4:8">
      <c r="D1141" s="20"/>
      <c r="H1141" s="25"/>
    </row>
    <row r="1142" spans="4:8">
      <c r="D1142" s="20"/>
      <c r="H1142" s="25"/>
    </row>
    <row r="1143" spans="4:8">
      <c r="D1143" s="20"/>
      <c r="H1143" s="25"/>
    </row>
    <row r="1144" spans="4:8">
      <c r="D1144" s="20"/>
      <c r="H1144" s="25"/>
    </row>
    <row r="1145" spans="4:8">
      <c r="D1145" s="20"/>
      <c r="H1145" s="25"/>
    </row>
    <row r="1146" spans="4:8">
      <c r="D1146" s="20"/>
      <c r="H1146" s="25"/>
    </row>
    <row r="1147" spans="4:8">
      <c r="D1147" s="20"/>
      <c r="H1147" s="25"/>
    </row>
    <row r="1148" spans="4:8">
      <c r="D1148" s="20"/>
      <c r="H1148" s="25"/>
    </row>
    <row r="1149" spans="4:8">
      <c r="D1149" s="20"/>
      <c r="H1149" s="25"/>
    </row>
    <row r="1150" spans="4:8">
      <c r="D1150" s="20"/>
      <c r="H1150" s="25"/>
    </row>
    <row r="1151" spans="4:8">
      <c r="D1151" s="20"/>
      <c r="H1151" s="25"/>
    </row>
    <row r="1152" spans="4:8">
      <c r="D1152" s="20"/>
      <c r="H1152" s="25"/>
    </row>
    <row r="1153" spans="4:8">
      <c r="D1153" s="20"/>
      <c r="H1153" s="25"/>
    </row>
    <row r="1154" spans="4:8">
      <c r="D1154" s="20"/>
      <c r="H1154" s="25"/>
    </row>
    <row r="1155" spans="4:8">
      <c r="D1155" s="20"/>
      <c r="H1155" s="25"/>
    </row>
    <row r="1156" spans="4:8">
      <c r="D1156" s="20"/>
      <c r="H1156" s="25"/>
    </row>
    <row r="1157" spans="4:8">
      <c r="D1157" s="20"/>
      <c r="H1157" s="25"/>
    </row>
    <row r="1158" spans="4:8">
      <c r="D1158" s="20"/>
      <c r="H1158" s="25"/>
    </row>
    <row r="1159" spans="4:8">
      <c r="D1159" s="20"/>
      <c r="H1159" s="25"/>
    </row>
    <row r="1160" spans="4:8">
      <c r="D1160" s="20"/>
      <c r="H1160" s="25"/>
    </row>
    <row r="1161" spans="4:8">
      <c r="D1161" s="20"/>
      <c r="H1161" s="25"/>
    </row>
    <row r="1162" spans="4:8">
      <c r="D1162" s="20"/>
      <c r="H1162" s="25"/>
    </row>
    <row r="1163" spans="4:8">
      <c r="D1163" s="20"/>
      <c r="H1163" s="25"/>
    </row>
    <row r="1164" spans="4:8">
      <c r="D1164" s="20"/>
      <c r="H1164" s="25"/>
    </row>
    <row r="1165" spans="4:8">
      <c r="D1165" s="20"/>
      <c r="H1165" s="25"/>
    </row>
    <row r="1166" spans="4:8">
      <c r="D1166" s="20"/>
      <c r="H1166" s="25"/>
    </row>
    <row r="1167" spans="4:8">
      <c r="D1167" s="20"/>
      <c r="H1167" s="25"/>
    </row>
    <row r="1168" spans="4:8">
      <c r="D1168" s="20"/>
      <c r="H1168" s="25"/>
    </row>
    <row r="1169" spans="4:8">
      <c r="D1169" s="20"/>
      <c r="H1169" s="25"/>
    </row>
    <row r="1170" spans="4:8">
      <c r="D1170" s="20"/>
      <c r="H1170" s="25"/>
    </row>
    <row r="1171" spans="4:8">
      <c r="D1171" s="20"/>
      <c r="H1171" s="25"/>
    </row>
    <row r="1172" spans="4:8">
      <c r="D1172" s="20"/>
      <c r="H1172" s="25"/>
    </row>
    <row r="1173" spans="4:8">
      <c r="D1173" s="20"/>
      <c r="H1173" s="25"/>
    </row>
    <row r="1174" spans="4:8">
      <c r="D1174" s="20"/>
      <c r="H1174" s="25"/>
    </row>
    <row r="1175" spans="4:8">
      <c r="D1175" s="20"/>
      <c r="H1175" s="25"/>
    </row>
    <row r="1176" spans="4:8">
      <c r="D1176" s="20"/>
      <c r="H1176" s="25"/>
    </row>
    <row r="1177" spans="4:8">
      <c r="D1177" s="20"/>
      <c r="H1177" s="25"/>
    </row>
    <row r="1178" spans="4:8">
      <c r="D1178" s="20"/>
      <c r="H1178" s="25"/>
    </row>
    <row r="1179" spans="4:8">
      <c r="D1179" s="20"/>
      <c r="H1179" s="25"/>
    </row>
    <row r="1180" spans="4:8">
      <c r="D1180" s="20"/>
      <c r="H1180" s="25"/>
    </row>
    <row r="1181" spans="4:8">
      <c r="D1181" s="20"/>
      <c r="H1181" s="25"/>
    </row>
    <row r="1182" spans="4:8">
      <c r="D1182" s="20"/>
      <c r="H1182" s="25"/>
    </row>
    <row r="1183" spans="4:8">
      <c r="D1183" s="20"/>
      <c r="H1183" s="25"/>
    </row>
    <row r="1184" spans="4:8">
      <c r="D1184" s="20"/>
      <c r="H1184" s="25"/>
    </row>
    <row r="1185" spans="4:8">
      <c r="D1185" s="20"/>
      <c r="H1185" s="25"/>
    </row>
    <row r="1186" spans="4:8">
      <c r="D1186" s="20"/>
      <c r="H1186" s="25"/>
    </row>
    <row r="1187" spans="4:8">
      <c r="D1187" s="20"/>
      <c r="H1187" s="25"/>
    </row>
    <row r="1188" spans="4:8">
      <c r="D1188" s="20"/>
      <c r="H1188" s="25"/>
    </row>
    <row r="1189" spans="4:8">
      <c r="D1189" s="20"/>
      <c r="H1189" s="25"/>
    </row>
    <row r="1190" spans="4:8">
      <c r="D1190" s="20"/>
      <c r="H1190" s="25"/>
    </row>
    <row r="1191" spans="4:8">
      <c r="D1191" s="20"/>
      <c r="H1191" s="25"/>
    </row>
    <row r="1192" spans="4:8">
      <c r="D1192" s="20"/>
      <c r="H1192" s="25"/>
    </row>
    <row r="1193" spans="4:8">
      <c r="D1193" s="20"/>
      <c r="H1193" s="25"/>
    </row>
    <row r="1194" spans="4:8">
      <c r="D1194" s="20"/>
      <c r="H1194" s="25"/>
    </row>
    <row r="1195" spans="4:8">
      <c r="D1195" s="20"/>
      <c r="H1195" s="25"/>
    </row>
    <row r="1196" spans="4:8">
      <c r="D1196" s="20"/>
      <c r="H1196" s="25"/>
    </row>
    <row r="1197" spans="4:8">
      <c r="D1197" s="20"/>
      <c r="H1197" s="25"/>
    </row>
    <row r="1198" spans="4:8">
      <c r="D1198" s="20"/>
      <c r="H1198" s="25"/>
    </row>
    <row r="1199" spans="4:8">
      <c r="D1199" s="20"/>
      <c r="H1199" s="25"/>
    </row>
    <row r="1200" spans="4:8">
      <c r="D1200" s="20"/>
      <c r="H1200" s="25"/>
    </row>
    <row r="1201" spans="4:8">
      <c r="D1201" s="20"/>
      <c r="H1201" s="25"/>
    </row>
    <row r="1202" spans="4:8">
      <c r="D1202" s="20"/>
      <c r="H1202" s="25"/>
    </row>
    <row r="1203" spans="4:8">
      <c r="D1203" s="20"/>
      <c r="H1203" s="25"/>
    </row>
    <row r="1204" spans="4:8">
      <c r="D1204" s="20"/>
      <c r="H1204" s="25"/>
    </row>
    <row r="1205" spans="4:8">
      <c r="D1205" s="20"/>
      <c r="H1205" s="25"/>
    </row>
    <row r="1206" spans="4:8">
      <c r="D1206" s="20"/>
      <c r="H1206" s="25"/>
    </row>
    <row r="1207" spans="4:8">
      <c r="D1207" s="20"/>
      <c r="H1207" s="25"/>
    </row>
    <row r="1208" spans="4:8">
      <c r="D1208" s="20"/>
      <c r="H1208" s="25"/>
    </row>
    <row r="1209" spans="4:8">
      <c r="D1209" s="20"/>
      <c r="H1209" s="25"/>
    </row>
    <row r="1210" spans="4:8">
      <c r="D1210" s="20"/>
      <c r="H1210" s="25"/>
    </row>
    <row r="1211" spans="4:8">
      <c r="D1211" s="20"/>
      <c r="H1211" s="25"/>
    </row>
    <row r="1212" spans="4:8">
      <c r="D1212" s="20"/>
      <c r="H1212" s="25"/>
    </row>
    <row r="1213" spans="4:8">
      <c r="D1213" s="20"/>
      <c r="H1213" s="25"/>
    </row>
    <row r="1214" spans="4:8">
      <c r="D1214" s="20"/>
      <c r="H1214" s="25"/>
    </row>
    <row r="1215" spans="4:8">
      <c r="D1215" s="20"/>
      <c r="H1215" s="25"/>
    </row>
    <row r="1216" spans="4:8">
      <c r="D1216" s="20"/>
      <c r="H1216" s="25"/>
    </row>
    <row r="1217" spans="4:8">
      <c r="D1217" s="20"/>
      <c r="H1217" s="25"/>
    </row>
    <row r="1218" spans="4:8">
      <c r="D1218" s="20"/>
      <c r="H1218" s="25"/>
    </row>
    <row r="1219" spans="4:8">
      <c r="D1219" s="20"/>
      <c r="H1219" s="25"/>
    </row>
    <row r="1220" spans="4:8">
      <c r="D1220" s="20"/>
      <c r="H1220" s="25"/>
    </row>
    <row r="1221" spans="4:8">
      <c r="D1221" s="20"/>
      <c r="H1221" s="25"/>
    </row>
    <row r="1222" spans="4:8">
      <c r="D1222" s="20"/>
      <c r="H1222" s="25"/>
    </row>
    <row r="1223" spans="4:8">
      <c r="D1223" s="20"/>
      <c r="H1223" s="25"/>
    </row>
    <row r="1224" spans="4:8">
      <c r="D1224" s="20"/>
      <c r="H1224" s="25"/>
    </row>
    <row r="1225" spans="4:8">
      <c r="D1225" s="20"/>
      <c r="H1225" s="25"/>
    </row>
    <row r="1226" spans="4:8">
      <c r="D1226" s="20"/>
      <c r="H1226" s="25"/>
    </row>
    <row r="1227" spans="4:8">
      <c r="D1227" s="20"/>
      <c r="H1227" s="25"/>
    </row>
    <row r="1228" spans="4:8">
      <c r="D1228" s="20"/>
      <c r="H1228" s="25"/>
    </row>
    <row r="1229" spans="4:8">
      <c r="D1229" s="20"/>
      <c r="H1229" s="25"/>
    </row>
    <row r="1230" spans="4:8">
      <c r="D1230" s="20"/>
      <c r="H1230" s="25"/>
    </row>
    <row r="1231" spans="4:8">
      <c r="D1231" s="20"/>
      <c r="H1231" s="25"/>
    </row>
    <row r="1232" spans="4:8">
      <c r="D1232" s="20"/>
      <c r="H1232" s="25"/>
    </row>
    <row r="1233" spans="4:8">
      <c r="D1233" s="20"/>
      <c r="H1233" s="25"/>
    </row>
    <row r="1234" spans="4:8">
      <c r="D1234" s="20"/>
      <c r="H1234" s="25"/>
    </row>
    <row r="1235" spans="4:8">
      <c r="D1235" s="20"/>
      <c r="H1235" s="25"/>
    </row>
    <row r="1236" spans="4:8">
      <c r="D1236" s="20"/>
      <c r="H1236" s="25"/>
    </row>
    <row r="1237" spans="4:8">
      <c r="D1237" s="20"/>
      <c r="H1237" s="25"/>
    </row>
    <row r="1238" spans="4:8">
      <c r="D1238" s="20"/>
      <c r="H1238" s="25"/>
    </row>
    <row r="1239" spans="4:8">
      <c r="D1239" s="20"/>
      <c r="H1239" s="25"/>
    </row>
    <row r="1240" spans="4:8">
      <c r="D1240" s="20"/>
      <c r="H1240" s="25"/>
    </row>
    <row r="1241" spans="4:8">
      <c r="D1241" s="20"/>
      <c r="H1241" s="25"/>
    </row>
    <row r="1242" spans="4:8">
      <c r="D1242" s="20"/>
      <c r="H1242" s="25"/>
    </row>
    <row r="1243" spans="4:8">
      <c r="D1243" s="20"/>
      <c r="H1243" s="25"/>
    </row>
    <row r="1244" spans="4:8">
      <c r="D1244" s="20"/>
      <c r="H1244" s="25"/>
    </row>
    <row r="1245" spans="4:8">
      <c r="D1245" s="20"/>
      <c r="H1245" s="25"/>
    </row>
    <row r="1246" spans="4:8">
      <c r="D1246" s="20"/>
      <c r="H1246" s="25"/>
    </row>
    <row r="1247" spans="4:8">
      <c r="D1247" s="20"/>
      <c r="H1247" s="25"/>
    </row>
    <row r="1248" spans="4:8">
      <c r="D1248" s="20"/>
      <c r="H1248" s="25"/>
    </row>
    <row r="1249" spans="4:8">
      <c r="D1249" s="20"/>
      <c r="H1249" s="25"/>
    </row>
    <row r="1250" spans="4:8">
      <c r="D1250" s="20"/>
      <c r="H1250" s="25"/>
    </row>
    <row r="1251" spans="4:8">
      <c r="D1251" s="20"/>
      <c r="H1251" s="25"/>
    </row>
    <row r="1252" spans="4:8">
      <c r="D1252" s="20"/>
      <c r="H1252" s="25"/>
    </row>
    <row r="1253" spans="4:8">
      <c r="D1253" s="20"/>
      <c r="H1253" s="25"/>
    </row>
    <row r="1254" spans="4:8">
      <c r="D1254" s="20"/>
      <c r="H1254" s="25"/>
    </row>
    <row r="1255" spans="4:8">
      <c r="D1255" s="20"/>
      <c r="H1255" s="25"/>
    </row>
    <row r="1256" spans="4:8">
      <c r="D1256" s="20"/>
      <c r="H1256" s="25"/>
    </row>
    <row r="1257" spans="4:8">
      <c r="D1257" s="20"/>
      <c r="H1257" s="25"/>
    </row>
    <row r="1258" spans="4:8">
      <c r="D1258" s="20"/>
      <c r="H1258" s="25"/>
    </row>
    <row r="1259" spans="4:8">
      <c r="D1259" s="20"/>
      <c r="H1259" s="25"/>
    </row>
    <row r="1260" spans="4:8">
      <c r="D1260" s="20"/>
      <c r="H1260" s="25"/>
    </row>
    <row r="1261" spans="4:8">
      <c r="D1261" s="20"/>
      <c r="H1261" s="25"/>
    </row>
    <row r="1262" spans="4:8">
      <c r="D1262" s="20"/>
      <c r="H1262" s="25"/>
    </row>
    <row r="1263" spans="4:8">
      <c r="D1263" s="20"/>
      <c r="H1263" s="25"/>
    </row>
    <row r="1264" spans="4:8">
      <c r="D1264" s="20"/>
      <c r="H1264" s="25"/>
    </row>
    <row r="1265" spans="4:8">
      <c r="D1265" s="20"/>
      <c r="H1265" s="25"/>
    </row>
    <row r="1266" spans="4:8">
      <c r="D1266" s="20"/>
      <c r="H1266" s="25"/>
    </row>
    <row r="1267" spans="4:8">
      <c r="D1267" s="20"/>
      <c r="H1267" s="25"/>
    </row>
    <row r="1268" spans="4:8">
      <c r="D1268" s="20"/>
      <c r="H1268" s="25"/>
    </row>
    <row r="1269" spans="4:8">
      <c r="D1269" s="20"/>
      <c r="H1269" s="25"/>
    </row>
    <row r="1270" spans="4:8">
      <c r="D1270" s="20"/>
      <c r="H1270" s="25"/>
    </row>
    <row r="1271" spans="4:8">
      <c r="D1271" s="20"/>
      <c r="H1271" s="25"/>
    </row>
    <row r="1272" spans="4:8">
      <c r="D1272" s="20"/>
      <c r="H1272" s="25"/>
    </row>
    <row r="1273" spans="4:8">
      <c r="D1273" s="20"/>
      <c r="H1273" s="25"/>
    </row>
    <row r="1274" spans="4:8">
      <c r="D1274" s="20"/>
      <c r="H1274" s="25"/>
    </row>
    <row r="1275" spans="4:8">
      <c r="D1275" s="20"/>
      <c r="H1275" s="25"/>
    </row>
    <row r="1276" spans="4:8">
      <c r="D1276" s="20"/>
      <c r="H1276" s="25"/>
    </row>
    <row r="1277" spans="4:8">
      <c r="D1277" s="20"/>
      <c r="H1277" s="25"/>
    </row>
    <row r="1278" spans="4:8">
      <c r="D1278" s="20"/>
      <c r="H1278" s="25"/>
    </row>
    <row r="1279" spans="4:8">
      <c r="D1279" s="20"/>
      <c r="H1279" s="25"/>
    </row>
    <row r="1280" spans="4:8">
      <c r="D1280" s="20"/>
      <c r="H1280" s="25"/>
    </row>
    <row r="1281" spans="4:8">
      <c r="D1281" s="20"/>
      <c r="H1281" s="25"/>
    </row>
    <row r="1282" spans="4:8">
      <c r="D1282" s="20"/>
      <c r="H1282" s="25"/>
    </row>
    <row r="1283" spans="4:8">
      <c r="D1283" s="20"/>
      <c r="H1283" s="25"/>
    </row>
    <row r="1284" spans="4:8">
      <c r="D1284" s="20"/>
      <c r="H1284" s="25"/>
    </row>
    <row r="1285" spans="4:8">
      <c r="D1285" s="20"/>
      <c r="H1285" s="25"/>
    </row>
    <row r="1286" spans="4:8">
      <c r="D1286" s="20"/>
      <c r="H1286" s="25"/>
    </row>
    <row r="1287" spans="4:8">
      <c r="D1287" s="20"/>
      <c r="H1287" s="25"/>
    </row>
    <row r="1288" spans="4:8">
      <c r="D1288" s="20"/>
      <c r="H1288" s="25"/>
    </row>
    <row r="1289" spans="4:8">
      <c r="D1289" s="20"/>
      <c r="H1289" s="25"/>
    </row>
    <row r="1290" spans="4:8">
      <c r="D1290" s="20"/>
      <c r="H1290" s="25"/>
    </row>
    <row r="1291" spans="4:8">
      <c r="D1291" s="20"/>
      <c r="H1291" s="25"/>
    </row>
    <row r="1292" spans="4:8">
      <c r="D1292" s="20"/>
      <c r="H1292" s="25"/>
    </row>
    <row r="1293" spans="4:8">
      <c r="D1293" s="20"/>
      <c r="H1293" s="25"/>
    </row>
    <row r="1294" spans="4:8">
      <c r="D1294" s="20"/>
      <c r="H1294" s="25"/>
    </row>
    <row r="1295" spans="4:8">
      <c r="D1295" s="20"/>
      <c r="H1295" s="25"/>
    </row>
    <row r="1296" spans="4:8">
      <c r="D1296" s="20"/>
      <c r="H1296" s="25"/>
    </row>
    <row r="1297" spans="4:8">
      <c r="D1297" s="20"/>
      <c r="H1297" s="25"/>
    </row>
    <row r="1298" spans="4:8">
      <c r="D1298" s="20"/>
      <c r="H1298" s="25"/>
    </row>
    <row r="1299" spans="4:8">
      <c r="D1299" s="20"/>
      <c r="H1299" s="25"/>
    </row>
    <row r="1300" spans="4:8">
      <c r="D1300" s="20"/>
      <c r="H1300" s="25"/>
    </row>
    <row r="1301" spans="4:8">
      <c r="D1301" s="20"/>
      <c r="H1301" s="25"/>
    </row>
    <row r="1302" spans="4:8">
      <c r="D1302" s="20"/>
      <c r="H1302" s="25"/>
    </row>
    <row r="1303" spans="4:8">
      <c r="D1303" s="20"/>
      <c r="H1303" s="25"/>
    </row>
    <row r="1304" spans="4:8">
      <c r="D1304" s="20"/>
      <c r="H1304" s="25"/>
    </row>
    <row r="1305" spans="4:8">
      <c r="D1305" s="20"/>
      <c r="H1305" s="25"/>
    </row>
    <row r="1306" spans="4:8">
      <c r="D1306" s="20"/>
      <c r="H1306" s="25"/>
    </row>
    <row r="1307" spans="4:8">
      <c r="D1307" s="20"/>
      <c r="H1307" s="25"/>
    </row>
    <row r="1308" spans="4:8">
      <c r="D1308" s="20"/>
      <c r="H1308" s="25"/>
    </row>
    <row r="1309" spans="4:8">
      <c r="D1309" s="20"/>
      <c r="H1309" s="25"/>
    </row>
    <row r="1310" spans="4:8">
      <c r="D1310" s="20"/>
      <c r="H1310" s="25"/>
    </row>
    <row r="1311" spans="4:8">
      <c r="D1311" s="20"/>
      <c r="H1311" s="25"/>
    </row>
    <row r="1312" spans="4:8">
      <c r="D1312" s="20"/>
      <c r="H1312" s="25"/>
    </row>
    <row r="1313" spans="4:8">
      <c r="D1313" s="20"/>
      <c r="H1313" s="25"/>
    </row>
    <row r="1314" spans="4:8">
      <c r="D1314" s="20"/>
      <c r="H1314" s="25"/>
    </row>
    <row r="1315" spans="4:8">
      <c r="D1315" s="20"/>
      <c r="H1315" s="25"/>
    </row>
    <row r="1316" spans="4:8">
      <c r="D1316" s="20"/>
      <c r="H1316" s="25"/>
    </row>
    <row r="1317" spans="4:8">
      <c r="D1317" s="20"/>
      <c r="H1317" s="25"/>
    </row>
    <row r="1318" spans="4:8">
      <c r="D1318" s="20"/>
      <c r="H1318" s="25"/>
    </row>
    <row r="1319" spans="4:8">
      <c r="D1319" s="20"/>
      <c r="H1319" s="25"/>
    </row>
    <row r="1320" spans="4:8">
      <c r="D1320" s="20"/>
      <c r="H1320" s="25"/>
    </row>
    <row r="1321" spans="4:8">
      <c r="D1321" s="20"/>
      <c r="H1321" s="25"/>
    </row>
    <row r="1322" spans="4:8">
      <c r="D1322" s="20"/>
      <c r="H1322" s="25"/>
    </row>
    <row r="1323" spans="4:8">
      <c r="D1323" s="20"/>
      <c r="H1323" s="25"/>
    </row>
    <row r="1324" spans="4:8">
      <c r="D1324" s="20"/>
      <c r="H1324" s="25"/>
    </row>
    <row r="1325" spans="4:8">
      <c r="D1325" s="20"/>
      <c r="H1325" s="25"/>
    </row>
    <row r="1326" spans="4:8">
      <c r="D1326" s="20"/>
      <c r="H1326" s="25"/>
    </row>
    <row r="1327" spans="4:8">
      <c r="D1327" s="20"/>
      <c r="H1327" s="25"/>
    </row>
    <row r="1328" spans="4:8">
      <c r="D1328" s="20"/>
      <c r="H1328" s="25"/>
    </row>
    <row r="1329" spans="4:8">
      <c r="D1329" s="20"/>
      <c r="H1329" s="25"/>
    </row>
    <row r="1330" spans="4:8">
      <c r="D1330" s="20"/>
      <c r="H1330" s="25"/>
    </row>
    <row r="1331" spans="4:8">
      <c r="D1331" s="20"/>
      <c r="H1331" s="25"/>
    </row>
    <row r="1332" spans="4:8">
      <c r="D1332" s="20"/>
      <c r="H1332" s="25"/>
    </row>
    <row r="1333" spans="4:8">
      <c r="D1333" s="20"/>
      <c r="H1333" s="25"/>
    </row>
    <row r="1334" spans="4:8">
      <c r="D1334" s="20"/>
      <c r="H1334" s="25"/>
    </row>
    <row r="1335" spans="4:8">
      <c r="D1335" s="20"/>
      <c r="H1335" s="25"/>
    </row>
    <row r="1336" spans="4:8">
      <c r="D1336" s="20"/>
      <c r="H1336" s="25"/>
    </row>
    <row r="1337" spans="4:8">
      <c r="D1337" s="20"/>
      <c r="H1337" s="25"/>
    </row>
    <row r="1338" spans="4:8">
      <c r="D1338" s="20"/>
      <c r="H1338" s="25"/>
    </row>
    <row r="1339" spans="4:8">
      <c r="D1339" s="20"/>
      <c r="H1339" s="25"/>
    </row>
    <row r="1340" spans="4:8">
      <c r="D1340" s="20"/>
      <c r="H1340" s="25"/>
    </row>
    <row r="1341" spans="4:8">
      <c r="D1341" s="20"/>
      <c r="H1341" s="25"/>
    </row>
    <row r="1342" spans="4:8">
      <c r="D1342" s="20"/>
      <c r="H1342" s="25"/>
    </row>
    <row r="1343" spans="4:8">
      <c r="D1343" s="20"/>
      <c r="H1343" s="25"/>
    </row>
    <row r="1344" spans="4:8">
      <c r="D1344" s="20"/>
      <c r="H1344" s="25"/>
    </row>
    <row r="1345" spans="4:8">
      <c r="D1345" s="20"/>
      <c r="H1345" s="25"/>
    </row>
    <row r="1346" spans="4:8">
      <c r="D1346" s="20"/>
      <c r="H1346" s="25"/>
    </row>
    <row r="1347" spans="4:8">
      <c r="D1347" s="20"/>
      <c r="H1347" s="25"/>
    </row>
    <row r="1348" spans="4:8">
      <c r="D1348" s="20"/>
      <c r="H1348" s="25"/>
    </row>
    <row r="1349" spans="4:8">
      <c r="D1349" s="20"/>
      <c r="H1349" s="25"/>
    </row>
    <row r="1350" spans="4:8">
      <c r="D1350" s="20"/>
      <c r="H1350" s="25"/>
    </row>
    <row r="1351" spans="4:8">
      <c r="D1351" s="20"/>
      <c r="H1351" s="25"/>
    </row>
    <row r="1352" spans="4:8">
      <c r="D1352" s="20"/>
      <c r="H1352" s="25"/>
    </row>
    <row r="1353" spans="4:8">
      <c r="D1353" s="20"/>
      <c r="H1353" s="25"/>
    </row>
    <row r="1354" spans="4:8">
      <c r="D1354" s="20"/>
      <c r="H1354" s="25"/>
    </row>
    <row r="1355" spans="4:8">
      <c r="D1355" s="20"/>
      <c r="H1355" s="25"/>
    </row>
    <row r="1356" spans="4:8">
      <c r="D1356" s="20"/>
      <c r="H1356" s="25"/>
    </row>
    <row r="1357" spans="4:8">
      <c r="D1357" s="20"/>
      <c r="H1357" s="25"/>
    </row>
    <row r="1358" spans="4:8">
      <c r="D1358" s="20"/>
      <c r="H1358" s="25"/>
    </row>
    <row r="1359" spans="4:8">
      <c r="D1359" s="20"/>
      <c r="H1359" s="25"/>
    </row>
    <row r="1360" spans="4:8">
      <c r="D1360" s="20"/>
      <c r="H1360" s="25"/>
    </row>
    <row r="1361" spans="4:8">
      <c r="D1361" s="20"/>
      <c r="H1361" s="25"/>
    </row>
    <row r="1362" spans="4:8">
      <c r="D1362" s="20"/>
      <c r="H1362" s="25"/>
    </row>
    <row r="1363" spans="4:8">
      <c r="D1363" s="20"/>
      <c r="H1363" s="25"/>
    </row>
    <row r="1364" spans="4:8">
      <c r="D1364" s="20"/>
      <c r="H1364" s="25"/>
    </row>
    <row r="1365" spans="4:8">
      <c r="D1365" s="20"/>
      <c r="H1365" s="25"/>
    </row>
    <row r="1366" spans="4:8">
      <c r="D1366" s="20"/>
      <c r="H1366" s="25"/>
    </row>
    <row r="1367" spans="4:8">
      <c r="D1367" s="20"/>
      <c r="H1367" s="25"/>
    </row>
    <row r="1368" spans="4:8">
      <c r="D1368" s="20"/>
      <c r="H1368" s="25"/>
    </row>
    <row r="1369" spans="4:8">
      <c r="D1369" s="20"/>
      <c r="H1369" s="25"/>
    </row>
    <row r="1370" spans="4:8">
      <c r="D1370" s="20"/>
      <c r="H1370" s="25"/>
    </row>
    <row r="1371" spans="4:8">
      <c r="D1371" s="20"/>
      <c r="H1371" s="25"/>
    </row>
    <row r="1372" spans="4:8">
      <c r="D1372" s="20"/>
      <c r="H1372" s="25"/>
    </row>
    <row r="1373" spans="4:8">
      <c r="D1373" s="20"/>
      <c r="H1373" s="25"/>
    </row>
    <row r="1374" spans="4:8">
      <c r="D1374" s="20"/>
      <c r="H1374" s="25"/>
    </row>
    <row r="1375" spans="4:8">
      <c r="D1375" s="20"/>
      <c r="H1375" s="25"/>
    </row>
    <row r="1376" spans="4:8">
      <c r="D1376" s="20"/>
      <c r="H1376" s="25"/>
    </row>
    <row r="1377" spans="4:8">
      <c r="D1377" s="20"/>
      <c r="H1377" s="25"/>
    </row>
    <row r="1378" spans="4:8">
      <c r="D1378" s="20"/>
      <c r="H1378" s="25"/>
    </row>
    <row r="1379" spans="4:8">
      <c r="D1379" s="20"/>
      <c r="H1379" s="25"/>
    </row>
    <row r="1380" spans="4:8">
      <c r="D1380" s="20"/>
      <c r="H1380" s="25"/>
    </row>
    <row r="1381" spans="4:8">
      <c r="D1381" s="20"/>
      <c r="H1381" s="25"/>
    </row>
    <row r="1382" spans="4:8">
      <c r="D1382" s="20"/>
      <c r="H1382" s="25"/>
    </row>
    <row r="1383" spans="4:8">
      <c r="D1383" s="20"/>
      <c r="H1383" s="25"/>
    </row>
    <row r="1384" spans="4:8">
      <c r="D1384" s="20"/>
      <c r="H1384" s="25"/>
    </row>
    <row r="1385" spans="4:8">
      <c r="D1385" s="20"/>
      <c r="H1385" s="25"/>
    </row>
    <row r="1386" spans="4:8">
      <c r="D1386" s="20"/>
      <c r="H1386" s="25"/>
    </row>
    <row r="1387" spans="4:8">
      <c r="D1387" s="20"/>
      <c r="H1387" s="25"/>
    </row>
    <row r="1388" spans="4:8">
      <c r="D1388" s="20"/>
      <c r="H1388" s="25"/>
    </row>
    <row r="1389" spans="4:8">
      <c r="D1389" s="20"/>
      <c r="H1389" s="25"/>
    </row>
    <row r="1390" spans="4:8">
      <c r="D1390" s="20"/>
      <c r="H1390" s="25"/>
    </row>
    <row r="1391" spans="4:8">
      <c r="D1391" s="20"/>
      <c r="H1391" s="25"/>
    </row>
    <row r="1392" spans="4:8">
      <c r="D1392" s="20"/>
      <c r="H1392" s="25"/>
    </row>
    <row r="1393" spans="4:8">
      <c r="D1393" s="20"/>
      <c r="H1393" s="25"/>
    </row>
    <row r="1394" spans="4:8">
      <c r="D1394" s="20"/>
      <c r="H1394" s="25"/>
    </row>
    <row r="1395" spans="4:8">
      <c r="D1395" s="20"/>
      <c r="H1395" s="25"/>
    </row>
    <row r="1396" spans="4:8">
      <c r="D1396" s="20"/>
      <c r="H1396" s="25"/>
    </row>
    <row r="1397" spans="4:8">
      <c r="D1397" s="20"/>
      <c r="H1397" s="25"/>
    </row>
    <row r="1398" spans="4:8">
      <c r="D1398" s="20"/>
      <c r="H1398" s="25"/>
    </row>
    <row r="1399" spans="4:8">
      <c r="D1399" s="20"/>
      <c r="H1399" s="25"/>
    </row>
    <row r="1400" spans="4:8">
      <c r="D1400" s="20"/>
      <c r="H1400" s="25"/>
    </row>
    <row r="1401" spans="4:8">
      <c r="D1401" s="20"/>
      <c r="H1401" s="25"/>
    </row>
    <row r="1402" spans="4:8">
      <c r="D1402" s="20"/>
      <c r="H1402" s="25"/>
    </row>
    <row r="1403" spans="4:8">
      <c r="D1403" s="20"/>
      <c r="H1403" s="25"/>
    </row>
    <row r="1404" spans="4:8">
      <c r="D1404" s="20"/>
      <c r="H1404" s="25"/>
    </row>
    <row r="1405" spans="4:8">
      <c r="D1405" s="20"/>
      <c r="H1405" s="25"/>
    </row>
    <row r="1406" spans="4:8">
      <c r="D1406" s="20"/>
      <c r="H1406" s="25"/>
    </row>
    <row r="1407" spans="4:8">
      <c r="D1407" s="20"/>
      <c r="H1407" s="25"/>
    </row>
    <row r="1408" spans="4:8">
      <c r="D1408" s="20"/>
      <c r="H1408" s="25"/>
    </row>
    <row r="1409" spans="4:8">
      <c r="D1409" s="20"/>
      <c r="H1409" s="25"/>
    </row>
    <row r="1410" spans="4:8">
      <c r="D1410" s="20"/>
      <c r="H1410" s="25"/>
    </row>
    <row r="1411" spans="4:8">
      <c r="D1411" s="20"/>
      <c r="H1411" s="25"/>
    </row>
    <row r="1412" spans="4:8">
      <c r="D1412" s="20"/>
      <c r="H1412" s="25"/>
    </row>
    <row r="1413" spans="4:8">
      <c r="D1413" s="20"/>
      <c r="H1413" s="25"/>
    </row>
    <row r="1414" spans="4:8">
      <c r="D1414" s="20"/>
      <c r="H1414" s="25"/>
    </row>
    <row r="1415" spans="4:8">
      <c r="D1415" s="20"/>
      <c r="H1415" s="25"/>
    </row>
    <row r="1416" spans="4:8">
      <c r="D1416" s="20"/>
      <c r="H1416" s="25"/>
    </row>
    <row r="1417" spans="4:8">
      <c r="D1417" s="20"/>
      <c r="H1417" s="25"/>
    </row>
    <row r="1418" spans="4:8">
      <c r="D1418" s="20"/>
      <c r="H1418" s="25"/>
    </row>
    <row r="1419" spans="4:8">
      <c r="D1419" s="20"/>
      <c r="H1419" s="25"/>
    </row>
    <row r="1420" spans="4:8">
      <c r="D1420" s="20"/>
      <c r="H1420" s="25"/>
    </row>
    <row r="1421" spans="4:8">
      <c r="D1421" s="20"/>
      <c r="H1421" s="25"/>
    </row>
    <row r="1422" spans="4:8">
      <c r="D1422" s="20"/>
      <c r="H1422" s="25"/>
    </row>
    <row r="1423" spans="4:8">
      <c r="D1423" s="20"/>
      <c r="H1423" s="25"/>
    </row>
    <row r="1424" spans="4:8">
      <c r="D1424" s="20"/>
      <c r="H1424" s="25"/>
    </row>
    <row r="1425" spans="4:8">
      <c r="D1425" s="20"/>
      <c r="H1425" s="25"/>
    </row>
    <row r="1426" spans="4:8">
      <c r="D1426" s="20"/>
      <c r="H1426" s="25"/>
    </row>
    <row r="1427" spans="4:8">
      <c r="D1427" s="20"/>
      <c r="H1427" s="25"/>
    </row>
    <row r="1428" spans="4:8">
      <c r="D1428" s="20"/>
      <c r="H1428" s="25"/>
    </row>
    <row r="1429" spans="4:8">
      <c r="D1429" s="20"/>
      <c r="H1429" s="25"/>
    </row>
    <row r="1430" spans="4:8">
      <c r="D1430" s="20"/>
      <c r="H1430" s="25"/>
    </row>
    <row r="1431" spans="4:8">
      <c r="D1431" s="20"/>
      <c r="H1431" s="25"/>
    </row>
    <row r="1432" spans="4:8">
      <c r="D1432" s="20"/>
      <c r="H1432" s="25"/>
    </row>
    <row r="1433" spans="4:8">
      <c r="D1433" s="20"/>
      <c r="H1433" s="25"/>
    </row>
    <row r="1434" spans="4:8">
      <c r="D1434" s="20"/>
      <c r="H1434" s="25"/>
    </row>
    <row r="1435" spans="4:8">
      <c r="D1435" s="20"/>
      <c r="H1435" s="25"/>
    </row>
    <row r="1436" spans="4:8">
      <c r="D1436" s="20"/>
      <c r="H1436" s="25"/>
    </row>
    <row r="1437" spans="4:8">
      <c r="D1437" s="20"/>
      <c r="H1437" s="25"/>
    </row>
    <row r="1438" spans="4:8">
      <c r="D1438" s="20"/>
      <c r="H1438" s="25"/>
    </row>
    <row r="1439" spans="4:8">
      <c r="D1439" s="20"/>
      <c r="H1439" s="25"/>
    </row>
    <row r="1440" spans="4:8">
      <c r="D1440" s="20"/>
      <c r="H1440" s="25"/>
    </row>
    <row r="1441" spans="4:8">
      <c r="D1441" s="20"/>
      <c r="H1441" s="25"/>
    </row>
    <row r="1442" spans="4:8">
      <c r="D1442" s="20"/>
      <c r="H1442" s="25"/>
    </row>
    <row r="1443" spans="4:8">
      <c r="D1443" s="20"/>
      <c r="H1443" s="25"/>
    </row>
    <row r="1444" spans="4:8">
      <c r="D1444" s="20"/>
      <c r="H1444" s="25"/>
    </row>
    <row r="1445" spans="4:8">
      <c r="D1445" s="20"/>
      <c r="H1445" s="25"/>
    </row>
    <row r="1446" spans="4:8">
      <c r="D1446" s="20"/>
      <c r="H1446" s="25"/>
    </row>
    <row r="1447" spans="4:8">
      <c r="D1447" s="20"/>
      <c r="H1447" s="25"/>
    </row>
    <row r="1448" spans="4:8">
      <c r="D1448" s="20"/>
      <c r="H1448" s="25"/>
    </row>
    <row r="1449" spans="4:8">
      <c r="D1449" s="20"/>
      <c r="H1449" s="25"/>
    </row>
    <row r="1450" spans="4:8">
      <c r="D1450" s="20"/>
      <c r="H1450" s="25"/>
    </row>
    <row r="1451" spans="4:8">
      <c r="D1451" s="20"/>
      <c r="H1451" s="25"/>
    </row>
    <row r="1452" spans="4:8">
      <c r="D1452" s="20"/>
      <c r="H1452" s="25"/>
    </row>
    <row r="1453" spans="4:8">
      <c r="D1453" s="20"/>
      <c r="H1453" s="25"/>
    </row>
    <row r="1454" spans="4:8">
      <c r="D1454" s="20"/>
      <c r="H1454" s="25"/>
    </row>
    <row r="1455" spans="4:8">
      <c r="D1455" s="20"/>
      <c r="H1455" s="25"/>
    </row>
    <row r="1456" spans="4:8">
      <c r="D1456" s="20"/>
      <c r="H1456" s="25"/>
    </row>
    <row r="1457" spans="4:8">
      <c r="D1457" s="20"/>
      <c r="H1457" s="25"/>
    </row>
    <row r="1458" spans="4:8">
      <c r="D1458" s="20"/>
      <c r="H1458" s="25"/>
    </row>
    <row r="1459" spans="4:8">
      <c r="D1459" s="20"/>
      <c r="H1459" s="25"/>
    </row>
    <row r="1460" spans="4:8">
      <c r="D1460" s="20"/>
      <c r="H1460" s="25"/>
    </row>
    <row r="1461" spans="4:8">
      <c r="D1461" s="20"/>
      <c r="H1461" s="25"/>
    </row>
    <row r="1462" spans="4:8">
      <c r="D1462" s="20"/>
      <c r="H1462" s="25"/>
    </row>
    <row r="1463" spans="4:8">
      <c r="D1463" s="20"/>
      <c r="H1463" s="25"/>
    </row>
    <row r="1464" spans="4:8">
      <c r="D1464" s="20"/>
      <c r="H1464" s="25"/>
    </row>
    <row r="1465" spans="4:8">
      <c r="D1465" s="20"/>
      <c r="H1465" s="25"/>
    </row>
    <row r="1466" spans="4:8">
      <c r="D1466" s="20"/>
      <c r="H1466" s="25"/>
    </row>
    <row r="1467" spans="4:8">
      <c r="D1467" s="20"/>
      <c r="H1467" s="25"/>
    </row>
    <row r="1468" spans="4:8">
      <c r="D1468" s="20"/>
      <c r="H1468" s="25"/>
    </row>
    <row r="1469" spans="4:8">
      <c r="D1469" s="20"/>
      <c r="H1469" s="25"/>
    </row>
    <row r="1470" spans="4:8">
      <c r="D1470" s="20"/>
      <c r="H1470" s="25"/>
    </row>
    <row r="1471" spans="4:8">
      <c r="D1471" s="20"/>
      <c r="H1471" s="25"/>
    </row>
    <row r="1472" spans="4:8">
      <c r="D1472" s="20"/>
      <c r="H1472" s="25"/>
    </row>
    <row r="1473" spans="4:8">
      <c r="D1473" s="20"/>
      <c r="H1473" s="25"/>
    </row>
    <row r="1474" spans="4:8">
      <c r="D1474" s="20"/>
      <c r="H1474" s="25"/>
    </row>
    <row r="1475" spans="4:8">
      <c r="D1475" s="20"/>
      <c r="H1475" s="25"/>
    </row>
    <row r="1476" spans="4:8">
      <c r="D1476" s="20"/>
      <c r="H1476" s="25"/>
    </row>
    <row r="1477" spans="4:8">
      <c r="D1477" s="20"/>
      <c r="H1477" s="25"/>
    </row>
    <row r="1478" spans="4:8">
      <c r="D1478" s="20"/>
      <c r="H1478" s="25"/>
    </row>
    <row r="1479" spans="4:8">
      <c r="D1479" s="20"/>
      <c r="H1479" s="25"/>
    </row>
    <row r="1480" spans="4:8">
      <c r="D1480" s="20"/>
      <c r="H1480" s="25"/>
    </row>
    <row r="1481" spans="4:8">
      <c r="D1481" s="20"/>
      <c r="H1481" s="25"/>
    </row>
    <row r="1482" spans="4:8">
      <c r="D1482" s="20"/>
      <c r="H1482" s="25"/>
    </row>
    <row r="1483" spans="4:8">
      <c r="D1483" s="20"/>
      <c r="H1483" s="25"/>
    </row>
    <row r="1484" spans="4:8">
      <c r="D1484" s="20"/>
      <c r="H1484" s="25"/>
    </row>
    <row r="1485" spans="4:8">
      <c r="D1485" s="20"/>
      <c r="H1485" s="25"/>
    </row>
    <row r="1486" spans="4:8">
      <c r="D1486" s="20"/>
      <c r="H1486" s="25"/>
    </row>
    <row r="1487" spans="4:8">
      <c r="D1487" s="20"/>
      <c r="H1487" s="25"/>
    </row>
    <row r="1488" spans="4:8">
      <c r="D1488" s="20"/>
      <c r="H1488" s="25"/>
    </row>
    <row r="1489" spans="4:8">
      <c r="D1489" s="20"/>
      <c r="H1489" s="25"/>
    </row>
    <row r="1490" spans="4:8">
      <c r="D1490" s="20"/>
      <c r="H1490" s="25"/>
    </row>
    <row r="1491" spans="4:8">
      <c r="D1491" s="20"/>
      <c r="H1491" s="25"/>
    </row>
    <row r="1492" spans="4:8">
      <c r="D1492" s="20"/>
      <c r="H1492" s="25"/>
    </row>
    <row r="1493" spans="4:8">
      <c r="D1493" s="20"/>
      <c r="H1493" s="25"/>
    </row>
    <row r="1494" spans="4:8">
      <c r="D1494" s="20"/>
      <c r="H1494" s="25"/>
    </row>
    <row r="1495" spans="4:8">
      <c r="D1495" s="20"/>
      <c r="H1495" s="25"/>
    </row>
    <row r="1496" spans="4:8">
      <c r="D1496" s="20"/>
      <c r="H1496" s="25"/>
    </row>
    <row r="1497" spans="4:8">
      <c r="D1497" s="20"/>
      <c r="H1497" s="25"/>
    </row>
    <row r="1498" spans="4:8">
      <c r="D1498" s="20"/>
      <c r="H1498" s="25"/>
    </row>
    <row r="1499" spans="4:8">
      <c r="D1499" s="20"/>
      <c r="H1499" s="25"/>
    </row>
    <row r="1500" spans="4:8">
      <c r="D1500" s="20"/>
      <c r="H1500" s="25"/>
    </row>
    <row r="1501" spans="4:8">
      <c r="D1501" s="20"/>
      <c r="H1501" s="25"/>
    </row>
    <row r="1502" spans="4:8">
      <c r="D1502" s="20"/>
      <c r="H1502" s="25"/>
    </row>
    <row r="1503" spans="4:8">
      <c r="D1503" s="20"/>
      <c r="H1503" s="25"/>
    </row>
    <row r="1504" spans="4:8">
      <c r="D1504" s="20"/>
      <c r="H1504" s="25"/>
    </row>
    <row r="1505" spans="4:8">
      <c r="D1505" s="20"/>
      <c r="H1505" s="25"/>
    </row>
    <row r="1506" spans="4:8">
      <c r="D1506" s="20"/>
      <c r="H1506" s="25"/>
    </row>
    <row r="1507" spans="4:8">
      <c r="D1507" s="20"/>
      <c r="H1507" s="25"/>
    </row>
    <row r="1508" spans="4:8">
      <c r="D1508" s="20"/>
      <c r="H1508" s="25"/>
    </row>
    <row r="1509" spans="4:8">
      <c r="D1509" s="20"/>
      <c r="H1509" s="25"/>
    </row>
    <row r="1510" spans="4:8">
      <c r="D1510" s="20"/>
      <c r="H1510" s="25"/>
    </row>
    <row r="1511" spans="4:8">
      <c r="D1511" s="20"/>
      <c r="H1511" s="25"/>
    </row>
    <row r="1512" spans="4:8">
      <c r="D1512" s="20"/>
      <c r="H1512" s="25"/>
    </row>
    <row r="1513" spans="4:8">
      <c r="D1513" s="20"/>
      <c r="H1513" s="25"/>
    </row>
    <row r="1514" spans="4:8">
      <c r="D1514" s="20"/>
      <c r="H1514" s="25"/>
    </row>
    <row r="1515" spans="4:8">
      <c r="D1515" s="20"/>
      <c r="H1515" s="25"/>
    </row>
    <row r="1516" spans="4:8">
      <c r="D1516" s="20"/>
      <c r="H1516" s="25"/>
    </row>
    <row r="1517" spans="4:8">
      <c r="D1517" s="20"/>
      <c r="H1517" s="25"/>
    </row>
    <row r="1518" spans="4:8">
      <c r="D1518" s="20"/>
      <c r="H1518" s="25"/>
    </row>
    <row r="1519" spans="4:8">
      <c r="D1519" s="20"/>
      <c r="H1519" s="25"/>
    </row>
    <row r="1520" spans="4:8">
      <c r="D1520" s="20"/>
      <c r="H1520" s="25"/>
    </row>
    <row r="1521" spans="4:8">
      <c r="D1521" s="20"/>
      <c r="H1521" s="25"/>
    </row>
    <row r="1522" spans="4:8">
      <c r="D1522" s="20"/>
      <c r="H1522" s="25"/>
    </row>
    <row r="1523" spans="4:8">
      <c r="D1523" s="20"/>
      <c r="H1523" s="25"/>
    </row>
    <row r="1524" spans="4:8">
      <c r="D1524" s="20"/>
      <c r="H1524" s="25"/>
    </row>
    <row r="1525" spans="4:8">
      <c r="D1525" s="20"/>
      <c r="H1525" s="25"/>
    </row>
    <row r="1526" spans="4:8">
      <c r="D1526" s="20"/>
      <c r="H1526" s="25"/>
    </row>
    <row r="1527" spans="4:8">
      <c r="D1527" s="20"/>
      <c r="H1527" s="25"/>
    </row>
    <row r="1528" spans="4:8">
      <c r="D1528" s="20"/>
      <c r="H1528" s="25"/>
    </row>
    <row r="1529" spans="4:8">
      <c r="D1529" s="20"/>
      <c r="H1529" s="25"/>
    </row>
    <row r="1530" spans="4:8">
      <c r="D1530" s="20"/>
      <c r="H1530" s="25"/>
    </row>
    <row r="1531" spans="4:8">
      <c r="D1531" s="20"/>
      <c r="H1531" s="25"/>
    </row>
    <row r="1532" spans="4:8">
      <c r="D1532" s="20"/>
      <c r="H1532" s="25"/>
    </row>
    <row r="1533" spans="4:8">
      <c r="D1533" s="20"/>
      <c r="H1533" s="25"/>
    </row>
    <row r="1534" spans="4:8">
      <c r="D1534" s="20"/>
      <c r="H1534" s="25"/>
    </row>
    <row r="1535" spans="4:8">
      <c r="D1535" s="20"/>
      <c r="H1535" s="25"/>
    </row>
    <row r="1536" spans="4:8">
      <c r="D1536" s="20"/>
      <c r="H1536" s="25"/>
    </row>
    <row r="1537" spans="4:8">
      <c r="D1537" s="20"/>
      <c r="H1537" s="25"/>
    </row>
    <row r="1538" spans="4:8">
      <c r="D1538" s="20"/>
      <c r="H1538" s="25"/>
    </row>
    <row r="1539" spans="4:8">
      <c r="D1539" s="20"/>
      <c r="H1539" s="25"/>
    </row>
    <row r="1540" spans="4:8">
      <c r="D1540" s="20"/>
      <c r="H1540" s="25"/>
    </row>
    <row r="1541" spans="4:8">
      <c r="D1541" s="20"/>
      <c r="H1541" s="25"/>
    </row>
    <row r="1542" spans="4:8">
      <c r="D1542" s="20"/>
      <c r="H1542" s="25"/>
    </row>
    <row r="1543" spans="4:8">
      <c r="D1543" s="20"/>
      <c r="H1543" s="25"/>
    </row>
    <row r="1544" spans="4:8">
      <c r="D1544" s="20"/>
      <c r="H1544" s="25"/>
    </row>
    <row r="1545" spans="4:8">
      <c r="D1545" s="20"/>
      <c r="H1545" s="25"/>
    </row>
    <row r="1546" spans="4:8">
      <c r="D1546" s="20"/>
      <c r="H1546" s="25"/>
    </row>
    <row r="1547" spans="4:8">
      <c r="D1547" s="20"/>
      <c r="H1547" s="25"/>
    </row>
    <row r="1548" spans="4:8">
      <c r="D1548" s="20"/>
      <c r="H1548" s="25"/>
    </row>
    <row r="1549" spans="4:8">
      <c r="D1549" s="20"/>
      <c r="H1549" s="25"/>
    </row>
    <row r="1550" spans="4:8">
      <c r="D1550" s="20"/>
      <c r="H1550" s="25"/>
    </row>
    <row r="1551" spans="4:8">
      <c r="D1551" s="20"/>
      <c r="H1551" s="25"/>
    </row>
    <row r="1552" spans="4:8">
      <c r="D1552" s="20"/>
      <c r="H1552" s="25"/>
    </row>
    <row r="1553" spans="4:8">
      <c r="D1553" s="20"/>
      <c r="H1553" s="25"/>
    </row>
    <row r="1554" spans="4:8">
      <c r="D1554" s="20"/>
      <c r="H1554" s="25"/>
    </row>
    <row r="1555" spans="4:8">
      <c r="D1555" s="20"/>
      <c r="H1555" s="25"/>
    </row>
    <row r="1556" spans="4:8">
      <c r="D1556" s="20"/>
      <c r="H1556" s="25"/>
    </row>
    <row r="1557" spans="4:8">
      <c r="D1557" s="20"/>
      <c r="H1557" s="25"/>
    </row>
    <row r="1558" spans="4:8">
      <c r="D1558" s="20"/>
      <c r="H1558" s="25"/>
    </row>
    <row r="1559" spans="4:8">
      <c r="D1559" s="20"/>
      <c r="H1559" s="25"/>
    </row>
    <row r="1560" spans="4:8">
      <c r="D1560" s="20"/>
      <c r="H1560" s="25"/>
    </row>
    <row r="1561" spans="4:8">
      <c r="D1561" s="20"/>
      <c r="H1561" s="25"/>
    </row>
    <row r="1562" spans="4:8">
      <c r="D1562" s="20"/>
      <c r="H1562" s="25"/>
    </row>
    <row r="1563" spans="4:8">
      <c r="D1563" s="20"/>
      <c r="H1563" s="25"/>
    </row>
    <row r="1564" spans="4:8">
      <c r="D1564" s="20"/>
      <c r="H1564" s="25"/>
    </row>
    <row r="1565" spans="4:8">
      <c r="D1565" s="20"/>
      <c r="H1565" s="25"/>
    </row>
    <row r="1566" spans="4:8">
      <c r="D1566" s="20"/>
      <c r="H1566" s="25"/>
    </row>
    <row r="1567" spans="4:8">
      <c r="D1567" s="20"/>
      <c r="H1567" s="25"/>
    </row>
    <row r="1568" spans="4:8">
      <c r="D1568" s="20"/>
      <c r="H1568" s="25"/>
    </row>
    <row r="1569" spans="4:8">
      <c r="D1569" s="20"/>
      <c r="H1569" s="25"/>
    </row>
    <row r="1570" spans="4:8">
      <c r="D1570" s="20"/>
      <c r="H1570" s="25"/>
    </row>
    <row r="1571" spans="4:8">
      <c r="D1571" s="20"/>
      <c r="H1571" s="25"/>
    </row>
    <row r="1572" spans="4:8">
      <c r="D1572" s="20"/>
      <c r="H1572" s="25"/>
    </row>
    <row r="1573" spans="4:8">
      <c r="D1573" s="20"/>
      <c r="H1573" s="25"/>
    </row>
    <row r="1574" spans="4:8">
      <c r="D1574" s="20"/>
      <c r="H1574" s="25"/>
    </row>
    <row r="1575" spans="4:8">
      <c r="D1575" s="20"/>
      <c r="H1575" s="25"/>
    </row>
    <row r="1576" spans="4:8">
      <c r="D1576" s="20"/>
      <c r="H1576" s="25"/>
    </row>
    <row r="1577" spans="4:8">
      <c r="D1577" s="20"/>
      <c r="H1577" s="25"/>
    </row>
    <row r="1578" spans="4:8">
      <c r="D1578" s="20"/>
      <c r="H1578" s="25"/>
    </row>
    <row r="1579" spans="4:8">
      <c r="D1579" s="20"/>
      <c r="H1579" s="25"/>
    </row>
    <row r="1580" spans="4:8">
      <c r="D1580" s="20"/>
      <c r="H1580" s="25"/>
    </row>
    <row r="1581" spans="4:8">
      <c r="D1581" s="20"/>
      <c r="H1581" s="25"/>
    </row>
  </sheetData>
  <phoneticPr fontId="26" type="noConversion"/>
  <dataValidations count="2">
    <dataValidation type="list" allowBlank="1" showInputMessage="1" showErrorMessage="1" sqref="D28:D1581">
      <formula1>Main!$C$2:$E$2</formula1>
    </dataValidation>
    <dataValidation type="list" allowBlank="1" showInputMessage="1" showErrorMessage="1" sqref="N28:N1562">
      <formula1>Main!$O$2:$Q$2</formula1>
    </dataValidation>
  </dataValidations>
  <pageMargins left="0.75" right="0.75" top="1" bottom="1" header="0.5" footer="0.5"/>
  <pageSetup orientation="portrait" horizontalDpi="4294967292" verticalDpi="4294967292" r:id="rId1"/>
  <headerFooter alignWithMargins="0"/>
  <legacyDrawing r:id="rId2"/>
</worksheet>
</file>

<file path=xl/worksheets/sheet3.xml><?xml version="1.0" encoding="utf-8"?>
<worksheet xmlns="http://schemas.openxmlformats.org/spreadsheetml/2006/main" xmlns:r="http://schemas.openxmlformats.org/officeDocument/2006/relationships">
  <dimension ref="C1:S500"/>
  <sheetViews>
    <sheetView topLeftCell="A24" workbookViewId="0">
      <selection activeCell="S100" sqref="C100:S300"/>
    </sheetView>
  </sheetViews>
  <sheetFormatPr defaultColWidth="11" defaultRowHeight="13.5"/>
  <cols>
    <col min="8" max="8" width="10.69140625" style="29" customWidth="1"/>
    <col min="9" max="9" width="13.23046875" bestFit="1" customWidth="1"/>
    <col min="11" max="11" width="12.84375" customWidth="1"/>
    <col min="13" max="13" width="27.3828125" bestFit="1" customWidth="1"/>
    <col min="15" max="15" width="23.84375" bestFit="1" customWidth="1"/>
    <col min="16" max="16" width="24.69140625" bestFit="1" customWidth="1"/>
    <col min="17" max="17" width="29.15234375" bestFit="1" customWidth="1"/>
    <col min="18" max="18" width="16.69140625" customWidth="1"/>
    <col min="19" max="19" width="24.84375" bestFit="1" customWidth="1"/>
  </cols>
  <sheetData>
    <row r="1" hidden="1"/>
    <row r="2" hidden="1"/>
    <row r="3" hidden="1"/>
    <row r="4" hidden="1"/>
    <row r="5" hidden="1"/>
    <row r="6" hidden="1"/>
    <row r="7" hidden="1"/>
    <row r="8" hidden="1"/>
    <row r="9" hidden="1"/>
    <row r="10" hidden="1"/>
    <row r="11" hidden="1"/>
    <row r="12" hidden="1"/>
    <row r="13" hidden="1"/>
    <row r="14" hidden="1"/>
    <row r="15" hidden="1"/>
    <row r="16" hidden="1"/>
    <row r="17" spans="3:19" hidden="1"/>
    <row r="18" spans="3:19" hidden="1"/>
    <row r="19" spans="3:19" hidden="1"/>
    <row r="20" spans="3:19" hidden="1"/>
    <row r="21" spans="3:19" hidden="1"/>
    <row r="22" spans="3:19" hidden="1"/>
    <row r="23" spans="3:19" hidden="1"/>
    <row r="25" spans="3:19" ht="17.5">
      <c r="C25" s="44" t="s">
        <v>38</v>
      </c>
      <c r="D25" s="28"/>
      <c r="E25" s="28"/>
      <c r="F25" s="85" t="s">
        <v>66</v>
      </c>
    </row>
    <row r="26" spans="3:19" ht="17.5">
      <c r="C26" s="50"/>
      <c r="D26" s="43"/>
      <c r="E26" s="43"/>
      <c r="F26" s="86"/>
    </row>
    <row r="27" spans="3:19" ht="21" thickBot="1">
      <c r="C27" s="45" t="s">
        <v>25</v>
      </c>
      <c r="D27" s="45" t="s">
        <v>26</v>
      </c>
      <c r="E27" s="45" t="s">
        <v>72</v>
      </c>
      <c r="F27" s="87" t="s">
        <v>85</v>
      </c>
      <c r="G27" s="49" t="s">
        <v>86</v>
      </c>
      <c r="H27" s="81" t="s">
        <v>88</v>
      </c>
      <c r="I27" s="49" t="s">
        <v>87</v>
      </c>
      <c r="J27" s="49" t="s">
        <v>86</v>
      </c>
      <c r="K27" s="49" t="s">
        <v>67</v>
      </c>
      <c r="L27" s="49" t="s">
        <v>86</v>
      </c>
      <c r="M27" s="49" t="s">
        <v>78</v>
      </c>
      <c r="N27" s="49" t="s">
        <v>86</v>
      </c>
      <c r="O27" s="49" t="s">
        <v>45</v>
      </c>
      <c r="P27" s="49" t="s">
        <v>48</v>
      </c>
      <c r="Q27" s="49" t="s">
        <v>49</v>
      </c>
      <c r="R27" s="49" t="s">
        <v>50</v>
      </c>
      <c r="S27" s="48" t="s">
        <v>40</v>
      </c>
    </row>
    <row r="28" spans="3:19" ht="14" thickTop="1">
      <c r="C28" t="e">
        <f>Main!#REF!</f>
        <v>#REF!</v>
      </c>
      <c r="D28" s="20" t="e">
        <f>Main!#REF!</f>
        <v>#REF!</v>
      </c>
      <c r="E28" t="e">
        <f>Main!#REF!</f>
        <v>#REF!</v>
      </c>
      <c r="F28" s="86" t="e">
        <f>IF(D28="","",IF(AND(D28="ice",OR(C28&lt;-21.2,C28&gt;0)),0, IF(AND(D28="hydrohalite",OR(C28&lt;-21.2, C28&gt;0.1)),0, IF(AND(D28="halite", OR(C28&lt;0.1,C28&gt;801)),IF(ISBLANK(Main!#REF!),"",0),""))))</f>
        <v>#REF!</v>
      </c>
      <c r="G28" t="e">
        <f>IF(F28="","",IF(D28="ice","Tm ice must be between -21.2 to 0 °C;", IF(D28="hydrohalite", "Tm hydrohalite must be between -21.2 to 0.1 °C;", "Tm halite must be between 0.1 to 801 °C;")))</f>
        <v>#REF!</v>
      </c>
      <c r="H28" s="29" t="e">
        <f>374.1+8.8*'Tm-Th-Salinity'!E28+0.1771*'Tm-Th-Salinity'!E28^2-0.0211*'Tm-Th-Salinity'!E28^3+0.0007334*'Tm-Th-Salinity'!E28^4</f>
        <v>#REF!</v>
      </c>
      <c r="I28" t="str">
        <f>IF(ISERROR(H28),"",IF(E28="","", IF(E28&gt;H28,0,"")))</f>
        <v/>
      </c>
      <c r="J28" t="str">
        <f>IF(I28="","","Th greater than Tc (invalid);")</f>
        <v/>
      </c>
      <c r="K28" t="e">
        <f>IF(AND(C28&gt;E28,D28="halite"),IF(Main!#REF!&gt;3000,0,""),"")</f>
        <v>#REF!</v>
      </c>
      <c r="L28" t="e">
        <f>IF(K28="","","P greater than 3kbar (out of model range);")</f>
        <v>#REF!</v>
      </c>
      <c r="M28" t="str">
        <f>IF(ISBLANK(Main!#REF!),"",IF(OR(ISERROR(Main!#REF!),ISERROR(Main!#REF!)),"",IF(AND(Main!#REF!="temperature estimate",Main!#REF!&lt;Main!#REF!),"T",IF(AND(Main!#REF!="pressure estimate",Main!#REF!&lt;Main!#REF!),"P",""))))</f>
        <v/>
      </c>
      <c r="N28" t="str">
        <f>IF(ISERROR(M28)," Please specify solid phase to melt last; ",IF(M28="T","Trapping temperature can't be lower than homogenization temperature;",IF(M28="P","Trapping pressure can't be lower than homogenization pressure;","")))</f>
        <v/>
      </c>
      <c r="O28" t="str">
        <f>IF(ISNUMBER(Main!#REF!), IF(OR(Main!#REF!&lt;0, Main!#REF!&gt;100), "Invalid Salinity - must be 0 &lt; salinity &lt; 100 wt%;",""),"")</f>
        <v/>
      </c>
      <c r="P28" t="str">
        <f>IF(ISNUMBER(Main!#REF!),IF('Tm-Th-Salinity'!H28&gt;'Tm-Th-Salinity'!B28,"For entered salinity, Tm &gt; Th;",""),"")</f>
        <v/>
      </c>
      <c r="Q28" t="e">
        <f>IF(E28&gt;700, "Th &gt; 700 °C, liquid density and isochore slope are not within range of the model (invalid);","")</f>
        <v>#REF!</v>
      </c>
      <c r="R28" t="e">
        <f>IF(AND(ISBLANK(Main!#REF!),ISNUMBER(Main!#REF!))," Must specify Th + Tm or S in order to compute isochore; ", IF(AND(ISNUMBER(Main!#REF!),Main!#REF!&gt;6000), "Pressure exceeds 6 kbar, outside of model range, cannot precisely determine P at this trapping T; ",""))</f>
        <v>#REF!</v>
      </c>
      <c r="S28" t="str">
        <f>IF(AND(ISNUMBER(Main!#REF!),ISNUMBER(Main!#REF!), ISBLANK(Main!#REF!))," What phase melting represented by Tm? ;","")</f>
        <v/>
      </c>
    </row>
    <row r="29" spans="3:19">
      <c r="C29" t="e">
        <f>Main!#REF!</f>
        <v>#REF!</v>
      </c>
      <c r="D29" s="20" t="e">
        <f>Main!#REF!</f>
        <v>#REF!</v>
      </c>
      <c r="E29" t="e">
        <f>Main!#REF!</f>
        <v>#REF!</v>
      </c>
      <c r="F29" s="86" t="e">
        <f>IF(D29="","",IF(AND(D29="ice",OR(C29&lt;-21.2,C29&gt;0)),0, IF(AND(D29="hydrohalite",OR(C29&lt;-21.2, C29&gt;0.1)),0, IF(AND(D29="halite", OR(C29&lt;0.1,C29&gt;801)),IF(ISBLANK(Main!#REF!),"",0),""))))</f>
        <v>#REF!</v>
      </c>
      <c r="G29" t="e">
        <f t="shared" ref="G29:G92" si="0">IF(F29="","",IF(D29="ice","Tm ice must be between -21.2 to 0 °C;", IF(D29="hydrohalite", "Tm hydrohalite must be between -21.2 to 0.1 °C;", "Tm halite must be between 0.1 to 801 °C;")))</f>
        <v>#REF!</v>
      </c>
      <c r="H29" s="29" t="e">
        <f>374.1+8.8*'Tm-Th-Salinity'!E29+0.1771*'Tm-Th-Salinity'!E29^2-0.0211*'Tm-Th-Salinity'!E29^3+0.0007334*'Tm-Th-Salinity'!E29^4</f>
        <v>#REF!</v>
      </c>
      <c r="I29" t="str">
        <f t="shared" ref="I29:I92" si="1">IF(ISERROR(H29),"",IF(E29="","", IF(E29&gt;H29,0,"")))</f>
        <v/>
      </c>
      <c r="J29" t="str">
        <f t="shared" ref="J29:J92" si="2">IF(I29="","","Th greater than Tc (invalid);")</f>
        <v/>
      </c>
      <c r="K29" t="e">
        <f>IF(AND(C29&gt;E29,D29="halite"),IF(Main!#REF!&gt;3000,0,""),"")</f>
        <v>#REF!</v>
      </c>
      <c r="L29" t="e">
        <f t="shared" ref="L29:L92" si="3">IF(K29="","","P greater than 3kbar (out of model range);")</f>
        <v>#REF!</v>
      </c>
      <c r="M29" t="str">
        <f>IF(ISBLANK(Main!#REF!),"",IF(OR(ISERROR(Main!#REF!),ISERROR(Main!#REF!)),"",IF(AND(Main!#REF!="temperature estimate",Main!#REF!&lt;Main!#REF!),"T",IF(AND(Main!#REF!="pressure estimate",Main!#REF!&lt;Main!#REF!),"P",""))))</f>
        <v/>
      </c>
      <c r="N29" t="str">
        <f t="shared" ref="N29:N92" si="4">IF(ISERROR(M29)," Please specify solid phase to melt last; ",IF(M29="T","Trapping temperature can't be lower than homogenization temperature;",IF(M29="P","Trapping pressure can't be lower than homogenization pressure;","")))</f>
        <v/>
      </c>
      <c r="O29" t="str">
        <f>IF(ISNUMBER(Main!#REF!), IF(OR(Main!#REF!&lt;0, Main!#REF!&gt;100), "Invalid Salinity - must be 0 &lt; salinity &lt; 100 wt%;",""),"")</f>
        <v/>
      </c>
      <c r="P29" t="str">
        <f>IF(ISNUMBER(Main!#REF!),IF('Tm-Th-Salinity'!H29&gt;'Tm-Th-Salinity'!B29,"For entered salinity, Tm &gt; Th;",""),"")</f>
        <v/>
      </c>
      <c r="Q29" t="e">
        <f t="shared" ref="Q29:Q92" si="5">IF(E29&gt;700, "Th &gt; 700 °C, liquid density and isochore slope are not within range of the model (invalid);","")</f>
        <v>#REF!</v>
      </c>
      <c r="R29" t="e">
        <f>IF(AND(ISBLANK(Main!#REF!),ISNUMBER(Main!#REF!))," Must specify Th + Tm or S in order to compute isochore; ", IF(AND(ISNUMBER(Main!#REF!),Main!#REF!&gt;6000), "Pressure exceeds 6 kbar, outside of model range, cannot precisely determine P at this trapping T; ",""))</f>
        <v>#REF!</v>
      </c>
      <c r="S29" t="str">
        <f>IF(AND(ISNUMBER(Main!#REF!),ISNUMBER(Main!#REF!), ISBLANK(Main!#REF!))," What phase melting represented by Tm? ;","")</f>
        <v/>
      </c>
    </row>
    <row r="30" spans="3:19">
      <c r="C30" t="e">
        <f>Main!#REF!</f>
        <v>#REF!</v>
      </c>
      <c r="D30" s="20" t="e">
        <f>Main!#REF!</f>
        <v>#REF!</v>
      </c>
      <c r="E30" t="e">
        <f>Main!#REF!</f>
        <v>#REF!</v>
      </c>
      <c r="F30" s="86" t="e">
        <f>IF(D30="","",IF(AND(D30="ice",OR(C30&lt;-21.2,C30&gt;0)),0, IF(AND(D30="hydrohalite",OR(C30&lt;-21.2, C30&gt;0.1)),0, IF(AND(D30="halite", OR(C30&lt;0.1,C30&gt;801)),IF(ISBLANK(Main!#REF!),"",0),""))))</f>
        <v>#REF!</v>
      </c>
      <c r="G30" t="e">
        <f t="shared" si="0"/>
        <v>#REF!</v>
      </c>
      <c r="H30" s="29" t="e">
        <f>374.1+8.8*'Tm-Th-Salinity'!E30+0.1771*'Tm-Th-Salinity'!E30^2-0.0211*'Tm-Th-Salinity'!E30^3+0.0007334*'Tm-Th-Salinity'!E30^4</f>
        <v>#REF!</v>
      </c>
      <c r="I30" t="str">
        <f t="shared" si="1"/>
        <v/>
      </c>
      <c r="J30" t="str">
        <f t="shared" si="2"/>
        <v/>
      </c>
      <c r="K30" t="e">
        <f>IF(AND(C30&gt;E30,D30="halite"),IF(Main!#REF!&gt;3000,0,""),"")</f>
        <v>#REF!</v>
      </c>
      <c r="L30" t="e">
        <f t="shared" si="3"/>
        <v>#REF!</v>
      </c>
      <c r="M30" t="str">
        <f>IF(ISBLANK(Main!#REF!),"",IF(OR(ISERROR(Main!#REF!),ISERROR(Main!#REF!)),"",IF(AND(Main!#REF!="temperature estimate",Main!#REF!&lt;Main!#REF!),"T",IF(AND(Main!#REF!="pressure estimate",Main!#REF!&lt;Main!#REF!),"P",""))))</f>
        <v/>
      </c>
      <c r="N30" t="str">
        <f t="shared" si="4"/>
        <v/>
      </c>
      <c r="O30" t="str">
        <f>IF(ISNUMBER(Main!#REF!), IF(OR(Main!#REF!&lt;0, Main!#REF!&gt;100), "Invalid Salinity - must be 0 &lt; salinity &lt; 100 wt%;",""),"")</f>
        <v/>
      </c>
      <c r="P30" t="str">
        <f>IF(ISNUMBER(Main!#REF!),IF('Tm-Th-Salinity'!H30&gt;'Tm-Th-Salinity'!B30,"For entered salinity, Tm &gt; Th;",""),"")</f>
        <v/>
      </c>
      <c r="Q30" t="e">
        <f t="shared" si="5"/>
        <v>#REF!</v>
      </c>
      <c r="R30" t="e">
        <f>IF(AND(ISBLANK(Main!#REF!),ISNUMBER(Main!#REF!))," Must specify Th + Tm or S in order to compute isochore; ", IF(AND(ISNUMBER(Main!#REF!),Main!#REF!&gt;6000), "Pressure exceeds 6 kbar, outside of model range, cannot precisely determine P at this trapping T; ",""))</f>
        <v>#REF!</v>
      </c>
      <c r="S30" t="str">
        <f>IF(AND(ISNUMBER(Main!#REF!),ISNUMBER(Main!#REF!), ISBLANK(Main!#REF!))," What phase melting represented by Tm? ;","")</f>
        <v/>
      </c>
    </row>
    <row r="31" spans="3:19">
      <c r="C31" t="e">
        <f>Main!#REF!</f>
        <v>#REF!</v>
      </c>
      <c r="D31" s="20" t="e">
        <f>Main!#REF!</f>
        <v>#REF!</v>
      </c>
      <c r="E31" t="e">
        <f>Main!#REF!</f>
        <v>#REF!</v>
      </c>
      <c r="F31" s="86" t="e">
        <f>IF(D31="","",IF(AND(D31="ice",OR(C31&lt;-21.2,C31&gt;0)),0, IF(AND(D31="hydrohalite",OR(C31&lt;-21.2, C31&gt;0.1)),0, IF(AND(D31="halite", OR(C31&lt;0.1,C31&gt;801)),IF(ISBLANK(Main!#REF!),"",0),""))))</f>
        <v>#REF!</v>
      </c>
      <c r="G31" t="e">
        <f t="shared" si="0"/>
        <v>#REF!</v>
      </c>
      <c r="H31" s="29" t="e">
        <f>374.1+8.8*'Tm-Th-Salinity'!E31+0.1771*'Tm-Th-Salinity'!E31^2-0.0211*'Tm-Th-Salinity'!E31^3+0.0007334*'Tm-Th-Salinity'!E31^4</f>
        <v>#REF!</v>
      </c>
      <c r="I31" t="str">
        <f t="shared" si="1"/>
        <v/>
      </c>
      <c r="J31" t="str">
        <f t="shared" si="2"/>
        <v/>
      </c>
      <c r="K31" t="e">
        <f>IF(AND(C31&gt;E31,D31="halite"),IF(Main!#REF!&gt;3000,0,""),"")</f>
        <v>#REF!</v>
      </c>
      <c r="L31" t="e">
        <f t="shared" si="3"/>
        <v>#REF!</v>
      </c>
      <c r="M31" t="str">
        <f>IF(ISBLANK(Main!#REF!),"",IF(OR(ISERROR(Main!#REF!),ISERROR(Main!#REF!)),"",IF(AND(Main!#REF!="temperature estimate",Main!#REF!&lt;Main!#REF!),"T",IF(AND(Main!#REF!="pressure estimate",Main!#REF!&lt;Main!#REF!),"P",""))))</f>
        <v/>
      </c>
      <c r="N31" t="str">
        <f t="shared" si="4"/>
        <v/>
      </c>
      <c r="O31" t="str">
        <f>IF(ISNUMBER(Main!#REF!), IF(OR(Main!#REF!&lt;0, Main!#REF!&gt;100), "Invalid Salinity - must be 0 &lt; salinity &lt; 100 wt%;",""),"")</f>
        <v/>
      </c>
      <c r="P31" t="str">
        <f>IF(ISNUMBER(Main!#REF!),IF('Tm-Th-Salinity'!H31&gt;'Tm-Th-Salinity'!B31,"For entered salinity, Tm &gt; Th;",""),"")</f>
        <v/>
      </c>
      <c r="Q31" t="e">
        <f t="shared" si="5"/>
        <v>#REF!</v>
      </c>
      <c r="R31" t="e">
        <f>IF(AND(ISBLANK(Main!#REF!),ISNUMBER(Main!#REF!))," Must specify Th + Tm or S in order to compute isochore; ", IF(AND(ISNUMBER(Main!#REF!),Main!#REF!&gt;6000), "Pressure exceeds 6 kbar, outside of model range, cannot precisely determine P at this trapping T; ",""))</f>
        <v>#REF!</v>
      </c>
      <c r="S31" t="str">
        <f>IF(AND(ISNUMBER(Main!#REF!),ISNUMBER(Main!#REF!), ISBLANK(Main!#REF!))," What phase melting represented by Tm? ;","")</f>
        <v/>
      </c>
    </row>
    <row r="32" spans="3:19">
      <c r="C32" t="e">
        <f>Main!#REF!</f>
        <v>#REF!</v>
      </c>
      <c r="D32" s="20" t="e">
        <f>Main!#REF!</f>
        <v>#REF!</v>
      </c>
      <c r="E32" t="e">
        <f>Main!#REF!</f>
        <v>#REF!</v>
      </c>
      <c r="F32" s="86" t="e">
        <f>IF(D32="","",IF(AND(D32="ice",OR(C32&lt;-21.2,C32&gt;0)),0, IF(AND(D32="hydrohalite",OR(C32&lt;-21.2, C32&gt;0.1)),0, IF(AND(D32="halite", OR(C32&lt;0.1,C32&gt;801)),IF(ISBLANK(Main!#REF!),"",0),""))))</f>
        <v>#REF!</v>
      </c>
      <c r="G32" t="e">
        <f t="shared" si="0"/>
        <v>#REF!</v>
      </c>
      <c r="H32" s="29" t="e">
        <f>374.1+8.8*'Tm-Th-Salinity'!E32+0.1771*'Tm-Th-Salinity'!E32^2-0.0211*'Tm-Th-Salinity'!E32^3+0.0007334*'Tm-Th-Salinity'!E32^4</f>
        <v>#REF!</v>
      </c>
      <c r="I32" t="str">
        <f t="shared" si="1"/>
        <v/>
      </c>
      <c r="J32" t="str">
        <f t="shared" si="2"/>
        <v/>
      </c>
      <c r="K32" t="e">
        <f>IF(AND(C32&gt;E32,D32="halite"),IF(Main!#REF!&gt;3000,0,""),"")</f>
        <v>#REF!</v>
      </c>
      <c r="L32" t="e">
        <f t="shared" si="3"/>
        <v>#REF!</v>
      </c>
      <c r="M32" t="str">
        <f>IF(ISBLANK(Main!#REF!),"",IF(OR(ISERROR(Main!#REF!),ISERROR(Main!#REF!)),"",IF(AND(Main!#REF!="temperature estimate",Main!#REF!&lt;Main!#REF!),"T",IF(AND(Main!#REF!="pressure estimate",Main!#REF!&lt;Main!#REF!),"P",""))))</f>
        <v/>
      </c>
      <c r="N32" t="str">
        <f t="shared" si="4"/>
        <v/>
      </c>
      <c r="O32" t="str">
        <f>IF(ISNUMBER(Main!#REF!), IF(OR(Main!#REF!&lt;0, Main!#REF!&gt;100), "Invalid Salinity - must be 0 &lt; salinity &lt; 100 wt%;",""),"")</f>
        <v/>
      </c>
      <c r="P32" t="str">
        <f>IF(ISNUMBER(Main!#REF!),IF('Tm-Th-Salinity'!H32&gt;'Tm-Th-Salinity'!B32,"For entered salinity, Tm &gt; Th;",""),"")</f>
        <v/>
      </c>
      <c r="Q32" t="e">
        <f t="shared" si="5"/>
        <v>#REF!</v>
      </c>
      <c r="R32" t="e">
        <f>IF(AND(ISBLANK(Main!#REF!),ISNUMBER(Main!#REF!))," Must specify Th + Tm or S in order to compute isochore; ", IF(AND(ISNUMBER(Main!#REF!),Main!#REF!&gt;6000), "Pressure exceeds 6 kbar, outside of model range, cannot precisely determine P at this trapping T; ",""))</f>
        <v>#REF!</v>
      </c>
      <c r="S32" t="str">
        <f>IF(AND(ISNUMBER(Main!#REF!),ISNUMBER(Main!#REF!), ISBLANK(Main!#REF!))," What phase melting represented by Tm? ;","")</f>
        <v/>
      </c>
    </row>
    <row r="33" spans="3:19">
      <c r="C33" t="e">
        <f>Main!#REF!</f>
        <v>#REF!</v>
      </c>
      <c r="D33" s="20" t="e">
        <f>Main!#REF!</f>
        <v>#REF!</v>
      </c>
      <c r="E33" t="e">
        <f>Main!#REF!</f>
        <v>#REF!</v>
      </c>
      <c r="F33" s="86" t="e">
        <f>IF(D33="","",IF(AND(D33="ice",OR(C33&lt;-21.2,C33&gt;0)),0, IF(AND(D33="hydrohalite",OR(C33&lt;-21.2, C33&gt;0.1)),0, IF(AND(D33="halite", OR(C33&lt;0.1,C33&gt;801)),IF(ISBLANK(Main!#REF!),"",0),""))))</f>
        <v>#REF!</v>
      </c>
      <c r="G33" t="e">
        <f t="shared" si="0"/>
        <v>#REF!</v>
      </c>
      <c r="H33" s="29" t="e">
        <f>374.1+8.8*'Tm-Th-Salinity'!E33+0.1771*'Tm-Th-Salinity'!E33^2-0.0211*'Tm-Th-Salinity'!E33^3+0.0007334*'Tm-Th-Salinity'!E33^4</f>
        <v>#REF!</v>
      </c>
      <c r="I33" t="str">
        <f t="shared" si="1"/>
        <v/>
      </c>
      <c r="J33" t="str">
        <f t="shared" si="2"/>
        <v/>
      </c>
      <c r="K33" t="e">
        <f>IF(AND(C33&gt;E33,D33="halite"),IF(Main!#REF!&gt;3000,0,""),"")</f>
        <v>#REF!</v>
      </c>
      <c r="L33" t="e">
        <f t="shared" si="3"/>
        <v>#REF!</v>
      </c>
      <c r="M33" t="str">
        <f>IF(ISBLANK(Main!#REF!),"",IF(OR(ISERROR(Main!#REF!),ISERROR(Main!#REF!)),"",IF(AND(Main!#REF!="temperature estimate",Main!#REF!&lt;Main!#REF!),"T",IF(AND(Main!#REF!="pressure estimate",Main!#REF!&lt;Main!#REF!),"P",""))))</f>
        <v/>
      </c>
      <c r="N33" t="str">
        <f t="shared" si="4"/>
        <v/>
      </c>
      <c r="O33" t="str">
        <f>IF(ISNUMBER(Main!#REF!), IF(OR(Main!#REF!&lt;0, Main!#REF!&gt;100), "Invalid Salinity - must be 0 &lt; salinity &lt; 100 wt%;",""),"")</f>
        <v/>
      </c>
      <c r="P33" t="str">
        <f>IF(ISNUMBER(Main!#REF!),IF('Tm-Th-Salinity'!H33&gt;'Tm-Th-Salinity'!B33,"For entered salinity, Tm &gt; Th;",""),"")</f>
        <v/>
      </c>
      <c r="Q33" t="e">
        <f t="shared" si="5"/>
        <v>#REF!</v>
      </c>
      <c r="R33" t="e">
        <f>IF(AND(ISBLANK(Main!#REF!),ISNUMBER(Main!#REF!))," Must specify Th + Tm or S in order to compute isochore; ", IF(AND(ISNUMBER(Main!#REF!),Main!#REF!&gt;6000), "Pressure exceeds 6 kbar, outside of model range, cannot precisely determine P at this trapping T; ",""))</f>
        <v>#REF!</v>
      </c>
      <c r="S33" t="str">
        <f>IF(AND(ISNUMBER(Main!#REF!),ISNUMBER(Main!#REF!), ISBLANK(Main!#REF!))," What phase melting represented by Tm? ;","")</f>
        <v/>
      </c>
    </row>
    <row r="34" spans="3:19">
      <c r="C34" t="e">
        <f>Main!#REF!</f>
        <v>#REF!</v>
      </c>
      <c r="D34" s="20" t="e">
        <f>Main!#REF!</f>
        <v>#REF!</v>
      </c>
      <c r="E34" t="e">
        <f>Main!#REF!</f>
        <v>#REF!</v>
      </c>
      <c r="F34" s="86" t="e">
        <f>IF(D34="","",IF(AND(D34="ice",OR(C34&lt;-21.2,C34&gt;0)),0, IF(AND(D34="hydrohalite",OR(C34&lt;-21.2, C34&gt;0.1)),0, IF(AND(D34="halite", OR(C34&lt;0.1,C34&gt;801)),IF(ISBLANK(Main!#REF!),"",0),""))))</f>
        <v>#REF!</v>
      </c>
      <c r="G34" t="e">
        <f t="shared" si="0"/>
        <v>#REF!</v>
      </c>
      <c r="H34" s="29" t="e">
        <f>374.1+8.8*'Tm-Th-Salinity'!E34+0.1771*'Tm-Th-Salinity'!E34^2-0.0211*'Tm-Th-Salinity'!E34^3+0.0007334*'Tm-Th-Salinity'!E34^4</f>
        <v>#REF!</v>
      </c>
      <c r="I34" t="str">
        <f t="shared" si="1"/>
        <v/>
      </c>
      <c r="J34" t="str">
        <f t="shared" si="2"/>
        <v/>
      </c>
      <c r="K34" t="e">
        <f>IF(AND(C34&gt;E34,D34="halite"),IF(Main!#REF!&gt;3000,0,""),"")</f>
        <v>#REF!</v>
      </c>
      <c r="L34" t="e">
        <f t="shared" si="3"/>
        <v>#REF!</v>
      </c>
      <c r="M34" t="str">
        <f>IF(ISBLANK(Main!#REF!),"",IF(OR(ISERROR(Main!#REF!),ISERROR(Main!#REF!)),"",IF(AND(Main!#REF!="temperature estimate",Main!#REF!&lt;Main!#REF!),"T",IF(AND(Main!#REF!="pressure estimate",Main!#REF!&lt;Main!#REF!),"P",""))))</f>
        <v/>
      </c>
      <c r="N34" t="str">
        <f t="shared" si="4"/>
        <v/>
      </c>
      <c r="O34" t="str">
        <f>IF(ISNUMBER(Main!#REF!), IF(OR(Main!#REF!&lt;0, Main!#REF!&gt;100), "Invalid Salinity - must be 0 &lt; salinity &lt; 100 wt%;",""),"")</f>
        <v/>
      </c>
      <c r="P34" t="str">
        <f>IF(ISNUMBER(Main!#REF!),IF('Tm-Th-Salinity'!H34&gt;'Tm-Th-Salinity'!B34,"For entered salinity, Tm &gt; Th;",""),"")</f>
        <v/>
      </c>
      <c r="Q34" t="e">
        <f t="shared" si="5"/>
        <v>#REF!</v>
      </c>
      <c r="R34" t="e">
        <f>IF(AND(ISBLANK(Main!#REF!),ISNUMBER(Main!#REF!))," Must specify Th + Tm or S in order to compute isochore; ", IF(AND(ISNUMBER(Main!#REF!),Main!#REF!&gt;6000), "Pressure exceeds 6 kbar, outside of model range, cannot precisely determine P at this trapping T; ",""))</f>
        <v>#REF!</v>
      </c>
      <c r="S34" t="str">
        <f>IF(AND(ISNUMBER(Main!#REF!),ISNUMBER(Main!#REF!), ISBLANK(Main!#REF!))," What phase melting represented by Tm? ;","")</f>
        <v/>
      </c>
    </row>
    <row r="35" spans="3:19">
      <c r="C35" t="e">
        <f>Main!#REF!</f>
        <v>#REF!</v>
      </c>
      <c r="D35" s="20" t="e">
        <f>Main!#REF!</f>
        <v>#REF!</v>
      </c>
      <c r="E35" t="e">
        <f>Main!#REF!</f>
        <v>#REF!</v>
      </c>
      <c r="F35" s="86" t="e">
        <f>IF(D35="","",IF(AND(D35="ice",OR(C35&lt;-21.2,C35&gt;0)),0, IF(AND(D35="hydrohalite",OR(C35&lt;-21.2, C35&gt;0.1)),0, IF(AND(D35="halite", OR(C35&lt;0.1,C35&gt;801)),IF(ISBLANK(Main!#REF!),"",0),""))))</f>
        <v>#REF!</v>
      </c>
      <c r="G35" t="e">
        <f t="shared" si="0"/>
        <v>#REF!</v>
      </c>
      <c r="H35" s="29" t="e">
        <f>374.1+8.8*'Tm-Th-Salinity'!E35+0.1771*'Tm-Th-Salinity'!E35^2-0.0211*'Tm-Th-Salinity'!E35^3+0.0007334*'Tm-Th-Salinity'!E35^4</f>
        <v>#REF!</v>
      </c>
      <c r="I35" t="str">
        <f t="shared" si="1"/>
        <v/>
      </c>
      <c r="J35" t="str">
        <f t="shared" si="2"/>
        <v/>
      </c>
      <c r="K35" t="e">
        <f>IF(AND(C35&gt;E35,D35="halite"),IF(Main!#REF!&gt;3000,0,""),"")</f>
        <v>#REF!</v>
      </c>
      <c r="L35" t="e">
        <f t="shared" si="3"/>
        <v>#REF!</v>
      </c>
      <c r="M35" t="str">
        <f>IF(ISBLANK(Main!#REF!),"",IF(OR(ISERROR(Main!#REF!),ISERROR(Main!#REF!)),"",IF(AND(Main!#REF!="temperature estimate",Main!#REF!&lt;Main!#REF!),"T",IF(AND(Main!#REF!="pressure estimate",Main!#REF!&lt;Main!#REF!),"P",""))))</f>
        <v/>
      </c>
      <c r="N35" t="str">
        <f t="shared" si="4"/>
        <v/>
      </c>
      <c r="O35" t="str">
        <f>IF(ISNUMBER(Main!#REF!), IF(OR(Main!#REF!&lt;0, Main!#REF!&gt;100), "Invalid Salinity - must be 0 &lt; salinity &lt; 100 wt%;",""),"")</f>
        <v/>
      </c>
      <c r="P35" t="str">
        <f>IF(ISNUMBER(Main!#REF!),IF('Tm-Th-Salinity'!H35&gt;'Tm-Th-Salinity'!B35,"For entered salinity, Tm &gt; Th;",""),"")</f>
        <v/>
      </c>
      <c r="Q35" t="e">
        <f t="shared" si="5"/>
        <v>#REF!</v>
      </c>
      <c r="R35" t="e">
        <f>IF(AND(ISBLANK(Main!#REF!),ISNUMBER(Main!#REF!))," Must specify Th + Tm or S in order to compute isochore; ", IF(AND(ISNUMBER(Main!#REF!),Main!#REF!&gt;6000), "Pressure exceeds 6 kbar, outside of model range, cannot precisely determine P at this trapping T; ",""))</f>
        <v>#REF!</v>
      </c>
      <c r="S35" t="str">
        <f>IF(AND(ISNUMBER(Main!#REF!),ISNUMBER(Main!#REF!), ISBLANK(Main!#REF!))," What phase melting represented by Tm? ;","")</f>
        <v/>
      </c>
    </row>
    <row r="36" spans="3:19">
      <c r="C36" t="e">
        <f>Main!#REF!</f>
        <v>#REF!</v>
      </c>
      <c r="D36" s="20" t="e">
        <f>Main!#REF!</f>
        <v>#REF!</v>
      </c>
      <c r="E36" t="e">
        <f>Main!#REF!</f>
        <v>#REF!</v>
      </c>
      <c r="F36" s="86" t="e">
        <f>IF(D36="","",IF(AND(D36="ice",OR(C36&lt;-21.2,C36&gt;0)),0, IF(AND(D36="hydrohalite",OR(C36&lt;-21.2, C36&gt;0.1)),0, IF(AND(D36="halite", OR(C36&lt;0.1,C36&gt;801)),IF(ISBLANK(Main!#REF!),"",0),""))))</f>
        <v>#REF!</v>
      </c>
      <c r="G36" t="e">
        <f t="shared" si="0"/>
        <v>#REF!</v>
      </c>
      <c r="H36" s="29" t="e">
        <f>374.1+8.8*'Tm-Th-Salinity'!E36+0.1771*'Tm-Th-Salinity'!E36^2-0.0211*'Tm-Th-Salinity'!E36^3+0.0007334*'Tm-Th-Salinity'!E36^4</f>
        <v>#REF!</v>
      </c>
      <c r="I36" t="str">
        <f t="shared" si="1"/>
        <v/>
      </c>
      <c r="J36" t="str">
        <f t="shared" si="2"/>
        <v/>
      </c>
      <c r="K36" t="e">
        <f>IF(AND(C36&gt;E36,D36="halite"),IF(Main!#REF!&gt;3000,0,""),"")</f>
        <v>#REF!</v>
      </c>
      <c r="L36" t="e">
        <f t="shared" si="3"/>
        <v>#REF!</v>
      </c>
      <c r="M36" t="str">
        <f>IF(ISBLANK(Main!#REF!),"",IF(OR(ISERROR(Main!#REF!),ISERROR(Main!#REF!)),"",IF(AND(Main!#REF!="temperature estimate",Main!#REF!&lt;Main!#REF!),"T",IF(AND(Main!#REF!="pressure estimate",Main!#REF!&lt;Main!#REF!),"P",""))))</f>
        <v/>
      </c>
      <c r="N36" t="str">
        <f t="shared" si="4"/>
        <v/>
      </c>
      <c r="O36" t="str">
        <f>IF(ISNUMBER(Main!#REF!), IF(OR(Main!#REF!&lt;0, Main!#REF!&gt;100), "Invalid Salinity - must be 0 &lt; salinity &lt; 100 wt%;",""),"")</f>
        <v/>
      </c>
      <c r="P36" t="str">
        <f>IF(ISNUMBER(Main!#REF!),IF('Tm-Th-Salinity'!H36&gt;'Tm-Th-Salinity'!B36,"For entered salinity, Tm &gt; Th;",""),"")</f>
        <v/>
      </c>
      <c r="Q36" t="e">
        <f t="shared" si="5"/>
        <v>#REF!</v>
      </c>
      <c r="R36" t="e">
        <f>IF(AND(ISBLANK(Main!#REF!),ISNUMBER(Main!#REF!))," Must specify Th + Tm or S in order to compute isochore; ", IF(AND(ISNUMBER(Main!#REF!),Main!#REF!&gt;6000), "Pressure exceeds 6 kbar, outside of model range, cannot precisely determine P at this trapping T; ",""))</f>
        <v>#REF!</v>
      </c>
      <c r="S36" t="str">
        <f>IF(AND(ISNUMBER(Main!#REF!),ISNUMBER(Main!#REF!), ISBLANK(Main!#REF!))," What phase melting represented by Tm? ;","")</f>
        <v/>
      </c>
    </row>
    <row r="37" spans="3:19">
      <c r="C37" t="e">
        <f>Main!#REF!</f>
        <v>#REF!</v>
      </c>
      <c r="D37" s="20" t="e">
        <f>Main!#REF!</f>
        <v>#REF!</v>
      </c>
      <c r="E37" t="e">
        <f>Main!#REF!</f>
        <v>#REF!</v>
      </c>
      <c r="F37" s="86" t="e">
        <f>IF(D37="","",IF(AND(D37="ice",OR(C37&lt;-21.2,C37&gt;0)),0, IF(AND(D37="hydrohalite",OR(C37&lt;-21.2, C37&gt;0.1)),0, IF(AND(D37="halite", OR(C37&lt;0.1,C37&gt;801)),IF(ISBLANK(Main!#REF!),"",0),""))))</f>
        <v>#REF!</v>
      </c>
      <c r="G37" t="e">
        <f t="shared" si="0"/>
        <v>#REF!</v>
      </c>
      <c r="H37" s="29" t="e">
        <f>374.1+8.8*'Tm-Th-Salinity'!E37+0.1771*'Tm-Th-Salinity'!E37^2-0.0211*'Tm-Th-Salinity'!E37^3+0.0007334*'Tm-Th-Salinity'!E37^4</f>
        <v>#REF!</v>
      </c>
      <c r="I37" t="str">
        <f t="shared" si="1"/>
        <v/>
      </c>
      <c r="J37" t="str">
        <f t="shared" si="2"/>
        <v/>
      </c>
      <c r="K37" t="e">
        <f>IF(AND(C37&gt;E37,D37="halite"),IF(Main!#REF!&gt;3000,0,""),"")</f>
        <v>#REF!</v>
      </c>
      <c r="L37" t="e">
        <f t="shared" si="3"/>
        <v>#REF!</v>
      </c>
      <c r="M37" t="str">
        <f>IF(ISBLANK(Main!#REF!),"",IF(OR(ISERROR(Main!#REF!),ISERROR(Main!#REF!)),"",IF(AND(Main!#REF!="temperature estimate",Main!#REF!&lt;Main!#REF!),"T",IF(AND(Main!#REF!="pressure estimate",Main!#REF!&lt;Main!#REF!),"P",""))))</f>
        <v/>
      </c>
      <c r="N37" t="str">
        <f t="shared" si="4"/>
        <v/>
      </c>
      <c r="O37" t="str">
        <f>IF(ISNUMBER(Main!#REF!), IF(OR(Main!#REF!&lt;0, Main!#REF!&gt;100), "Invalid Salinity - must be 0 &lt; salinity &lt; 100 wt%;",""),"")</f>
        <v/>
      </c>
      <c r="P37" t="str">
        <f>IF(ISNUMBER(Main!#REF!),IF('Tm-Th-Salinity'!H37&gt;'Tm-Th-Salinity'!B37,"For entered salinity, Tm &gt; Th;",""),"")</f>
        <v/>
      </c>
      <c r="Q37" t="e">
        <f t="shared" si="5"/>
        <v>#REF!</v>
      </c>
      <c r="R37" t="e">
        <f>IF(AND(ISBLANK(Main!#REF!),ISNUMBER(Main!#REF!))," Must specify Th + Tm or S in order to compute isochore; ", IF(AND(ISNUMBER(Main!#REF!),Main!#REF!&gt;6000), "Pressure exceeds 6 kbar, outside of model range, cannot precisely determine P at this trapping T; ",""))</f>
        <v>#REF!</v>
      </c>
      <c r="S37" t="str">
        <f>IF(AND(ISNUMBER(Main!#REF!),ISNUMBER(Main!#REF!), ISBLANK(Main!#REF!))," What phase melting represented by Tm? ;","")</f>
        <v/>
      </c>
    </row>
    <row r="38" spans="3:19">
      <c r="C38" t="e">
        <f>Main!#REF!</f>
        <v>#REF!</v>
      </c>
      <c r="D38" s="20" t="e">
        <f>Main!#REF!</f>
        <v>#REF!</v>
      </c>
      <c r="E38" t="e">
        <f>Main!#REF!</f>
        <v>#REF!</v>
      </c>
      <c r="F38" s="86" t="e">
        <f>IF(D38="","",IF(AND(D38="ice",OR(C38&lt;-21.2,C38&gt;0)),0, IF(AND(D38="hydrohalite",OR(C38&lt;-21.2, C38&gt;0.1)),0, IF(AND(D38="halite", OR(C38&lt;0.1,C38&gt;801)),IF(ISBLANK(Main!#REF!),"",0),""))))</f>
        <v>#REF!</v>
      </c>
      <c r="G38" t="e">
        <f t="shared" si="0"/>
        <v>#REF!</v>
      </c>
      <c r="H38" s="29" t="e">
        <f>374.1+8.8*'Tm-Th-Salinity'!E38+0.1771*'Tm-Th-Salinity'!E38^2-0.0211*'Tm-Th-Salinity'!E38^3+0.0007334*'Tm-Th-Salinity'!E38^4</f>
        <v>#REF!</v>
      </c>
      <c r="I38" t="str">
        <f t="shared" si="1"/>
        <v/>
      </c>
      <c r="J38" t="str">
        <f t="shared" si="2"/>
        <v/>
      </c>
      <c r="K38" t="e">
        <f>IF(AND(C38&gt;E38,D38="halite"),IF(Main!#REF!&gt;3000,0,""),"")</f>
        <v>#REF!</v>
      </c>
      <c r="L38" t="e">
        <f t="shared" si="3"/>
        <v>#REF!</v>
      </c>
      <c r="M38" t="str">
        <f>IF(ISBLANK(Main!#REF!),"",IF(OR(ISERROR(Main!#REF!),ISERROR(Main!#REF!)),"",IF(AND(Main!#REF!="temperature estimate",Main!#REF!&lt;Main!#REF!),"T",IF(AND(Main!#REF!="pressure estimate",Main!#REF!&lt;Main!#REF!),"P",""))))</f>
        <v/>
      </c>
      <c r="N38" t="str">
        <f t="shared" si="4"/>
        <v/>
      </c>
      <c r="O38" t="str">
        <f>IF(ISNUMBER(Main!#REF!), IF(OR(Main!#REF!&lt;0, Main!#REF!&gt;100), "Invalid Salinity - must be 0 &lt; salinity &lt; 100 wt%;",""),"")</f>
        <v/>
      </c>
      <c r="P38" t="str">
        <f>IF(ISNUMBER(Main!#REF!),IF('Tm-Th-Salinity'!H38&gt;'Tm-Th-Salinity'!B38,"For entered salinity, Tm &gt; Th;",""),"")</f>
        <v/>
      </c>
      <c r="Q38" t="e">
        <f t="shared" si="5"/>
        <v>#REF!</v>
      </c>
      <c r="R38" t="e">
        <f>IF(AND(ISBLANK(Main!#REF!),ISNUMBER(Main!#REF!))," Must specify Th + Tm or S in order to compute isochore; ", IF(AND(ISNUMBER(Main!#REF!),Main!#REF!&gt;6000), "Pressure exceeds 6 kbar, outside of model range, cannot precisely determine P at this trapping T; ",""))</f>
        <v>#REF!</v>
      </c>
      <c r="S38" t="str">
        <f>IF(AND(ISNUMBER(Main!#REF!),ISNUMBER(Main!#REF!), ISBLANK(Main!#REF!))," What phase melting represented by Tm? ;","")</f>
        <v/>
      </c>
    </row>
    <row r="39" spans="3:19">
      <c r="C39" t="e">
        <f>Main!#REF!</f>
        <v>#REF!</v>
      </c>
      <c r="D39" s="20" t="e">
        <f>Main!#REF!</f>
        <v>#REF!</v>
      </c>
      <c r="E39" t="e">
        <f>Main!#REF!</f>
        <v>#REF!</v>
      </c>
      <c r="F39" s="86" t="e">
        <f>IF(D39="","",IF(AND(D39="ice",OR(C39&lt;-21.2,C39&gt;0)),0, IF(AND(D39="hydrohalite",OR(C39&lt;-21.2, C39&gt;0.1)),0, IF(AND(D39="halite", OR(C39&lt;0.1,C39&gt;801)),IF(ISBLANK(Main!#REF!),"",0),""))))</f>
        <v>#REF!</v>
      </c>
      <c r="G39" t="e">
        <f t="shared" si="0"/>
        <v>#REF!</v>
      </c>
      <c r="H39" s="29" t="e">
        <f>374.1+8.8*'Tm-Th-Salinity'!E39+0.1771*'Tm-Th-Salinity'!E39^2-0.0211*'Tm-Th-Salinity'!E39^3+0.0007334*'Tm-Th-Salinity'!E39^4</f>
        <v>#REF!</v>
      </c>
      <c r="I39" t="str">
        <f t="shared" si="1"/>
        <v/>
      </c>
      <c r="J39" t="str">
        <f t="shared" si="2"/>
        <v/>
      </c>
      <c r="K39" t="e">
        <f>IF(AND(C39&gt;E39,D39="halite"),IF(Main!#REF!&gt;3000,0,""),"")</f>
        <v>#REF!</v>
      </c>
      <c r="L39" t="e">
        <f t="shared" si="3"/>
        <v>#REF!</v>
      </c>
      <c r="M39" t="str">
        <f>IF(ISBLANK(Main!#REF!),"",IF(OR(ISERROR(Main!#REF!),ISERROR(Main!#REF!)),"",IF(AND(Main!#REF!="temperature estimate",Main!#REF!&lt;Main!#REF!),"T",IF(AND(Main!#REF!="pressure estimate",Main!#REF!&lt;Main!#REF!),"P",""))))</f>
        <v/>
      </c>
      <c r="N39" t="str">
        <f t="shared" si="4"/>
        <v/>
      </c>
      <c r="O39" t="str">
        <f>IF(ISNUMBER(Main!#REF!), IF(OR(Main!#REF!&lt;0, Main!#REF!&gt;100), "Invalid Salinity - must be 0 &lt; salinity &lt; 100 wt%;",""),"")</f>
        <v/>
      </c>
      <c r="P39" t="str">
        <f>IF(ISNUMBER(Main!#REF!),IF('Tm-Th-Salinity'!H39&gt;'Tm-Th-Salinity'!B39,"For entered salinity, Tm &gt; Th;",""),"")</f>
        <v/>
      </c>
      <c r="Q39" t="e">
        <f t="shared" si="5"/>
        <v>#REF!</v>
      </c>
      <c r="R39" t="e">
        <f>IF(AND(ISBLANK(Main!#REF!),ISNUMBER(Main!#REF!))," Must specify Th + Tm or S in order to compute isochore; ", IF(AND(ISNUMBER(Main!#REF!),Main!#REF!&gt;6000), "Pressure exceeds 6 kbar, outside of model range, cannot precisely determine P at this trapping T; ",""))</f>
        <v>#REF!</v>
      </c>
      <c r="S39" t="str">
        <f>IF(AND(ISNUMBER(Main!#REF!),ISNUMBER(Main!#REF!), ISBLANK(Main!#REF!))," What phase melting represented by Tm? ;","")</f>
        <v/>
      </c>
    </row>
    <row r="40" spans="3:19">
      <c r="C40" t="e">
        <f>Main!#REF!</f>
        <v>#REF!</v>
      </c>
      <c r="D40" s="20" t="e">
        <f>Main!#REF!</f>
        <v>#REF!</v>
      </c>
      <c r="E40" t="e">
        <f>Main!#REF!</f>
        <v>#REF!</v>
      </c>
      <c r="F40" s="86" t="e">
        <f>IF(D40="","",IF(AND(D40="ice",OR(C40&lt;-21.2,C40&gt;0)),0, IF(AND(D40="hydrohalite",OR(C40&lt;-21.2, C40&gt;0.1)),0, IF(AND(D40="halite", OR(C40&lt;0.1,C40&gt;801)),IF(ISBLANK(Main!#REF!),"",0),""))))</f>
        <v>#REF!</v>
      </c>
      <c r="G40" t="e">
        <f t="shared" si="0"/>
        <v>#REF!</v>
      </c>
      <c r="H40" s="29" t="e">
        <f>374.1+8.8*'Tm-Th-Salinity'!E40+0.1771*'Tm-Th-Salinity'!E40^2-0.0211*'Tm-Th-Salinity'!E40^3+0.0007334*'Tm-Th-Salinity'!E40^4</f>
        <v>#REF!</v>
      </c>
      <c r="I40" t="str">
        <f t="shared" si="1"/>
        <v/>
      </c>
      <c r="J40" t="str">
        <f t="shared" si="2"/>
        <v/>
      </c>
      <c r="K40" t="e">
        <f>IF(AND(C40&gt;E40,D40="halite"),IF(Main!#REF!&gt;3000,0,""),"")</f>
        <v>#REF!</v>
      </c>
      <c r="L40" t="e">
        <f t="shared" si="3"/>
        <v>#REF!</v>
      </c>
      <c r="M40" t="str">
        <f>IF(ISBLANK(Main!#REF!),"",IF(OR(ISERROR(Main!#REF!),ISERROR(Main!#REF!)),"",IF(AND(Main!#REF!="temperature estimate",Main!#REF!&lt;Main!#REF!),"T",IF(AND(Main!#REF!="pressure estimate",Main!#REF!&lt;Main!#REF!),"P",""))))</f>
        <v/>
      </c>
      <c r="N40" t="str">
        <f t="shared" si="4"/>
        <v/>
      </c>
      <c r="O40" t="str">
        <f>IF(ISNUMBER(Main!#REF!), IF(OR(Main!#REF!&lt;0, Main!#REF!&gt;100), "Invalid Salinity - must be 0 &lt; salinity &lt; 100 wt%;",""),"")</f>
        <v/>
      </c>
      <c r="P40" t="str">
        <f>IF(ISNUMBER(Main!#REF!),IF('Tm-Th-Salinity'!H40&gt;'Tm-Th-Salinity'!B40,"For entered salinity, Tm &gt; Th;",""),"")</f>
        <v/>
      </c>
      <c r="Q40" t="e">
        <f t="shared" si="5"/>
        <v>#REF!</v>
      </c>
      <c r="R40" t="e">
        <f>IF(AND(ISBLANK(Main!#REF!),ISNUMBER(Main!#REF!))," Must specify Th + Tm or S in order to compute isochore; ", IF(AND(ISNUMBER(Main!#REF!),Main!#REF!&gt;6000), "Pressure exceeds 6 kbar, outside of model range, cannot precisely determine P at this trapping T; ",""))</f>
        <v>#REF!</v>
      </c>
      <c r="S40" t="str">
        <f>IF(AND(ISNUMBER(Main!#REF!),ISNUMBER(Main!#REF!), ISBLANK(Main!#REF!))," What phase melting represented by Tm? ;","")</f>
        <v/>
      </c>
    </row>
    <row r="41" spans="3:19">
      <c r="C41" t="e">
        <f>Main!#REF!</f>
        <v>#REF!</v>
      </c>
      <c r="D41" s="20" t="e">
        <f>Main!#REF!</f>
        <v>#REF!</v>
      </c>
      <c r="E41" t="e">
        <f>Main!#REF!</f>
        <v>#REF!</v>
      </c>
      <c r="F41" s="86" t="e">
        <f>IF(D41="","",IF(AND(D41="ice",OR(C41&lt;-21.2,C41&gt;0)),0, IF(AND(D41="hydrohalite",OR(C41&lt;-21.2, C41&gt;0.1)),0, IF(AND(D41="halite", OR(C41&lt;0.1,C41&gt;801)),IF(ISBLANK(Main!#REF!),"",0),""))))</f>
        <v>#REF!</v>
      </c>
      <c r="G41" t="e">
        <f t="shared" si="0"/>
        <v>#REF!</v>
      </c>
      <c r="H41" s="29" t="e">
        <f>374.1+8.8*'Tm-Th-Salinity'!E41+0.1771*'Tm-Th-Salinity'!E41^2-0.0211*'Tm-Th-Salinity'!E41^3+0.0007334*'Tm-Th-Salinity'!E41^4</f>
        <v>#REF!</v>
      </c>
      <c r="I41" t="str">
        <f t="shared" si="1"/>
        <v/>
      </c>
      <c r="J41" t="str">
        <f t="shared" si="2"/>
        <v/>
      </c>
      <c r="K41" t="e">
        <f>IF(AND(C41&gt;E41,D41="halite"),IF(Main!#REF!&gt;3000,0,""),"")</f>
        <v>#REF!</v>
      </c>
      <c r="L41" t="e">
        <f t="shared" si="3"/>
        <v>#REF!</v>
      </c>
      <c r="M41" t="str">
        <f>IF(ISBLANK(Main!#REF!),"",IF(OR(ISERROR(Main!#REF!),ISERROR(Main!#REF!)),"",IF(AND(Main!#REF!="temperature estimate",Main!#REF!&lt;Main!#REF!),"T",IF(AND(Main!#REF!="pressure estimate",Main!#REF!&lt;Main!#REF!),"P",""))))</f>
        <v/>
      </c>
      <c r="N41" t="str">
        <f t="shared" si="4"/>
        <v/>
      </c>
      <c r="O41" t="str">
        <f>IF(ISNUMBER(Main!#REF!), IF(OR(Main!#REF!&lt;0, Main!#REF!&gt;100), "Invalid Salinity - must be 0 &lt; salinity &lt; 100 wt%;",""),"")</f>
        <v/>
      </c>
      <c r="P41" t="str">
        <f>IF(ISNUMBER(Main!#REF!),IF('Tm-Th-Salinity'!H41&gt;'Tm-Th-Salinity'!B41,"For entered salinity, Tm &gt; Th;",""),"")</f>
        <v/>
      </c>
      <c r="Q41" t="e">
        <f t="shared" si="5"/>
        <v>#REF!</v>
      </c>
      <c r="R41" t="e">
        <f>IF(AND(ISBLANK(Main!#REF!),ISNUMBER(Main!#REF!))," Must specify Th + Tm or S in order to compute isochore; ", IF(AND(ISNUMBER(Main!#REF!),Main!#REF!&gt;6000), "Pressure exceeds 6 kbar, outside of model range, cannot precisely determine P at this trapping T; ",""))</f>
        <v>#REF!</v>
      </c>
      <c r="S41" t="str">
        <f>IF(AND(ISNUMBER(Main!#REF!),ISNUMBER(Main!#REF!), ISBLANK(Main!#REF!))," What phase melting represented by Tm? ;","")</f>
        <v/>
      </c>
    </row>
    <row r="42" spans="3:19">
      <c r="C42" t="e">
        <f>Main!#REF!</f>
        <v>#REF!</v>
      </c>
      <c r="D42" s="20" t="e">
        <f>Main!#REF!</f>
        <v>#REF!</v>
      </c>
      <c r="E42" t="e">
        <f>Main!#REF!</f>
        <v>#REF!</v>
      </c>
      <c r="F42" s="86" t="e">
        <f>IF(D42="","",IF(AND(D42="ice",OR(C42&lt;-21.2,C42&gt;0)),0, IF(AND(D42="hydrohalite",OR(C42&lt;-21.2, C42&gt;0.1)),0, IF(AND(D42="halite", OR(C42&lt;0.1,C42&gt;801)),IF(ISBLANK(Main!#REF!),"",0),""))))</f>
        <v>#REF!</v>
      </c>
      <c r="G42" t="e">
        <f t="shared" si="0"/>
        <v>#REF!</v>
      </c>
      <c r="H42" s="29" t="e">
        <f>374.1+8.8*'Tm-Th-Salinity'!E42+0.1771*'Tm-Th-Salinity'!E42^2-0.0211*'Tm-Th-Salinity'!E42^3+0.0007334*'Tm-Th-Salinity'!E42^4</f>
        <v>#REF!</v>
      </c>
      <c r="I42" t="str">
        <f t="shared" si="1"/>
        <v/>
      </c>
      <c r="J42" t="str">
        <f t="shared" si="2"/>
        <v/>
      </c>
      <c r="K42" t="e">
        <f>IF(AND(C42&gt;E42,D42="halite"),IF(Main!#REF!&gt;3000,0,""),"")</f>
        <v>#REF!</v>
      </c>
      <c r="L42" t="e">
        <f t="shared" si="3"/>
        <v>#REF!</v>
      </c>
      <c r="M42" t="str">
        <f>IF(ISBLANK(Main!#REF!),"",IF(OR(ISERROR(Main!#REF!),ISERROR(Main!#REF!)),"",IF(AND(Main!#REF!="temperature estimate",Main!#REF!&lt;Main!#REF!),"T",IF(AND(Main!#REF!="pressure estimate",Main!#REF!&lt;Main!#REF!),"P",""))))</f>
        <v/>
      </c>
      <c r="N42" t="str">
        <f t="shared" si="4"/>
        <v/>
      </c>
      <c r="O42" t="str">
        <f>IF(ISNUMBER(Main!#REF!), IF(OR(Main!#REF!&lt;0, Main!#REF!&gt;100), "Invalid Salinity - must be 0 &lt; salinity &lt; 100 wt%;",""),"")</f>
        <v/>
      </c>
      <c r="P42" t="str">
        <f>IF(ISNUMBER(Main!#REF!),IF('Tm-Th-Salinity'!H42&gt;'Tm-Th-Salinity'!B42,"For entered salinity, Tm &gt; Th;",""),"")</f>
        <v/>
      </c>
      <c r="Q42" t="e">
        <f t="shared" si="5"/>
        <v>#REF!</v>
      </c>
      <c r="R42" t="e">
        <f>IF(AND(ISBLANK(Main!#REF!),ISNUMBER(Main!#REF!))," Must specify Th + Tm or S in order to compute isochore; ", IF(AND(ISNUMBER(Main!#REF!),Main!#REF!&gt;6000), "Pressure exceeds 6 kbar, outside of model range, cannot precisely determine P at this trapping T; ",""))</f>
        <v>#REF!</v>
      </c>
      <c r="S42" t="str">
        <f>IF(AND(ISNUMBER(Main!#REF!),ISNUMBER(Main!#REF!), ISBLANK(Main!#REF!))," What phase melting represented by Tm? ;","")</f>
        <v/>
      </c>
    </row>
    <row r="43" spans="3:19">
      <c r="C43" t="e">
        <f>Main!#REF!</f>
        <v>#REF!</v>
      </c>
      <c r="D43" s="20" t="e">
        <f>Main!#REF!</f>
        <v>#REF!</v>
      </c>
      <c r="E43" t="e">
        <f>Main!#REF!</f>
        <v>#REF!</v>
      </c>
      <c r="F43" s="86" t="e">
        <f>IF(D43="","",IF(AND(D43="ice",OR(C43&lt;-21.2,C43&gt;0)),0, IF(AND(D43="hydrohalite",OR(C43&lt;-21.2, C43&gt;0.1)),0, IF(AND(D43="halite", OR(C43&lt;0.1,C43&gt;801)),IF(ISBLANK(Main!#REF!),"",0),""))))</f>
        <v>#REF!</v>
      </c>
      <c r="G43" t="e">
        <f t="shared" si="0"/>
        <v>#REF!</v>
      </c>
      <c r="H43" s="29" t="e">
        <f>374.1+8.8*'Tm-Th-Salinity'!E43+0.1771*'Tm-Th-Salinity'!E43^2-0.0211*'Tm-Th-Salinity'!E43^3+0.0007334*'Tm-Th-Salinity'!E43^4</f>
        <v>#REF!</v>
      </c>
      <c r="I43" t="str">
        <f t="shared" si="1"/>
        <v/>
      </c>
      <c r="J43" t="str">
        <f t="shared" si="2"/>
        <v/>
      </c>
      <c r="K43" t="e">
        <f>IF(AND(C43&gt;E43,D43="halite"),IF(Main!#REF!&gt;3000,0,""),"")</f>
        <v>#REF!</v>
      </c>
      <c r="L43" t="e">
        <f t="shared" si="3"/>
        <v>#REF!</v>
      </c>
      <c r="M43" t="str">
        <f>IF(ISBLANK(Main!#REF!),"",IF(OR(ISERROR(Main!#REF!),ISERROR(Main!#REF!)),"",IF(AND(Main!#REF!="temperature estimate",Main!#REF!&lt;Main!#REF!),"T",IF(AND(Main!#REF!="pressure estimate",Main!#REF!&lt;Main!#REF!),"P",""))))</f>
        <v/>
      </c>
      <c r="N43" t="str">
        <f t="shared" si="4"/>
        <v/>
      </c>
      <c r="O43" t="str">
        <f>IF(ISNUMBER(Main!#REF!), IF(OR(Main!#REF!&lt;0, Main!#REF!&gt;100), "Invalid Salinity - must be 0 &lt; salinity &lt; 100 wt%;",""),"")</f>
        <v/>
      </c>
      <c r="P43" t="str">
        <f>IF(ISNUMBER(Main!#REF!),IF('Tm-Th-Salinity'!H43&gt;'Tm-Th-Salinity'!B43,"For entered salinity, Tm &gt; Th;",""),"")</f>
        <v/>
      </c>
      <c r="Q43" t="e">
        <f t="shared" si="5"/>
        <v>#REF!</v>
      </c>
      <c r="R43" t="e">
        <f>IF(AND(ISBLANK(Main!#REF!),ISNUMBER(Main!#REF!))," Must specify Th + Tm or S in order to compute isochore; ", IF(AND(ISNUMBER(Main!#REF!),Main!#REF!&gt;6000), "Pressure exceeds 6 kbar, outside of model range, cannot precisely determine P at this trapping T; ",""))</f>
        <v>#REF!</v>
      </c>
      <c r="S43" t="str">
        <f>IF(AND(ISNUMBER(Main!#REF!),ISNUMBER(Main!#REF!), ISBLANK(Main!#REF!))," What phase melting represented by Tm? ;","")</f>
        <v/>
      </c>
    </row>
    <row r="44" spans="3:19">
      <c r="C44" t="e">
        <f>Main!#REF!</f>
        <v>#REF!</v>
      </c>
      <c r="D44" s="20" t="e">
        <f>Main!#REF!</f>
        <v>#REF!</v>
      </c>
      <c r="E44" t="e">
        <f>Main!#REF!</f>
        <v>#REF!</v>
      </c>
      <c r="F44" s="86" t="e">
        <f>IF(D44="","",IF(AND(D44="ice",OR(C44&lt;-21.2,C44&gt;0)),0, IF(AND(D44="hydrohalite",OR(C44&lt;-21.2, C44&gt;0.1)),0, IF(AND(D44="halite", OR(C44&lt;0.1,C44&gt;801)),IF(ISBLANK(Main!#REF!),"",0),""))))</f>
        <v>#REF!</v>
      </c>
      <c r="G44" t="e">
        <f t="shared" si="0"/>
        <v>#REF!</v>
      </c>
      <c r="H44" s="29" t="e">
        <f>374.1+8.8*'Tm-Th-Salinity'!E44+0.1771*'Tm-Th-Salinity'!E44^2-0.0211*'Tm-Th-Salinity'!E44^3+0.0007334*'Tm-Th-Salinity'!E44^4</f>
        <v>#REF!</v>
      </c>
      <c r="I44" t="str">
        <f t="shared" si="1"/>
        <v/>
      </c>
      <c r="J44" t="str">
        <f t="shared" si="2"/>
        <v/>
      </c>
      <c r="K44" t="e">
        <f>IF(AND(C44&gt;E44,D44="halite"),IF(Main!#REF!&gt;3000,0,""),"")</f>
        <v>#REF!</v>
      </c>
      <c r="L44" t="e">
        <f t="shared" si="3"/>
        <v>#REF!</v>
      </c>
      <c r="M44" t="str">
        <f>IF(ISBLANK(Main!#REF!),"",IF(OR(ISERROR(Main!#REF!),ISERROR(Main!#REF!)),"",IF(AND(Main!#REF!="temperature estimate",Main!#REF!&lt;Main!#REF!),"T",IF(AND(Main!#REF!="pressure estimate",Main!#REF!&lt;Main!#REF!),"P",""))))</f>
        <v/>
      </c>
      <c r="N44" t="str">
        <f t="shared" si="4"/>
        <v/>
      </c>
      <c r="O44" t="str">
        <f>IF(ISNUMBER(Main!#REF!), IF(OR(Main!#REF!&lt;0, Main!#REF!&gt;100), "Invalid Salinity - must be 0 &lt; salinity &lt; 100 wt%;",""),"")</f>
        <v/>
      </c>
      <c r="P44" t="str">
        <f>IF(ISNUMBER(Main!#REF!),IF('Tm-Th-Salinity'!H44&gt;'Tm-Th-Salinity'!B44,"For entered salinity, Tm &gt; Th;",""),"")</f>
        <v/>
      </c>
      <c r="Q44" t="e">
        <f t="shared" si="5"/>
        <v>#REF!</v>
      </c>
      <c r="R44" t="e">
        <f>IF(AND(ISBLANK(Main!#REF!),ISNUMBER(Main!#REF!))," Must specify Th + Tm or S in order to compute isochore; ", IF(AND(ISNUMBER(Main!#REF!),Main!#REF!&gt;6000), "Pressure exceeds 6 kbar, outside of model range, cannot precisely determine P at this trapping T; ",""))</f>
        <v>#REF!</v>
      </c>
      <c r="S44" t="str">
        <f>IF(AND(ISNUMBER(Main!#REF!),ISNUMBER(Main!#REF!), ISBLANK(Main!#REF!))," What phase melting represented by Tm? ;","")</f>
        <v/>
      </c>
    </row>
    <row r="45" spans="3:19">
      <c r="C45" t="e">
        <f>Main!#REF!</f>
        <v>#REF!</v>
      </c>
      <c r="D45" s="20" t="e">
        <f>Main!#REF!</f>
        <v>#REF!</v>
      </c>
      <c r="E45" t="e">
        <f>Main!#REF!</f>
        <v>#REF!</v>
      </c>
      <c r="F45" s="86" t="e">
        <f>IF(D45="","",IF(AND(D45="ice",OR(C45&lt;-21.2,C45&gt;0)),0, IF(AND(D45="hydrohalite",OR(C45&lt;-21.2, C45&gt;0.1)),0, IF(AND(D45="halite", OR(C45&lt;0.1,C45&gt;801)),IF(ISBLANK(Main!#REF!),"",0),""))))</f>
        <v>#REF!</v>
      </c>
      <c r="G45" t="e">
        <f t="shared" si="0"/>
        <v>#REF!</v>
      </c>
      <c r="H45" s="29" t="e">
        <f>374.1+8.8*'Tm-Th-Salinity'!E45+0.1771*'Tm-Th-Salinity'!E45^2-0.0211*'Tm-Th-Salinity'!E45^3+0.0007334*'Tm-Th-Salinity'!E45^4</f>
        <v>#REF!</v>
      </c>
      <c r="I45" t="str">
        <f t="shared" si="1"/>
        <v/>
      </c>
      <c r="J45" t="str">
        <f t="shared" si="2"/>
        <v/>
      </c>
      <c r="K45" t="e">
        <f>IF(AND(C45&gt;E45,D45="halite"),IF(Main!#REF!&gt;3000,0,""),"")</f>
        <v>#REF!</v>
      </c>
      <c r="L45" t="e">
        <f t="shared" si="3"/>
        <v>#REF!</v>
      </c>
      <c r="M45" t="str">
        <f>IF(ISBLANK(Main!#REF!),"",IF(OR(ISERROR(Main!#REF!),ISERROR(Main!#REF!)),"",IF(AND(Main!#REF!="temperature estimate",Main!#REF!&lt;Main!#REF!),"T",IF(AND(Main!#REF!="pressure estimate",Main!#REF!&lt;Main!#REF!),"P",""))))</f>
        <v/>
      </c>
      <c r="N45" t="str">
        <f t="shared" si="4"/>
        <v/>
      </c>
      <c r="O45" t="str">
        <f>IF(ISNUMBER(Main!#REF!), IF(OR(Main!#REF!&lt;0, Main!#REF!&gt;100), "Invalid Salinity - must be 0 &lt; salinity &lt; 100 wt%;",""),"")</f>
        <v/>
      </c>
      <c r="P45" t="str">
        <f>IF(ISNUMBER(Main!#REF!),IF('Tm-Th-Salinity'!H45&gt;'Tm-Th-Salinity'!B45,"For entered salinity, Tm &gt; Th;",""),"")</f>
        <v/>
      </c>
      <c r="Q45" t="e">
        <f t="shared" si="5"/>
        <v>#REF!</v>
      </c>
      <c r="R45" t="e">
        <f>IF(AND(ISBLANK(Main!#REF!),ISNUMBER(Main!#REF!))," Must specify Th + Tm or S in order to compute isochore; ", IF(AND(ISNUMBER(Main!#REF!),Main!#REF!&gt;6000), "Pressure exceeds 6 kbar, outside of model range, cannot precisely determine P at this trapping T; ",""))</f>
        <v>#REF!</v>
      </c>
      <c r="S45" t="str">
        <f>IF(AND(ISNUMBER(Main!#REF!),ISNUMBER(Main!#REF!), ISBLANK(Main!#REF!))," What phase melting represented by Tm? ;","")</f>
        <v/>
      </c>
    </row>
    <row r="46" spans="3:19">
      <c r="C46" t="e">
        <f>Main!#REF!</f>
        <v>#REF!</v>
      </c>
      <c r="D46" s="20" t="e">
        <f>Main!#REF!</f>
        <v>#REF!</v>
      </c>
      <c r="E46" t="e">
        <f>Main!#REF!</f>
        <v>#REF!</v>
      </c>
      <c r="F46" s="86" t="e">
        <f>IF(D46="","",IF(AND(D46="ice",OR(C46&lt;-21.2,C46&gt;0)),0, IF(AND(D46="hydrohalite",OR(C46&lt;-21.2, C46&gt;0.1)),0, IF(AND(D46="halite", OR(C46&lt;0.1,C46&gt;801)),IF(ISBLANK(Main!#REF!),"",0),""))))</f>
        <v>#REF!</v>
      </c>
      <c r="G46" t="e">
        <f t="shared" si="0"/>
        <v>#REF!</v>
      </c>
      <c r="H46" s="29" t="e">
        <f>374.1+8.8*'Tm-Th-Salinity'!E46+0.1771*'Tm-Th-Salinity'!E46^2-0.0211*'Tm-Th-Salinity'!E46^3+0.0007334*'Tm-Th-Salinity'!E46^4</f>
        <v>#REF!</v>
      </c>
      <c r="I46" t="str">
        <f t="shared" si="1"/>
        <v/>
      </c>
      <c r="J46" t="str">
        <f t="shared" si="2"/>
        <v/>
      </c>
      <c r="K46" t="e">
        <f>IF(AND(C46&gt;E46,D46="halite"),IF(Main!#REF!&gt;3000,0,""),"")</f>
        <v>#REF!</v>
      </c>
      <c r="L46" t="e">
        <f t="shared" si="3"/>
        <v>#REF!</v>
      </c>
      <c r="M46" t="str">
        <f>IF(ISBLANK(Main!#REF!),"",IF(OR(ISERROR(Main!#REF!),ISERROR(Main!#REF!)),"",IF(AND(Main!#REF!="temperature estimate",Main!#REF!&lt;Main!#REF!),"T",IF(AND(Main!#REF!="pressure estimate",Main!#REF!&lt;Main!#REF!),"P",""))))</f>
        <v/>
      </c>
      <c r="N46" t="str">
        <f t="shared" si="4"/>
        <v/>
      </c>
      <c r="O46" t="str">
        <f>IF(ISNUMBER(Main!#REF!), IF(OR(Main!#REF!&lt;0, Main!#REF!&gt;100), "Invalid Salinity - must be 0 &lt; salinity &lt; 100 wt%;",""),"")</f>
        <v/>
      </c>
      <c r="P46" t="str">
        <f>IF(ISNUMBER(Main!#REF!),IF('Tm-Th-Salinity'!H46&gt;'Tm-Th-Salinity'!B46,"For entered salinity, Tm &gt; Th;",""),"")</f>
        <v/>
      </c>
      <c r="Q46" t="e">
        <f t="shared" si="5"/>
        <v>#REF!</v>
      </c>
      <c r="R46" t="e">
        <f>IF(AND(ISBLANK(Main!#REF!),ISNUMBER(Main!#REF!))," Must specify Th + Tm or S in order to compute isochore; ", IF(AND(ISNUMBER(Main!#REF!),Main!#REF!&gt;6000), "Pressure exceeds 6 kbar, outside of model range, cannot precisely determine P at this trapping T; ",""))</f>
        <v>#REF!</v>
      </c>
      <c r="S46" t="str">
        <f>IF(AND(ISNUMBER(Main!#REF!),ISNUMBER(Main!#REF!), ISBLANK(Main!#REF!))," What phase melting represented by Tm? ;","")</f>
        <v/>
      </c>
    </row>
    <row r="47" spans="3:19">
      <c r="C47" t="e">
        <f>Main!#REF!</f>
        <v>#REF!</v>
      </c>
      <c r="D47" s="20" t="e">
        <f>Main!#REF!</f>
        <v>#REF!</v>
      </c>
      <c r="E47" t="e">
        <f>Main!#REF!</f>
        <v>#REF!</v>
      </c>
      <c r="F47" s="86" t="e">
        <f>IF(D47="","",IF(AND(D47="ice",OR(C47&lt;-21.2,C47&gt;0)),0, IF(AND(D47="hydrohalite",OR(C47&lt;-21.2, C47&gt;0.1)),0, IF(AND(D47="halite", OR(C47&lt;0.1,C47&gt;801)),IF(ISBLANK(Main!#REF!),"",0),""))))</f>
        <v>#REF!</v>
      </c>
      <c r="G47" t="e">
        <f t="shared" si="0"/>
        <v>#REF!</v>
      </c>
      <c r="H47" s="29" t="e">
        <f>374.1+8.8*'Tm-Th-Salinity'!E47+0.1771*'Tm-Th-Salinity'!E47^2-0.0211*'Tm-Th-Salinity'!E47^3+0.0007334*'Tm-Th-Salinity'!E47^4</f>
        <v>#REF!</v>
      </c>
      <c r="I47" t="str">
        <f t="shared" si="1"/>
        <v/>
      </c>
      <c r="J47" t="str">
        <f t="shared" si="2"/>
        <v/>
      </c>
      <c r="K47" t="e">
        <f>IF(AND(C47&gt;E47,D47="halite"),IF(Main!#REF!&gt;3000,0,""),"")</f>
        <v>#REF!</v>
      </c>
      <c r="L47" t="e">
        <f t="shared" si="3"/>
        <v>#REF!</v>
      </c>
      <c r="M47" t="str">
        <f>IF(ISBLANK(Main!#REF!),"",IF(OR(ISERROR(Main!#REF!),ISERROR(Main!#REF!)),"",IF(AND(Main!#REF!="temperature estimate",Main!#REF!&lt;Main!#REF!),"T",IF(AND(Main!#REF!="pressure estimate",Main!#REF!&lt;Main!#REF!),"P",""))))</f>
        <v/>
      </c>
      <c r="N47" t="str">
        <f t="shared" si="4"/>
        <v/>
      </c>
      <c r="O47" t="str">
        <f>IF(ISNUMBER(Main!#REF!), IF(OR(Main!#REF!&lt;0, Main!#REF!&gt;100), "Invalid Salinity - must be 0 &lt; salinity &lt; 100 wt%;",""),"")</f>
        <v/>
      </c>
      <c r="P47" t="str">
        <f>IF(ISNUMBER(Main!#REF!),IF('Tm-Th-Salinity'!H47&gt;'Tm-Th-Salinity'!B47,"For entered salinity, Tm &gt; Th;",""),"")</f>
        <v/>
      </c>
      <c r="Q47" t="e">
        <f t="shared" si="5"/>
        <v>#REF!</v>
      </c>
      <c r="R47" t="e">
        <f>IF(AND(ISBLANK(Main!#REF!),ISNUMBER(Main!#REF!))," Must specify Th + Tm or S in order to compute isochore; ", IF(AND(ISNUMBER(Main!#REF!),Main!#REF!&gt;6000), "Pressure exceeds 6 kbar, outside of model range, cannot precisely determine P at this trapping T; ",""))</f>
        <v>#REF!</v>
      </c>
      <c r="S47" t="str">
        <f>IF(AND(ISNUMBER(Main!#REF!),ISNUMBER(Main!#REF!), ISBLANK(Main!#REF!))," What phase melting represented by Tm? ;","")</f>
        <v/>
      </c>
    </row>
    <row r="48" spans="3:19">
      <c r="C48" t="e">
        <f>Main!#REF!</f>
        <v>#REF!</v>
      </c>
      <c r="D48" s="20" t="e">
        <f>Main!#REF!</f>
        <v>#REF!</v>
      </c>
      <c r="E48" t="e">
        <f>Main!#REF!</f>
        <v>#REF!</v>
      </c>
      <c r="F48" s="86" t="e">
        <f>IF(D48="","",IF(AND(D48="ice",OR(C48&lt;-21.2,C48&gt;0)),0, IF(AND(D48="hydrohalite",OR(C48&lt;-21.2, C48&gt;0.1)),0, IF(AND(D48="halite", OR(C48&lt;0.1,C48&gt;801)),IF(ISBLANK(Main!#REF!),"",0),""))))</f>
        <v>#REF!</v>
      </c>
      <c r="G48" t="e">
        <f t="shared" si="0"/>
        <v>#REF!</v>
      </c>
      <c r="H48" s="29" t="e">
        <f>374.1+8.8*'Tm-Th-Salinity'!E48+0.1771*'Tm-Th-Salinity'!E48^2-0.0211*'Tm-Th-Salinity'!E48^3+0.0007334*'Tm-Th-Salinity'!E48^4</f>
        <v>#REF!</v>
      </c>
      <c r="I48" t="str">
        <f t="shared" si="1"/>
        <v/>
      </c>
      <c r="J48" t="str">
        <f t="shared" si="2"/>
        <v/>
      </c>
      <c r="K48" t="e">
        <f>IF(AND(C48&gt;E48,D48="halite"),IF(Main!#REF!&gt;3000,0,""),"")</f>
        <v>#REF!</v>
      </c>
      <c r="L48" t="e">
        <f t="shared" si="3"/>
        <v>#REF!</v>
      </c>
      <c r="M48" t="str">
        <f>IF(ISBLANK(Main!#REF!),"",IF(OR(ISERROR(Main!#REF!),ISERROR(Main!#REF!)),"",IF(AND(Main!#REF!="temperature estimate",Main!#REF!&lt;Main!#REF!),"T",IF(AND(Main!#REF!="pressure estimate",Main!#REF!&lt;Main!#REF!),"P",""))))</f>
        <v/>
      </c>
      <c r="N48" t="str">
        <f t="shared" si="4"/>
        <v/>
      </c>
      <c r="O48" t="str">
        <f>IF(ISNUMBER(Main!#REF!), IF(OR(Main!#REF!&lt;0, Main!#REF!&gt;100), "Invalid Salinity - must be 0 &lt; salinity &lt; 100 wt%;",""),"")</f>
        <v/>
      </c>
      <c r="P48" t="str">
        <f>IF(ISNUMBER(Main!#REF!),IF('Tm-Th-Salinity'!H48&gt;'Tm-Th-Salinity'!B48,"For entered salinity, Tm &gt; Th;",""),"")</f>
        <v/>
      </c>
      <c r="Q48" t="e">
        <f t="shared" si="5"/>
        <v>#REF!</v>
      </c>
      <c r="R48" t="e">
        <f>IF(AND(ISBLANK(Main!#REF!),ISNUMBER(Main!#REF!))," Must specify Th + Tm or S in order to compute isochore; ", IF(AND(ISNUMBER(Main!#REF!),Main!#REF!&gt;6000), "Pressure exceeds 6 kbar, outside of model range, cannot precisely determine P at this trapping T; ",""))</f>
        <v>#REF!</v>
      </c>
      <c r="S48" t="str">
        <f>IF(AND(ISNUMBER(Main!#REF!),ISNUMBER(Main!#REF!), ISBLANK(Main!#REF!))," What phase melting represented by Tm? ;","")</f>
        <v/>
      </c>
    </row>
    <row r="49" spans="3:19">
      <c r="C49" t="e">
        <f>Main!#REF!</f>
        <v>#REF!</v>
      </c>
      <c r="D49" s="20" t="e">
        <f>Main!#REF!</f>
        <v>#REF!</v>
      </c>
      <c r="E49" t="e">
        <f>Main!#REF!</f>
        <v>#REF!</v>
      </c>
      <c r="F49" s="86" t="e">
        <f>IF(D49="","",IF(AND(D49="ice",OR(C49&lt;-21.2,C49&gt;0)),0, IF(AND(D49="hydrohalite",OR(C49&lt;-21.2, C49&gt;0.1)),0, IF(AND(D49="halite", OR(C49&lt;0.1,C49&gt;801)),IF(ISBLANK(Main!#REF!),"",0),""))))</f>
        <v>#REF!</v>
      </c>
      <c r="G49" t="e">
        <f t="shared" si="0"/>
        <v>#REF!</v>
      </c>
      <c r="H49" s="29" t="e">
        <f>374.1+8.8*'Tm-Th-Salinity'!E49+0.1771*'Tm-Th-Salinity'!E49^2-0.0211*'Tm-Th-Salinity'!E49^3+0.0007334*'Tm-Th-Salinity'!E49^4</f>
        <v>#REF!</v>
      </c>
      <c r="I49" t="str">
        <f t="shared" si="1"/>
        <v/>
      </c>
      <c r="J49" t="str">
        <f t="shared" si="2"/>
        <v/>
      </c>
      <c r="K49" t="e">
        <f>IF(AND(C49&gt;E49,D49="halite"),IF(Main!#REF!&gt;3000,0,""),"")</f>
        <v>#REF!</v>
      </c>
      <c r="L49" t="e">
        <f t="shared" si="3"/>
        <v>#REF!</v>
      </c>
      <c r="M49" t="str">
        <f>IF(ISBLANK(Main!#REF!),"",IF(OR(ISERROR(Main!#REF!),ISERROR(Main!#REF!)),"",IF(AND(Main!#REF!="temperature estimate",Main!#REF!&lt;Main!#REF!),"T",IF(AND(Main!#REF!="pressure estimate",Main!#REF!&lt;Main!#REF!),"P",""))))</f>
        <v/>
      </c>
      <c r="N49" t="str">
        <f t="shared" si="4"/>
        <v/>
      </c>
      <c r="O49" t="str">
        <f>IF(ISNUMBER(Main!#REF!), IF(OR(Main!#REF!&lt;0, Main!#REF!&gt;100), "Invalid Salinity - must be 0 &lt; salinity &lt; 100 wt%;",""),"")</f>
        <v/>
      </c>
      <c r="P49" t="str">
        <f>IF(ISNUMBER(Main!#REF!),IF('Tm-Th-Salinity'!H49&gt;'Tm-Th-Salinity'!B49,"For entered salinity, Tm &gt; Th;",""),"")</f>
        <v/>
      </c>
      <c r="Q49" t="e">
        <f t="shared" si="5"/>
        <v>#REF!</v>
      </c>
      <c r="R49" t="e">
        <f>IF(AND(ISBLANK(Main!#REF!),ISNUMBER(Main!#REF!))," Must specify Th + Tm or S in order to compute isochore; ", IF(AND(ISNUMBER(Main!#REF!),Main!#REF!&gt;6000), "Pressure exceeds 6 kbar, outside of model range, cannot precisely determine P at this trapping T; ",""))</f>
        <v>#REF!</v>
      </c>
      <c r="S49" t="str">
        <f>IF(AND(ISNUMBER(Main!#REF!),ISNUMBER(Main!#REF!), ISBLANK(Main!#REF!))," What phase melting represented by Tm? ;","")</f>
        <v/>
      </c>
    </row>
    <row r="50" spans="3:19">
      <c r="C50" t="e">
        <f>Main!#REF!</f>
        <v>#REF!</v>
      </c>
      <c r="D50" s="20" t="e">
        <f>Main!#REF!</f>
        <v>#REF!</v>
      </c>
      <c r="E50" t="e">
        <f>Main!#REF!</f>
        <v>#REF!</v>
      </c>
      <c r="F50" s="86" t="e">
        <f>IF(D50="","",IF(AND(D50="ice",OR(C50&lt;-21.2,C50&gt;0)),0, IF(AND(D50="hydrohalite",OR(C50&lt;-21.2, C50&gt;0.1)),0, IF(AND(D50="halite", OR(C50&lt;0.1,C50&gt;801)),IF(ISBLANK(Main!#REF!),"",0),""))))</f>
        <v>#REF!</v>
      </c>
      <c r="G50" t="e">
        <f t="shared" si="0"/>
        <v>#REF!</v>
      </c>
      <c r="H50" s="29" t="e">
        <f>374.1+8.8*'Tm-Th-Salinity'!E50+0.1771*'Tm-Th-Salinity'!E50^2-0.0211*'Tm-Th-Salinity'!E50^3+0.0007334*'Tm-Th-Salinity'!E50^4</f>
        <v>#REF!</v>
      </c>
      <c r="I50" t="str">
        <f t="shared" si="1"/>
        <v/>
      </c>
      <c r="J50" t="str">
        <f t="shared" si="2"/>
        <v/>
      </c>
      <c r="K50" t="e">
        <f>IF(AND(C50&gt;E50,D50="halite"),IF(Main!#REF!&gt;3000,0,""),"")</f>
        <v>#REF!</v>
      </c>
      <c r="L50" t="e">
        <f t="shared" si="3"/>
        <v>#REF!</v>
      </c>
      <c r="M50" t="str">
        <f>IF(ISBLANK(Main!#REF!),"",IF(OR(ISERROR(Main!#REF!),ISERROR(Main!#REF!)),"",IF(AND(Main!#REF!="temperature estimate",Main!#REF!&lt;Main!#REF!),"T",IF(AND(Main!#REF!="pressure estimate",Main!#REF!&lt;Main!#REF!),"P",""))))</f>
        <v/>
      </c>
      <c r="N50" t="str">
        <f t="shared" si="4"/>
        <v/>
      </c>
      <c r="O50" t="str">
        <f>IF(ISNUMBER(Main!#REF!), IF(OR(Main!#REF!&lt;0, Main!#REF!&gt;100), "Invalid Salinity - must be 0 &lt; salinity &lt; 100 wt%;",""),"")</f>
        <v/>
      </c>
      <c r="P50" t="str">
        <f>IF(ISNUMBER(Main!#REF!),IF('Tm-Th-Salinity'!H50&gt;'Tm-Th-Salinity'!B50,"For entered salinity, Tm &gt; Th;",""),"")</f>
        <v/>
      </c>
      <c r="Q50" t="e">
        <f t="shared" si="5"/>
        <v>#REF!</v>
      </c>
      <c r="R50" t="e">
        <f>IF(AND(ISBLANK(Main!#REF!),ISNUMBER(Main!#REF!))," Must specify Th + Tm or S in order to compute isochore; ", IF(AND(ISNUMBER(Main!#REF!),Main!#REF!&gt;6000), "Pressure exceeds 6 kbar, outside of model range, cannot precisely determine P at this trapping T; ",""))</f>
        <v>#REF!</v>
      </c>
      <c r="S50" t="str">
        <f>IF(AND(ISNUMBER(Main!#REF!),ISNUMBER(Main!#REF!), ISBLANK(Main!#REF!))," What phase melting represented by Tm? ;","")</f>
        <v/>
      </c>
    </row>
    <row r="51" spans="3:19">
      <c r="C51" t="e">
        <f>Main!#REF!</f>
        <v>#REF!</v>
      </c>
      <c r="D51" s="20" t="e">
        <f>Main!#REF!</f>
        <v>#REF!</v>
      </c>
      <c r="E51" t="e">
        <f>Main!#REF!</f>
        <v>#REF!</v>
      </c>
      <c r="F51" s="86" t="e">
        <f>IF(D51="","",IF(AND(D51="ice",OR(C51&lt;-21.2,C51&gt;0)),0, IF(AND(D51="hydrohalite",OR(C51&lt;-21.2, C51&gt;0.1)),0, IF(AND(D51="halite", OR(C51&lt;0.1,C51&gt;801)),IF(ISBLANK(Main!#REF!),"",0),""))))</f>
        <v>#REF!</v>
      </c>
      <c r="G51" t="e">
        <f t="shared" si="0"/>
        <v>#REF!</v>
      </c>
      <c r="H51" s="29" t="e">
        <f>374.1+8.8*'Tm-Th-Salinity'!E51+0.1771*'Tm-Th-Salinity'!E51^2-0.0211*'Tm-Th-Salinity'!E51^3+0.0007334*'Tm-Th-Salinity'!E51^4</f>
        <v>#REF!</v>
      </c>
      <c r="I51" t="str">
        <f t="shared" si="1"/>
        <v/>
      </c>
      <c r="J51" t="str">
        <f t="shared" si="2"/>
        <v/>
      </c>
      <c r="K51" t="e">
        <f>IF(AND(C51&gt;E51,D51="halite"),IF(Main!#REF!&gt;3000,0,""),"")</f>
        <v>#REF!</v>
      </c>
      <c r="L51" t="e">
        <f t="shared" si="3"/>
        <v>#REF!</v>
      </c>
      <c r="M51" t="str">
        <f>IF(ISBLANK(Main!#REF!),"",IF(OR(ISERROR(Main!#REF!),ISERROR(Main!#REF!)),"",IF(AND(Main!#REF!="temperature estimate",Main!#REF!&lt;Main!#REF!),"T",IF(AND(Main!#REF!="pressure estimate",Main!#REF!&lt;Main!#REF!),"P",""))))</f>
        <v/>
      </c>
      <c r="N51" t="str">
        <f t="shared" si="4"/>
        <v/>
      </c>
      <c r="O51" t="str">
        <f>IF(ISNUMBER(Main!#REF!), IF(OR(Main!#REF!&lt;0, Main!#REF!&gt;100), "Invalid Salinity - must be 0 &lt; salinity &lt; 100 wt%;",""),"")</f>
        <v/>
      </c>
      <c r="P51" t="str">
        <f>IF(ISNUMBER(Main!#REF!),IF('Tm-Th-Salinity'!H51&gt;'Tm-Th-Salinity'!B51,"For entered salinity, Tm &gt; Th;",""),"")</f>
        <v/>
      </c>
      <c r="Q51" t="e">
        <f t="shared" si="5"/>
        <v>#REF!</v>
      </c>
      <c r="R51" t="e">
        <f>IF(AND(ISBLANK(Main!#REF!),ISNUMBER(Main!#REF!))," Must specify Th + Tm or S in order to compute isochore; ", IF(AND(ISNUMBER(Main!#REF!),Main!#REF!&gt;6000), "Pressure exceeds 6 kbar, outside of model range, cannot precisely determine P at this trapping T; ",""))</f>
        <v>#REF!</v>
      </c>
      <c r="S51" t="str">
        <f>IF(AND(ISNUMBER(Main!#REF!),ISNUMBER(Main!#REF!), ISBLANK(Main!#REF!))," What phase melting represented by Tm? ;","")</f>
        <v/>
      </c>
    </row>
    <row r="52" spans="3:19">
      <c r="C52" t="e">
        <f>Main!#REF!</f>
        <v>#REF!</v>
      </c>
      <c r="D52" s="20" t="e">
        <f>Main!#REF!</f>
        <v>#REF!</v>
      </c>
      <c r="E52" t="e">
        <f>Main!#REF!</f>
        <v>#REF!</v>
      </c>
      <c r="F52" s="86" t="e">
        <f>IF(D52="","",IF(AND(D52="ice",OR(C52&lt;-21.2,C52&gt;0)),0, IF(AND(D52="hydrohalite",OR(C52&lt;-21.2, C52&gt;0.1)),0, IF(AND(D52="halite", OR(C52&lt;0.1,C52&gt;801)),IF(ISBLANK(Main!#REF!),"",0),""))))</f>
        <v>#REF!</v>
      </c>
      <c r="G52" t="e">
        <f t="shared" si="0"/>
        <v>#REF!</v>
      </c>
      <c r="H52" s="29" t="e">
        <f>374.1+8.8*'Tm-Th-Salinity'!E52+0.1771*'Tm-Th-Salinity'!E52^2-0.0211*'Tm-Th-Salinity'!E52^3+0.0007334*'Tm-Th-Salinity'!E52^4</f>
        <v>#REF!</v>
      </c>
      <c r="I52" t="str">
        <f t="shared" si="1"/>
        <v/>
      </c>
      <c r="J52" t="str">
        <f t="shared" si="2"/>
        <v/>
      </c>
      <c r="K52" t="e">
        <f>IF(AND(C52&gt;E52,D52="halite"),IF(Main!#REF!&gt;3000,0,""),"")</f>
        <v>#REF!</v>
      </c>
      <c r="L52" t="e">
        <f t="shared" si="3"/>
        <v>#REF!</v>
      </c>
      <c r="M52" t="str">
        <f>IF(ISBLANK(Main!#REF!),"",IF(OR(ISERROR(Main!#REF!),ISERROR(Main!#REF!)),"",IF(AND(Main!#REF!="temperature estimate",Main!#REF!&lt;Main!#REF!),"T",IF(AND(Main!#REF!="pressure estimate",Main!#REF!&lt;Main!#REF!),"P",""))))</f>
        <v/>
      </c>
      <c r="N52" t="str">
        <f t="shared" si="4"/>
        <v/>
      </c>
      <c r="O52" t="str">
        <f>IF(ISNUMBER(Main!#REF!), IF(OR(Main!#REF!&lt;0, Main!#REF!&gt;100), "Invalid Salinity - must be 0 &lt; salinity &lt; 100 wt%;",""),"")</f>
        <v/>
      </c>
      <c r="P52" t="str">
        <f>IF(ISNUMBER(Main!#REF!),IF('Tm-Th-Salinity'!H52&gt;'Tm-Th-Salinity'!B52,"For entered salinity, Tm &gt; Th;",""),"")</f>
        <v/>
      </c>
      <c r="Q52" t="e">
        <f t="shared" si="5"/>
        <v>#REF!</v>
      </c>
      <c r="R52" t="e">
        <f>IF(AND(ISBLANK(Main!#REF!),ISNUMBER(Main!#REF!))," Must specify Th + Tm or S in order to compute isochore; ", IF(AND(ISNUMBER(Main!#REF!),Main!#REF!&gt;6000), "Pressure exceeds 6 kbar, outside of model range, cannot precisely determine P at this trapping T; ",""))</f>
        <v>#REF!</v>
      </c>
      <c r="S52" t="str">
        <f>IF(AND(ISNUMBER(Main!#REF!),ISNUMBER(Main!#REF!), ISBLANK(Main!#REF!))," What phase melting represented by Tm? ;","")</f>
        <v/>
      </c>
    </row>
    <row r="53" spans="3:19">
      <c r="C53" t="e">
        <f>Main!#REF!</f>
        <v>#REF!</v>
      </c>
      <c r="D53" s="20" t="e">
        <f>Main!#REF!</f>
        <v>#REF!</v>
      </c>
      <c r="E53" t="e">
        <f>Main!#REF!</f>
        <v>#REF!</v>
      </c>
      <c r="F53" s="86" t="e">
        <f>IF(D53="","",IF(AND(D53="ice",OR(C53&lt;-21.2,C53&gt;0)),0, IF(AND(D53="hydrohalite",OR(C53&lt;-21.2, C53&gt;0.1)),0, IF(AND(D53="halite", OR(C53&lt;0.1,C53&gt;801)),IF(ISBLANK(Main!#REF!),"",0),""))))</f>
        <v>#REF!</v>
      </c>
      <c r="G53" t="e">
        <f t="shared" si="0"/>
        <v>#REF!</v>
      </c>
      <c r="H53" s="29" t="e">
        <f>374.1+8.8*'Tm-Th-Salinity'!E53+0.1771*'Tm-Th-Salinity'!E53^2-0.0211*'Tm-Th-Salinity'!E53^3+0.0007334*'Tm-Th-Salinity'!E53^4</f>
        <v>#REF!</v>
      </c>
      <c r="I53" t="str">
        <f t="shared" si="1"/>
        <v/>
      </c>
      <c r="J53" t="str">
        <f t="shared" si="2"/>
        <v/>
      </c>
      <c r="K53" t="e">
        <f>IF(AND(C53&gt;E53,D53="halite"),IF(Main!#REF!&gt;3000,0,""),"")</f>
        <v>#REF!</v>
      </c>
      <c r="L53" t="e">
        <f t="shared" si="3"/>
        <v>#REF!</v>
      </c>
      <c r="M53" t="str">
        <f>IF(ISBLANK(Main!#REF!),"",IF(OR(ISERROR(Main!#REF!),ISERROR(Main!#REF!)),"",IF(AND(Main!#REF!="temperature estimate",Main!#REF!&lt;Main!#REF!),"T",IF(AND(Main!#REF!="pressure estimate",Main!#REF!&lt;Main!#REF!),"P",""))))</f>
        <v/>
      </c>
      <c r="N53" t="str">
        <f t="shared" si="4"/>
        <v/>
      </c>
      <c r="O53" t="str">
        <f>IF(ISNUMBER(Main!#REF!), IF(OR(Main!#REF!&lt;0, Main!#REF!&gt;100), "Invalid Salinity - must be 0 &lt; salinity &lt; 100 wt%;",""),"")</f>
        <v/>
      </c>
      <c r="P53" t="str">
        <f>IF(ISNUMBER(Main!#REF!),IF('Tm-Th-Salinity'!H53&gt;'Tm-Th-Salinity'!B53,"For entered salinity, Tm &gt; Th;",""),"")</f>
        <v/>
      </c>
      <c r="Q53" t="e">
        <f t="shared" si="5"/>
        <v>#REF!</v>
      </c>
      <c r="R53" t="e">
        <f>IF(AND(ISBLANK(Main!#REF!),ISNUMBER(Main!#REF!))," Must specify Th + Tm or S in order to compute isochore; ", IF(AND(ISNUMBER(Main!#REF!),Main!#REF!&gt;6000), "Pressure exceeds 6 kbar, outside of model range, cannot precisely determine P at this trapping T; ",""))</f>
        <v>#REF!</v>
      </c>
      <c r="S53" t="str">
        <f>IF(AND(ISNUMBER(Main!#REF!),ISNUMBER(Main!#REF!), ISBLANK(Main!#REF!))," What phase melting represented by Tm? ;","")</f>
        <v/>
      </c>
    </row>
    <row r="54" spans="3:19">
      <c r="C54" t="e">
        <f>Main!#REF!</f>
        <v>#REF!</v>
      </c>
      <c r="D54" s="20" t="e">
        <f>Main!#REF!</f>
        <v>#REF!</v>
      </c>
      <c r="E54" t="e">
        <f>Main!#REF!</f>
        <v>#REF!</v>
      </c>
      <c r="F54" s="86" t="e">
        <f>IF(D54="","",IF(AND(D54="ice",OR(C54&lt;-21.2,C54&gt;0)),0, IF(AND(D54="hydrohalite",OR(C54&lt;-21.2, C54&gt;0.1)),0, IF(AND(D54="halite", OR(C54&lt;0.1,C54&gt;801)),IF(ISBLANK(Main!#REF!),"",0),""))))</f>
        <v>#REF!</v>
      </c>
      <c r="G54" t="e">
        <f t="shared" si="0"/>
        <v>#REF!</v>
      </c>
      <c r="H54" s="29" t="e">
        <f>374.1+8.8*'Tm-Th-Salinity'!E54+0.1771*'Tm-Th-Salinity'!E54^2-0.0211*'Tm-Th-Salinity'!E54^3+0.0007334*'Tm-Th-Salinity'!E54^4</f>
        <v>#REF!</v>
      </c>
      <c r="I54" t="str">
        <f t="shared" si="1"/>
        <v/>
      </c>
      <c r="J54" t="str">
        <f t="shared" si="2"/>
        <v/>
      </c>
      <c r="K54" t="e">
        <f>IF(AND(C54&gt;E54,D54="halite"),IF(Main!#REF!&gt;3000,0,""),"")</f>
        <v>#REF!</v>
      </c>
      <c r="L54" t="e">
        <f t="shared" si="3"/>
        <v>#REF!</v>
      </c>
      <c r="M54" t="str">
        <f>IF(ISBLANK(Main!#REF!),"",IF(OR(ISERROR(Main!#REF!),ISERROR(Main!#REF!)),"",IF(AND(Main!#REF!="temperature estimate",Main!#REF!&lt;Main!#REF!),"T",IF(AND(Main!#REF!="pressure estimate",Main!#REF!&lt;Main!#REF!),"P",""))))</f>
        <v/>
      </c>
      <c r="N54" t="str">
        <f t="shared" si="4"/>
        <v/>
      </c>
      <c r="O54" t="str">
        <f>IF(ISNUMBER(Main!#REF!), IF(OR(Main!#REF!&lt;0, Main!#REF!&gt;100), "Invalid Salinity - must be 0 &lt; salinity &lt; 100 wt%;",""),"")</f>
        <v/>
      </c>
      <c r="P54" t="str">
        <f>IF(ISNUMBER(Main!#REF!),IF('Tm-Th-Salinity'!H54&gt;'Tm-Th-Salinity'!B54,"For entered salinity, Tm &gt; Th;",""),"")</f>
        <v/>
      </c>
      <c r="Q54" t="e">
        <f t="shared" si="5"/>
        <v>#REF!</v>
      </c>
      <c r="R54" t="e">
        <f>IF(AND(ISBLANK(Main!#REF!),ISNUMBER(Main!#REF!))," Must specify Th + Tm or S in order to compute isochore; ", IF(AND(ISNUMBER(Main!#REF!),Main!#REF!&gt;6000), "Pressure exceeds 6 kbar, outside of model range, cannot precisely determine P at this trapping T; ",""))</f>
        <v>#REF!</v>
      </c>
      <c r="S54" t="str">
        <f>IF(AND(ISNUMBER(Main!#REF!),ISNUMBER(Main!#REF!), ISBLANK(Main!#REF!))," What phase melting represented by Tm? ;","")</f>
        <v/>
      </c>
    </row>
    <row r="55" spans="3:19">
      <c r="C55" t="e">
        <f>Main!#REF!</f>
        <v>#REF!</v>
      </c>
      <c r="D55" s="20" t="e">
        <f>Main!#REF!</f>
        <v>#REF!</v>
      </c>
      <c r="E55" t="e">
        <f>Main!#REF!</f>
        <v>#REF!</v>
      </c>
      <c r="F55" s="86" t="e">
        <f>IF(D55="","",IF(AND(D55="ice",OR(C55&lt;-21.2,C55&gt;0)),0, IF(AND(D55="hydrohalite",OR(C55&lt;-21.2, C55&gt;0.1)),0, IF(AND(D55="halite", OR(C55&lt;0.1,C55&gt;801)),IF(ISBLANK(Main!#REF!),"",0),""))))</f>
        <v>#REF!</v>
      </c>
      <c r="G55" t="e">
        <f t="shared" si="0"/>
        <v>#REF!</v>
      </c>
      <c r="H55" s="29" t="e">
        <f>374.1+8.8*'Tm-Th-Salinity'!E55+0.1771*'Tm-Th-Salinity'!E55^2-0.0211*'Tm-Th-Salinity'!E55^3+0.0007334*'Tm-Th-Salinity'!E55^4</f>
        <v>#REF!</v>
      </c>
      <c r="I55" t="str">
        <f t="shared" si="1"/>
        <v/>
      </c>
      <c r="J55" t="str">
        <f t="shared" si="2"/>
        <v/>
      </c>
      <c r="K55" t="e">
        <f>IF(AND(C55&gt;E55,D55="halite"),IF(Main!#REF!&gt;3000,0,""),"")</f>
        <v>#REF!</v>
      </c>
      <c r="L55" t="e">
        <f t="shared" si="3"/>
        <v>#REF!</v>
      </c>
      <c r="M55" t="str">
        <f>IF(ISBLANK(Main!#REF!),"",IF(OR(ISERROR(Main!#REF!),ISERROR(Main!#REF!)),"",IF(AND(Main!#REF!="temperature estimate",Main!#REF!&lt;Main!#REF!),"T",IF(AND(Main!#REF!="pressure estimate",Main!#REF!&lt;Main!#REF!),"P",""))))</f>
        <v/>
      </c>
      <c r="N55" t="str">
        <f t="shared" si="4"/>
        <v/>
      </c>
      <c r="O55" t="str">
        <f>IF(ISNUMBER(Main!#REF!), IF(OR(Main!#REF!&lt;0, Main!#REF!&gt;100), "Invalid Salinity - must be 0 &lt; salinity &lt; 100 wt%;",""),"")</f>
        <v/>
      </c>
      <c r="P55" t="str">
        <f>IF(ISNUMBER(Main!#REF!),IF('Tm-Th-Salinity'!H55&gt;'Tm-Th-Salinity'!B55,"For entered salinity, Tm &gt; Th;",""),"")</f>
        <v/>
      </c>
      <c r="Q55" t="e">
        <f t="shared" si="5"/>
        <v>#REF!</v>
      </c>
      <c r="R55" t="e">
        <f>IF(AND(ISBLANK(Main!#REF!),ISNUMBER(Main!#REF!))," Must specify Th + Tm or S in order to compute isochore; ", IF(AND(ISNUMBER(Main!#REF!),Main!#REF!&gt;6000), "Pressure exceeds 6 kbar, outside of model range, cannot precisely determine P at this trapping T; ",""))</f>
        <v>#REF!</v>
      </c>
      <c r="S55" t="str">
        <f>IF(AND(ISNUMBER(Main!#REF!),ISNUMBER(Main!#REF!), ISBLANK(Main!#REF!))," What phase melting represented by Tm? ;","")</f>
        <v/>
      </c>
    </row>
    <row r="56" spans="3:19">
      <c r="C56" t="e">
        <f>Main!#REF!</f>
        <v>#REF!</v>
      </c>
      <c r="D56" s="20" t="e">
        <f>Main!#REF!</f>
        <v>#REF!</v>
      </c>
      <c r="E56" t="e">
        <f>Main!#REF!</f>
        <v>#REF!</v>
      </c>
      <c r="F56" s="86" t="e">
        <f>IF(D56="","",IF(AND(D56="ice",OR(C56&lt;-21.2,C56&gt;0)),0, IF(AND(D56="hydrohalite",OR(C56&lt;-21.2, C56&gt;0.1)),0, IF(AND(D56="halite", OR(C56&lt;0.1,C56&gt;801)),IF(ISBLANK(Main!#REF!),"",0),""))))</f>
        <v>#REF!</v>
      </c>
      <c r="G56" t="e">
        <f t="shared" si="0"/>
        <v>#REF!</v>
      </c>
      <c r="H56" s="29" t="e">
        <f>374.1+8.8*'Tm-Th-Salinity'!E56+0.1771*'Tm-Th-Salinity'!E56^2-0.0211*'Tm-Th-Salinity'!E56^3+0.0007334*'Tm-Th-Salinity'!E56^4</f>
        <v>#REF!</v>
      </c>
      <c r="I56" t="str">
        <f t="shared" si="1"/>
        <v/>
      </c>
      <c r="J56" t="str">
        <f t="shared" si="2"/>
        <v/>
      </c>
      <c r="K56" t="e">
        <f>IF(AND(C56&gt;E56,D56="halite"),IF(Main!#REF!&gt;3000,0,""),"")</f>
        <v>#REF!</v>
      </c>
      <c r="L56" t="e">
        <f t="shared" si="3"/>
        <v>#REF!</v>
      </c>
      <c r="M56" t="str">
        <f>IF(ISBLANK(Main!#REF!),"",IF(OR(ISERROR(Main!#REF!),ISERROR(Main!#REF!)),"",IF(AND(Main!#REF!="temperature estimate",Main!#REF!&lt;Main!#REF!),"T",IF(AND(Main!#REF!="pressure estimate",Main!#REF!&lt;Main!#REF!),"P",""))))</f>
        <v/>
      </c>
      <c r="N56" t="str">
        <f t="shared" si="4"/>
        <v/>
      </c>
      <c r="O56" t="str">
        <f>IF(ISNUMBER(Main!#REF!), IF(OR(Main!#REF!&lt;0, Main!#REF!&gt;100), "Invalid Salinity - must be 0 &lt; salinity &lt; 100 wt%;",""),"")</f>
        <v/>
      </c>
      <c r="P56" t="str">
        <f>IF(ISNUMBER(Main!#REF!),IF('Tm-Th-Salinity'!H56&gt;'Tm-Th-Salinity'!B56,"For entered salinity, Tm &gt; Th;",""),"")</f>
        <v/>
      </c>
      <c r="Q56" t="e">
        <f t="shared" si="5"/>
        <v>#REF!</v>
      </c>
      <c r="R56" t="e">
        <f>IF(AND(ISBLANK(Main!#REF!),ISNUMBER(Main!#REF!))," Must specify Th + Tm or S in order to compute isochore; ", IF(AND(ISNUMBER(Main!#REF!),Main!#REF!&gt;6000), "Pressure exceeds 6 kbar, outside of model range, cannot precisely determine P at this trapping T; ",""))</f>
        <v>#REF!</v>
      </c>
      <c r="S56" t="str">
        <f>IF(AND(ISNUMBER(Main!#REF!),ISNUMBER(Main!#REF!), ISBLANK(Main!#REF!))," What phase melting represented by Tm? ;","")</f>
        <v/>
      </c>
    </row>
    <row r="57" spans="3:19">
      <c r="C57" t="e">
        <f>Main!#REF!</f>
        <v>#REF!</v>
      </c>
      <c r="D57" s="20" t="e">
        <f>Main!#REF!</f>
        <v>#REF!</v>
      </c>
      <c r="E57" t="e">
        <f>Main!#REF!</f>
        <v>#REF!</v>
      </c>
      <c r="F57" s="86" t="e">
        <f>IF(D57="","",IF(AND(D57="ice",OR(C57&lt;-21.2,C57&gt;0)),0, IF(AND(D57="hydrohalite",OR(C57&lt;-21.2, C57&gt;0.1)),0, IF(AND(D57="halite", OR(C57&lt;0.1,C57&gt;801)),IF(ISBLANK(Main!#REF!),"",0),""))))</f>
        <v>#REF!</v>
      </c>
      <c r="G57" t="e">
        <f t="shared" si="0"/>
        <v>#REF!</v>
      </c>
      <c r="H57" s="29" t="e">
        <f>374.1+8.8*'Tm-Th-Salinity'!E57+0.1771*'Tm-Th-Salinity'!E57^2-0.0211*'Tm-Th-Salinity'!E57^3+0.0007334*'Tm-Th-Salinity'!E57^4</f>
        <v>#REF!</v>
      </c>
      <c r="I57" t="str">
        <f t="shared" si="1"/>
        <v/>
      </c>
      <c r="J57" t="str">
        <f t="shared" si="2"/>
        <v/>
      </c>
      <c r="K57" t="e">
        <f>IF(AND(C57&gt;E57,D57="halite"),IF(Main!#REF!&gt;3000,0,""),"")</f>
        <v>#REF!</v>
      </c>
      <c r="L57" t="e">
        <f t="shared" si="3"/>
        <v>#REF!</v>
      </c>
      <c r="M57" t="str">
        <f>IF(ISBLANK(Main!#REF!),"",IF(OR(ISERROR(Main!#REF!),ISERROR(Main!#REF!)),"",IF(AND(Main!#REF!="temperature estimate",Main!#REF!&lt;Main!#REF!),"T",IF(AND(Main!#REF!="pressure estimate",Main!#REF!&lt;Main!#REF!),"P",""))))</f>
        <v/>
      </c>
      <c r="N57" t="str">
        <f t="shared" si="4"/>
        <v/>
      </c>
      <c r="O57" t="str">
        <f>IF(ISNUMBER(Main!#REF!), IF(OR(Main!#REF!&lt;0, Main!#REF!&gt;100), "Invalid Salinity - must be 0 &lt; salinity &lt; 100 wt%;",""),"")</f>
        <v/>
      </c>
      <c r="P57" t="str">
        <f>IF(ISNUMBER(Main!#REF!),IF('Tm-Th-Salinity'!H57&gt;'Tm-Th-Salinity'!B57,"For entered salinity, Tm &gt; Th;",""),"")</f>
        <v/>
      </c>
      <c r="Q57" t="e">
        <f t="shared" si="5"/>
        <v>#REF!</v>
      </c>
      <c r="R57" t="e">
        <f>IF(AND(ISBLANK(Main!#REF!),ISNUMBER(Main!#REF!))," Must specify Th + Tm or S in order to compute isochore; ", IF(AND(ISNUMBER(Main!#REF!),Main!#REF!&gt;6000), "Pressure exceeds 6 kbar, outside of model range, cannot precisely determine P at this trapping T; ",""))</f>
        <v>#REF!</v>
      </c>
      <c r="S57" t="str">
        <f>IF(AND(ISNUMBER(Main!#REF!),ISNUMBER(Main!#REF!), ISBLANK(Main!#REF!))," What phase melting represented by Tm? ;","")</f>
        <v/>
      </c>
    </row>
    <row r="58" spans="3:19">
      <c r="C58" t="e">
        <f>Main!#REF!</f>
        <v>#REF!</v>
      </c>
      <c r="D58" s="20" t="e">
        <f>Main!#REF!</f>
        <v>#REF!</v>
      </c>
      <c r="E58" t="e">
        <f>Main!#REF!</f>
        <v>#REF!</v>
      </c>
      <c r="F58" s="86" t="e">
        <f>IF(D58="","",IF(AND(D58="ice",OR(C58&lt;-21.2,C58&gt;0)),0, IF(AND(D58="hydrohalite",OR(C58&lt;-21.2, C58&gt;0.1)),0, IF(AND(D58="halite", OR(C58&lt;0.1,C58&gt;801)),IF(ISBLANK(Main!#REF!),"",0),""))))</f>
        <v>#REF!</v>
      </c>
      <c r="G58" t="e">
        <f t="shared" si="0"/>
        <v>#REF!</v>
      </c>
      <c r="H58" s="29" t="e">
        <f>374.1+8.8*'Tm-Th-Salinity'!E58+0.1771*'Tm-Th-Salinity'!E58^2-0.0211*'Tm-Th-Salinity'!E58^3+0.0007334*'Tm-Th-Salinity'!E58^4</f>
        <v>#REF!</v>
      </c>
      <c r="I58" t="str">
        <f t="shared" si="1"/>
        <v/>
      </c>
      <c r="J58" t="str">
        <f t="shared" si="2"/>
        <v/>
      </c>
      <c r="K58" t="e">
        <f>IF(AND(C58&gt;E58,D58="halite"),IF(Main!#REF!&gt;3000,0,""),"")</f>
        <v>#REF!</v>
      </c>
      <c r="L58" t="e">
        <f t="shared" si="3"/>
        <v>#REF!</v>
      </c>
      <c r="M58" t="str">
        <f>IF(ISBLANK(Main!#REF!),"",IF(OR(ISERROR(Main!#REF!),ISERROR(Main!#REF!)),"",IF(AND(Main!#REF!="temperature estimate",Main!#REF!&lt;Main!#REF!),"T",IF(AND(Main!#REF!="pressure estimate",Main!#REF!&lt;Main!#REF!),"P",""))))</f>
        <v/>
      </c>
      <c r="N58" t="str">
        <f t="shared" si="4"/>
        <v/>
      </c>
      <c r="O58" t="str">
        <f>IF(ISNUMBER(Main!#REF!), IF(OR(Main!#REF!&lt;0, Main!#REF!&gt;100), "Invalid Salinity - must be 0 &lt; salinity &lt; 100 wt%;",""),"")</f>
        <v/>
      </c>
      <c r="P58" t="str">
        <f>IF(ISNUMBER(Main!#REF!),IF('Tm-Th-Salinity'!H58&gt;'Tm-Th-Salinity'!B58,"For entered salinity, Tm &gt; Th;",""),"")</f>
        <v/>
      </c>
      <c r="Q58" t="e">
        <f t="shared" si="5"/>
        <v>#REF!</v>
      </c>
      <c r="R58" t="e">
        <f>IF(AND(ISBLANK(Main!#REF!),ISNUMBER(Main!#REF!))," Must specify Th + Tm or S in order to compute isochore; ", IF(AND(ISNUMBER(Main!#REF!),Main!#REF!&gt;6000), "Pressure exceeds 6 kbar, outside of model range, cannot precisely determine P at this trapping T; ",""))</f>
        <v>#REF!</v>
      </c>
      <c r="S58" t="str">
        <f>IF(AND(ISNUMBER(Main!#REF!),ISNUMBER(Main!#REF!), ISBLANK(Main!#REF!))," What phase melting represented by Tm? ;","")</f>
        <v/>
      </c>
    </row>
    <row r="59" spans="3:19">
      <c r="C59" t="e">
        <f>Main!#REF!</f>
        <v>#REF!</v>
      </c>
      <c r="D59" s="20" t="e">
        <f>Main!#REF!</f>
        <v>#REF!</v>
      </c>
      <c r="E59" t="e">
        <f>Main!#REF!</f>
        <v>#REF!</v>
      </c>
      <c r="F59" s="86" t="e">
        <f>IF(D59="","",IF(AND(D59="ice",OR(C59&lt;-21.2,C59&gt;0)),0, IF(AND(D59="hydrohalite",OR(C59&lt;-21.2, C59&gt;0.1)),0, IF(AND(D59="halite", OR(C59&lt;0.1,C59&gt;801)),IF(ISBLANK(Main!#REF!),"",0),""))))</f>
        <v>#REF!</v>
      </c>
      <c r="G59" t="e">
        <f t="shared" si="0"/>
        <v>#REF!</v>
      </c>
      <c r="H59" s="29" t="e">
        <f>374.1+8.8*'Tm-Th-Salinity'!E59+0.1771*'Tm-Th-Salinity'!E59^2-0.0211*'Tm-Th-Salinity'!E59^3+0.0007334*'Tm-Th-Salinity'!E59^4</f>
        <v>#REF!</v>
      </c>
      <c r="I59" t="str">
        <f t="shared" si="1"/>
        <v/>
      </c>
      <c r="J59" t="str">
        <f t="shared" si="2"/>
        <v/>
      </c>
      <c r="K59" t="e">
        <f>IF(AND(C59&gt;E59,D59="halite"),IF(Main!#REF!&gt;3000,0,""),"")</f>
        <v>#REF!</v>
      </c>
      <c r="L59" t="e">
        <f t="shared" si="3"/>
        <v>#REF!</v>
      </c>
      <c r="M59" t="str">
        <f>IF(ISBLANK(Main!#REF!),"",IF(OR(ISERROR(Main!#REF!),ISERROR(Main!#REF!)),"",IF(AND(Main!#REF!="temperature estimate",Main!#REF!&lt;Main!#REF!),"T",IF(AND(Main!#REF!="pressure estimate",Main!#REF!&lt;Main!#REF!),"P",""))))</f>
        <v/>
      </c>
      <c r="N59" t="str">
        <f t="shared" si="4"/>
        <v/>
      </c>
      <c r="O59" t="str">
        <f>IF(ISNUMBER(Main!#REF!), IF(OR(Main!#REF!&lt;0, Main!#REF!&gt;100), "Invalid Salinity - must be 0 &lt; salinity &lt; 100 wt%;",""),"")</f>
        <v/>
      </c>
      <c r="P59" t="str">
        <f>IF(ISNUMBER(Main!#REF!),IF('Tm-Th-Salinity'!H59&gt;'Tm-Th-Salinity'!B59,"For entered salinity, Tm &gt; Th;",""),"")</f>
        <v/>
      </c>
      <c r="Q59" t="e">
        <f t="shared" si="5"/>
        <v>#REF!</v>
      </c>
      <c r="R59" t="e">
        <f>IF(AND(ISBLANK(Main!#REF!),ISNUMBER(Main!#REF!))," Must specify Th + Tm or S in order to compute isochore; ", IF(AND(ISNUMBER(Main!#REF!),Main!#REF!&gt;6000), "Pressure exceeds 6 kbar, outside of model range, cannot precisely determine P at this trapping T; ",""))</f>
        <v>#REF!</v>
      </c>
      <c r="S59" t="str">
        <f>IF(AND(ISNUMBER(Main!#REF!),ISNUMBER(Main!#REF!), ISBLANK(Main!#REF!))," What phase melting represented by Tm? ;","")</f>
        <v/>
      </c>
    </row>
    <row r="60" spans="3:19">
      <c r="C60" t="e">
        <f>Main!#REF!</f>
        <v>#REF!</v>
      </c>
      <c r="D60" s="20" t="e">
        <f>Main!#REF!</f>
        <v>#REF!</v>
      </c>
      <c r="E60" t="e">
        <f>Main!#REF!</f>
        <v>#REF!</v>
      </c>
      <c r="F60" s="86" t="e">
        <f>IF(D60="","",IF(AND(D60="ice",OR(C60&lt;-21.2,C60&gt;0)),0, IF(AND(D60="hydrohalite",OR(C60&lt;-21.2, C60&gt;0.1)),0, IF(AND(D60="halite", OR(C60&lt;0.1,C60&gt;801)),IF(ISBLANK(Main!#REF!),"",0),""))))</f>
        <v>#REF!</v>
      </c>
      <c r="G60" t="e">
        <f t="shared" si="0"/>
        <v>#REF!</v>
      </c>
      <c r="H60" s="29" t="e">
        <f>374.1+8.8*'Tm-Th-Salinity'!E60+0.1771*'Tm-Th-Salinity'!E60^2-0.0211*'Tm-Th-Salinity'!E60^3+0.0007334*'Tm-Th-Salinity'!E60^4</f>
        <v>#REF!</v>
      </c>
      <c r="I60" t="str">
        <f t="shared" si="1"/>
        <v/>
      </c>
      <c r="J60" t="str">
        <f t="shared" si="2"/>
        <v/>
      </c>
      <c r="K60" t="e">
        <f>IF(AND(C60&gt;E60,D60="halite"),IF(Main!#REF!&gt;3000,0,""),"")</f>
        <v>#REF!</v>
      </c>
      <c r="L60" t="e">
        <f t="shared" si="3"/>
        <v>#REF!</v>
      </c>
      <c r="M60" t="str">
        <f>IF(ISBLANK(Main!#REF!),"",IF(OR(ISERROR(Main!#REF!),ISERROR(Main!#REF!)),"",IF(AND(Main!#REF!="temperature estimate",Main!#REF!&lt;Main!#REF!),"T",IF(AND(Main!#REF!="pressure estimate",Main!#REF!&lt;Main!#REF!),"P",""))))</f>
        <v/>
      </c>
      <c r="N60" t="str">
        <f t="shared" si="4"/>
        <v/>
      </c>
      <c r="O60" t="str">
        <f>IF(ISNUMBER(Main!#REF!), IF(OR(Main!#REF!&lt;0, Main!#REF!&gt;100), "Invalid Salinity - must be 0 &lt; salinity &lt; 100 wt%;",""),"")</f>
        <v/>
      </c>
      <c r="P60" t="str">
        <f>IF(ISNUMBER(Main!#REF!),IF('Tm-Th-Salinity'!H60&gt;'Tm-Th-Salinity'!B60,"For entered salinity, Tm &gt; Th;",""),"")</f>
        <v/>
      </c>
      <c r="Q60" t="e">
        <f t="shared" si="5"/>
        <v>#REF!</v>
      </c>
      <c r="R60" t="e">
        <f>IF(AND(ISBLANK(Main!#REF!),ISNUMBER(Main!#REF!))," Must specify Th + Tm or S in order to compute isochore; ", IF(AND(ISNUMBER(Main!#REF!),Main!#REF!&gt;6000), "Pressure exceeds 6 kbar, outside of model range, cannot precisely determine P at this trapping T; ",""))</f>
        <v>#REF!</v>
      </c>
      <c r="S60" t="str">
        <f>IF(AND(ISNUMBER(Main!#REF!),ISNUMBER(Main!#REF!), ISBLANK(Main!#REF!))," What phase melting represented by Tm? ;","")</f>
        <v/>
      </c>
    </row>
    <row r="61" spans="3:19">
      <c r="C61" t="e">
        <f>Main!#REF!</f>
        <v>#REF!</v>
      </c>
      <c r="D61" s="20" t="e">
        <f>Main!#REF!</f>
        <v>#REF!</v>
      </c>
      <c r="E61" t="e">
        <f>Main!#REF!</f>
        <v>#REF!</v>
      </c>
      <c r="F61" s="86" t="e">
        <f>IF(D61="","",IF(AND(D61="ice",OR(C61&lt;-21.2,C61&gt;0)),0, IF(AND(D61="hydrohalite",OR(C61&lt;-21.2, C61&gt;0.1)),0, IF(AND(D61="halite", OR(C61&lt;0.1,C61&gt;801)),IF(ISBLANK(Main!#REF!),"",0),""))))</f>
        <v>#REF!</v>
      </c>
      <c r="G61" t="e">
        <f t="shared" si="0"/>
        <v>#REF!</v>
      </c>
      <c r="H61" s="29" t="e">
        <f>374.1+8.8*'Tm-Th-Salinity'!E61+0.1771*'Tm-Th-Salinity'!E61^2-0.0211*'Tm-Th-Salinity'!E61^3+0.0007334*'Tm-Th-Salinity'!E61^4</f>
        <v>#REF!</v>
      </c>
      <c r="I61" t="str">
        <f t="shared" si="1"/>
        <v/>
      </c>
      <c r="J61" t="str">
        <f t="shared" si="2"/>
        <v/>
      </c>
      <c r="K61" t="e">
        <f>IF(AND(C61&gt;E61,D61="halite"),IF(Main!#REF!&gt;3000,0,""),"")</f>
        <v>#REF!</v>
      </c>
      <c r="L61" t="e">
        <f t="shared" si="3"/>
        <v>#REF!</v>
      </c>
      <c r="M61" t="str">
        <f>IF(ISBLANK(Main!#REF!),"",IF(OR(ISERROR(Main!#REF!),ISERROR(Main!#REF!)),"",IF(AND(Main!#REF!="temperature estimate",Main!#REF!&lt;Main!#REF!),"T",IF(AND(Main!#REF!="pressure estimate",Main!#REF!&lt;Main!#REF!),"P",""))))</f>
        <v/>
      </c>
      <c r="N61" t="str">
        <f t="shared" si="4"/>
        <v/>
      </c>
      <c r="O61" t="str">
        <f>IF(ISNUMBER(Main!#REF!), IF(OR(Main!#REF!&lt;0, Main!#REF!&gt;100), "Invalid Salinity - must be 0 &lt; salinity &lt; 100 wt%;",""),"")</f>
        <v/>
      </c>
      <c r="P61" t="str">
        <f>IF(ISNUMBER(Main!#REF!),IF('Tm-Th-Salinity'!H61&gt;'Tm-Th-Salinity'!B61,"For entered salinity, Tm &gt; Th;",""),"")</f>
        <v/>
      </c>
      <c r="Q61" t="e">
        <f t="shared" si="5"/>
        <v>#REF!</v>
      </c>
      <c r="R61" t="e">
        <f>IF(AND(ISBLANK(Main!#REF!),ISNUMBER(Main!#REF!))," Must specify Th + Tm or S in order to compute isochore; ", IF(AND(ISNUMBER(Main!#REF!),Main!#REF!&gt;6000), "Pressure exceeds 6 kbar, outside of model range, cannot precisely determine P at this trapping T; ",""))</f>
        <v>#REF!</v>
      </c>
      <c r="S61" t="str">
        <f>IF(AND(ISNUMBER(Main!#REF!),ISNUMBER(Main!#REF!), ISBLANK(Main!#REF!))," What phase melting represented by Tm? ;","")</f>
        <v/>
      </c>
    </row>
    <row r="62" spans="3:19">
      <c r="C62" t="e">
        <f>Main!#REF!</f>
        <v>#REF!</v>
      </c>
      <c r="D62" s="20" t="e">
        <f>Main!#REF!</f>
        <v>#REF!</v>
      </c>
      <c r="E62" t="e">
        <f>Main!#REF!</f>
        <v>#REF!</v>
      </c>
      <c r="F62" s="86" t="e">
        <f>IF(D62="","",IF(AND(D62="ice",OR(C62&lt;-21.2,C62&gt;0)),0, IF(AND(D62="hydrohalite",OR(C62&lt;-21.2, C62&gt;0.1)),0, IF(AND(D62="halite", OR(C62&lt;0.1,C62&gt;801)),IF(ISBLANK(Main!#REF!),"",0),""))))</f>
        <v>#REF!</v>
      </c>
      <c r="G62" t="e">
        <f t="shared" si="0"/>
        <v>#REF!</v>
      </c>
      <c r="H62" s="29" t="e">
        <f>374.1+8.8*'Tm-Th-Salinity'!E62+0.1771*'Tm-Th-Salinity'!E62^2-0.0211*'Tm-Th-Salinity'!E62^3+0.0007334*'Tm-Th-Salinity'!E62^4</f>
        <v>#REF!</v>
      </c>
      <c r="I62" t="str">
        <f t="shared" si="1"/>
        <v/>
      </c>
      <c r="J62" t="str">
        <f t="shared" si="2"/>
        <v/>
      </c>
      <c r="K62" t="e">
        <f>IF(AND(C62&gt;E62,D62="halite"),IF(Main!#REF!&gt;3000,0,""),"")</f>
        <v>#REF!</v>
      </c>
      <c r="L62" t="e">
        <f t="shared" si="3"/>
        <v>#REF!</v>
      </c>
      <c r="M62" t="str">
        <f>IF(ISBLANK(Main!#REF!),"",IF(OR(ISERROR(Main!#REF!),ISERROR(Main!#REF!)),"",IF(AND(Main!#REF!="temperature estimate",Main!#REF!&lt;Main!#REF!),"T",IF(AND(Main!#REF!="pressure estimate",Main!#REF!&lt;Main!#REF!),"P",""))))</f>
        <v/>
      </c>
      <c r="N62" t="str">
        <f t="shared" si="4"/>
        <v/>
      </c>
      <c r="O62" t="str">
        <f>IF(ISNUMBER(Main!#REF!), IF(OR(Main!#REF!&lt;0, Main!#REF!&gt;100), "Invalid Salinity - must be 0 &lt; salinity &lt; 100 wt%;",""),"")</f>
        <v/>
      </c>
      <c r="P62" t="str">
        <f>IF(ISNUMBER(Main!#REF!),IF('Tm-Th-Salinity'!H62&gt;'Tm-Th-Salinity'!B62,"For entered salinity, Tm &gt; Th;",""),"")</f>
        <v/>
      </c>
      <c r="Q62" t="e">
        <f t="shared" si="5"/>
        <v>#REF!</v>
      </c>
      <c r="R62" t="e">
        <f>IF(AND(ISBLANK(Main!#REF!),ISNUMBER(Main!#REF!))," Must specify Th + Tm or S in order to compute isochore; ", IF(AND(ISNUMBER(Main!#REF!),Main!#REF!&gt;6000), "Pressure exceeds 6 kbar, outside of model range, cannot precisely determine P at this trapping T; ",""))</f>
        <v>#REF!</v>
      </c>
      <c r="S62" t="str">
        <f>IF(AND(ISNUMBER(Main!#REF!),ISNUMBER(Main!#REF!), ISBLANK(Main!#REF!))," What phase melting represented by Tm? ;","")</f>
        <v/>
      </c>
    </row>
    <row r="63" spans="3:19">
      <c r="C63" t="e">
        <f>Main!#REF!</f>
        <v>#REF!</v>
      </c>
      <c r="D63" s="20" t="e">
        <f>Main!#REF!</f>
        <v>#REF!</v>
      </c>
      <c r="E63" t="e">
        <f>Main!#REF!</f>
        <v>#REF!</v>
      </c>
      <c r="F63" s="86" t="e">
        <f>IF(D63="","",IF(AND(D63="ice",OR(C63&lt;-21.2,C63&gt;0)),0, IF(AND(D63="hydrohalite",OR(C63&lt;-21.2, C63&gt;0.1)),0, IF(AND(D63="halite", OR(C63&lt;0.1,C63&gt;801)),IF(ISBLANK(Main!#REF!),"",0),""))))</f>
        <v>#REF!</v>
      </c>
      <c r="G63" t="e">
        <f t="shared" si="0"/>
        <v>#REF!</v>
      </c>
      <c r="H63" s="29" t="e">
        <f>374.1+8.8*'Tm-Th-Salinity'!E63+0.1771*'Tm-Th-Salinity'!E63^2-0.0211*'Tm-Th-Salinity'!E63^3+0.0007334*'Tm-Th-Salinity'!E63^4</f>
        <v>#REF!</v>
      </c>
      <c r="I63" t="str">
        <f t="shared" si="1"/>
        <v/>
      </c>
      <c r="J63" t="str">
        <f t="shared" si="2"/>
        <v/>
      </c>
      <c r="K63" t="e">
        <f>IF(AND(C63&gt;E63,D63="halite"),IF(Main!#REF!&gt;3000,0,""),"")</f>
        <v>#REF!</v>
      </c>
      <c r="L63" t="e">
        <f t="shared" si="3"/>
        <v>#REF!</v>
      </c>
      <c r="M63" t="str">
        <f>IF(ISBLANK(Main!#REF!),"",IF(OR(ISERROR(Main!#REF!),ISERROR(Main!#REF!)),"",IF(AND(Main!#REF!="temperature estimate",Main!#REF!&lt;Main!#REF!),"T",IF(AND(Main!#REF!="pressure estimate",Main!#REF!&lt;Main!#REF!),"P",""))))</f>
        <v/>
      </c>
      <c r="N63" t="str">
        <f t="shared" si="4"/>
        <v/>
      </c>
      <c r="O63" t="str">
        <f>IF(ISNUMBER(Main!#REF!), IF(OR(Main!#REF!&lt;0, Main!#REF!&gt;100), "Invalid Salinity - must be 0 &lt; salinity &lt; 100 wt%;",""),"")</f>
        <v/>
      </c>
      <c r="P63" t="str">
        <f>IF(ISNUMBER(Main!#REF!),IF('Tm-Th-Salinity'!H63&gt;'Tm-Th-Salinity'!B63,"For entered salinity, Tm &gt; Th;",""),"")</f>
        <v/>
      </c>
      <c r="Q63" t="e">
        <f t="shared" si="5"/>
        <v>#REF!</v>
      </c>
      <c r="R63" t="e">
        <f>IF(AND(ISBLANK(Main!#REF!),ISNUMBER(Main!#REF!))," Must specify Th + Tm or S in order to compute isochore; ", IF(AND(ISNUMBER(Main!#REF!),Main!#REF!&gt;6000), "Pressure exceeds 6 kbar, outside of model range, cannot precisely determine P at this trapping T; ",""))</f>
        <v>#REF!</v>
      </c>
      <c r="S63" t="str">
        <f>IF(AND(ISNUMBER(Main!#REF!),ISNUMBER(Main!#REF!), ISBLANK(Main!#REF!))," What phase melting represented by Tm? ;","")</f>
        <v/>
      </c>
    </row>
    <row r="64" spans="3:19">
      <c r="C64" t="e">
        <f>Main!#REF!</f>
        <v>#REF!</v>
      </c>
      <c r="D64" s="20" t="e">
        <f>Main!#REF!</f>
        <v>#REF!</v>
      </c>
      <c r="E64" t="e">
        <f>Main!#REF!</f>
        <v>#REF!</v>
      </c>
      <c r="F64" s="86" t="e">
        <f>IF(D64="","",IF(AND(D64="ice",OR(C64&lt;-21.2,C64&gt;0)),0, IF(AND(D64="hydrohalite",OR(C64&lt;-21.2, C64&gt;0.1)),0, IF(AND(D64="halite", OR(C64&lt;0.1,C64&gt;801)),IF(ISBLANK(Main!#REF!),"",0),""))))</f>
        <v>#REF!</v>
      </c>
      <c r="G64" t="e">
        <f t="shared" si="0"/>
        <v>#REF!</v>
      </c>
      <c r="H64" s="29" t="e">
        <f>374.1+8.8*'Tm-Th-Salinity'!E64+0.1771*'Tm-Th-Salinity'!E64^2-0.0211*'Tm-Th-Salinity'!E64^3+0.0007334*'Tm-Th-Salinity'!E64^4</f>
        <v>#REF!</v>
      </c>
      <c r="I64" t="str">
        <f t="shared" si="1"/>
        <v/>
      </c>
      <c r="J64" t="str">
        <f t="shared" si="2"/>
        <v/>
      </c>
      <c r="K64" t="e">
        <f>IF(AND(C64&gt;E64,D64="halite"),IF(Main!#REF!&gt;3000,0,""),"")</f>
        <v>#REF!</v>
      </c>
      <c r="L64" t="e">
        <f t="shared" si="3"/>
        <v>#REF!</v>
      </c>
      <c r="M64" t="str">
        <f>IF(ISBLANK(Main!#REF!),"",IF(OR(ISERROR(Main!#REF!),ISERROR(Main!#REF!)),"",IF(AND(Main!#REF!="temperature estimate",Main!#REF!&lt;Main!#REF!),"T",IF(AND(Main!#REF!="pressure estimate",Main!#REF!&lt;Main!#REF!),"P",""))))</f>
        <v/>
      </c>
      <c r="N64" t="str">
        <f t="shared" si="4"/>
        <v/>
      </c>
      <c r="O64" t="str">
        <f>IF(ISNUMBER(Main!#REF!), IF(OR(Main!#REF!&lt;0, Main!#REF!&gt;100), "Invalid Salinity - must be 0 &lt; salinity &lt; 100 wt%;",""),"")</f>
        <v/>
      </c>
      <c r="P64" t="str">
        <f>IF(ISNUMBER(Main!#REF!),IF('Tm-Th-Salinity'!H64&gt;'Tm-Th-Salinity'!B64,"For entered salinity, Tm &gt; Th;",""),"")</f>
        <v/>
      </c>
      <c r="Q64" t="e">
        <f t="shared" si="5"/>
        <v>#REF!</v>
      </c>
      <c r="R64" t="e">
        <f>IF(AND(ISBLANK(Main!#REF!),ISNUMBER(Main!#REF!))," Must specify Th + Tm or S in order to compute isochore; ", IF(AND(ISNUMBER(Main!#REF!),Main!#REF!&gt;6000), "Pressure exceeds 6 kbar, outside of model range, cannot precisely determine P at this trapping T; ",""))</f>
        <v>#REF!</v>
      </c>
      <c r="S64" t="str">
        <f>IF(AND(ISNUMBER(Main!#REF!),ISNUMBER(Main!#REF!), ISBLANK(Main!#REF!))," What phase melting represented by Tm? ;","")</f>
        <v/>
      </c>
    </row>
    <row r="65" spans="3:19">
      <c r="C65" t="e">
        <f>Main!#REF!</f>
        <v>#REF!</v>
      </c>
      <c r="D65" s="20" t="e">
        <f>Main!#REF!</f>
        <v>#REF!</v>
      </c>
      <c r="E65" t="e">
        <f>Main!#REF!</f>
        <v>#REF!</v>
      </c>
      <c r="F65" s="86" t="e">
        <f>IF(D65="","",IF(AND(D65="ice",OR(C65&lt;-21.2,C65&gt;0)),0, IF(AND(D65="hydrohalite",OR(C65&lt;-21.2, C65&gt;0.1)),0, IF(AND(D65="halite", OR(C65&lt;0.1,C65&gt;801)),IF(ISBLANK(Main!#REF!),"",0),""))))</f>
        <v>#REF!</v>
      </c>
      <c r="G65" t="e">
        <f t="shared" si="0"/>
        <v>#REF!</v>
      </c>
      <c r="H65" s="29" t="e">
        <f>374.1+8.8*'Tm-Th-Salinity'!E65+0.1771*'Tm-Th-Salinity'!E65^2-0.0211*'Tm-Th-Salinity'!E65^3+0.0007334*'Tm-Th-Salinity'!E65^4</f>
        <v>#REF!</v>
      </c>
      <c r="I65" t="str">
        <f t="shared" si="1"/>
        <v/>
      </c>
      <c r="J65" t="str">
        <f t="shared" si="2"/>
        <v/>
      </c>
      <c r="K65" t="e">
        <f>IF(AND(C65&gt;E65,D65="halite"),IF(Main!#REF!&gt;3000,0,""),"")</f>
        <v>#REF!</v>
      </c>
      <c r="L65" t="e">
        <f t="shared" si="3"/>
        <v>#REF!</v>
      </c>
      <c r="M65" t="str">
        <f>IF(ISBLANK(Main!#REF!),"",IF(OR(ISERROR(Main!#REF!),ISERROR(Main!#REF!)),"",IF(AND(Main!#REF!="temperature estimate",Main!#REF!&lt;Main!#REF!),"T",IF(AND(Main!#REF!="pressure estimate",Main!#REF!&lt;Main!#REF!),"P",""))))</f>
        <v/>
      </c>
      <c r="N65" t="str">
        <f t="shared" si="4"/>
        <v/>
      </c>
      <c r="O65" t="str">
        <f>IF(ISNUMBER(Main!#REF!), IF(OR(Main!#REF!&lt;0, Main!#REF!&gt;100), "Invalid Salinity - must be 0 &lt; salinity &lt; 100 wt%;",""),"")</f>
        <v/>
      </c>
      <c r="P65" t="str">
        <f>IF(ISNUMBER(Main!#REF!),IF('Tm-Th-Salinity'!H65&gt;'Tm-Th-Salinity'!B65,"For entered salinity, Tm &gt; Th;",""),"")</f>
        <v/>
      </c>
      <c r="Q65" t="e">
        <f t="shared" si="5"/>
        <v>#REF!</v>
      </c>
      <c r="R65" t="e">
        <f>IF(AND(ISBLANK(Main!#REF!),ISNUMBER(Main!#REF!))," Must specify Th + Tm or S in order to compute isochore; ", IF(AND(ISNUMBER(Main!#REF!),Main!#REF!&gt;6000), "Pressure exceeds 6 kbar, outside of model range, cannot precisely determine P at this trapping T; ",""))</f>
        <v>#REF!</v>
      </c>
      <c r="S65" t="str">
        <f>IF(AND(ISNUMBER(Main!#REF!),ISNUMBER(Main!#REF!), ISBLANK(Main!#REF!))," What phase melting represented by Tm? ;","")</f>
        <v/>
      </c>
    </row>
    <row r="66" spans="3:19">
      <c r="C66" t="e">
        <f>Main!#REF!</f>
        <v>#REF!</v>
      </c>
      <c r="D66" s="20" t="e">
        <f>Main!#REF!</f>
        <v>#REF!</v>
      </c>
      <c r="E66" t="e">
        <f>Main!#REF!</f>
        <v>#REF!</v>
      </c>
      <c r="F66" s="86" t="e">
        <f>IF(D66="","",IF(AND(D66="ice",OR(C66&lt;-21.2,C66&gt;0)),0, IF(AND(D66="hydrohalite",OR(C66&lt;-21.2, C66&gt;0.1)),0, IF(AND(D66="halite", OR(C66&lt;0.1,C66&gt;801)),IF(ISBLANK(Main!#REF!),"",0),""))))</f>
        <v>#REF!</v>
      </c>
      <c r="G66" t="e">
        <f t="shared" si="0"/>
        <v>#REF!</v>
      </c>
      <c r="H66" s="29" t="e">
        <f>374.1+8.8*'Tm-Th-Salinity'!E66+0.1771*'Tm-Th-Salinity'!E66^2-0.0211*'Tm-Th-Salinity'!E66^3+0.0007334*'Tm-Th-Salinity'!E66^4</f>
        <v>#REF!</v>
      </c>
      <c r="I66" t="str">
        <f t="shared" si="1"/>
        <v/>
      </c>
      <c r="J66" t="str">
        <f t="shared" si="2"/>
        <v/>
      </c>
      <c r="K66" t="e">
        <f>IF(AND(C66&gt;E66,D66="halite"),IF(Main!#REF!&gt;3000,0,""),"")</f>
        <v>#REF!</v>
      </c>
      <c r="L66" t="e">
        <f t="shared" si="3"/>
        <v>#REF!</v>
      </c>
      <c r="M66" t="str">
        <f>IF(ISBLANK(Main!#REF!),"",IF(OR(ISERROR(Main!#REF!),ISERROR(Main!#REF!)),"",IF(AND(Main!#REF!="temperature estimate",Main!#REF!&lt;Main!#REF!),"T",IF(AND(Main!#REF!="pressure estimate",Main!#REF!&lt;Main!#REF!),"P",""))))</f>
        <v/>
      </c>
      <c r="N66" t="str">
        <f t="shared" si="4"/>
        <v/>
      </c>
      <c r="O66" t="str">
        <f>IF(ISNUMBER(Main!#REF!), IF(OR(Main!#REF!&lt;0, Main!#REF!&gt;100), "Invalid Salinity - must be 0 &lt; salinity &lt; 100 wt%;",""),"")</f>
        <v/>
      </c>
      <c r="P66" t="str">
        <f>IF(ISNUMBER(Main!#REF!),IF('Tm-Th-Salinity'!H66&gt;'Tm-Th-Salinity'!B66,"For entered salinity, Tm &gt; Th;",""),"")</f>
        <v/>
      </c>
      <c r="Q66" t="e">
        <f t="shared" si="5"/>
        <v>#REF!</v>
      </c>
      <c r="R66" t="e">
        <f>IF(AND(ISBLANK(Main!#REF!),ISNUMBER(Main!#REF!))," Must specify Th + Tm or S in order to compute isochore; ", IF(AND(ISNUMBER(Main!#REF!),Main!#REF!&gt;6000), "Pressure exceeds 6 kbar, outside of model range, cannot precisely determine P at this trapping T; ",""))</f>
        <v>#REF!</v>
      </c>
      <c r="S66" t="str">
        <f>IF(AND(ISNUMBER(Main!#REF!),ISNUMBER(Main!#REF!), ISBLANK(Main!#REF!))," What phase melting represented by Tm? ;","")</f>
        <v/>
      </c>
    </row>
    <row r="67" spans="3:19">
      <c r="C67" t="e">
        <f>Main!#REF!</f>
        <v>#REF!</v>
      </c>
      <c r="D67" s="20" t="e">
        <f>Main!#REF!</f>
        <v>#REF!</v>
      </c>
      <c r="E67" t="e">
        <f>Main!#REF!</f>
        <v>#REF!</v>
      </c>
      <c r="F67" s="86" t="e">
        <f>IF(D67="","",IF(AND(D67="ice",OR(C67&lt;-21.2,C67&gt;0)),0, IF(AND(D67="hydrohalite",OR(C67&lt;-21.2, C67&gt;0.1)),0, IF(AND(D67="halite", OR(C67&lt;0.1,C67&gt;801)),IF(ISBLANK(Main!#REF!),"",0),""))))</f>
        <v>#REF!</v>
      </c>
      <c r="G67" t="e">
        <f t="shared" si="0"/>
        <v>#REF!</v>
      </c>
      <c r="H67" s="29" t="e">
        <f>374.1+8.8*'Tm-Th-Salinity'!E67+0.1771*'Tm-Th-Salinity'!E67^2-0.0211*'Tm-Th-Salinity'!E67^3+0.0007334*'Tm-Th-Salinity'!E67^4</f>
        <v>#REF!</v>
      </c>
      <c r="I67" t="str">
        <f t="shared" si="1"/>
        <v/>
      </c>
      <c r="J67" t="str">
        <f t="shared" si="2"/>
        <v/>
      </c>
      <c r="K67" t="e">
        <f>IF(AND(C67&gt;E67,D67="halite"),IF(Main!#REF!&gt;3000,0,""),"")</f>
        <v>#REF!</v>
      </c>
      <c r="L67" t="e">
        <f t="shared" si="3"/>
        <v>#REF!</v>
      </c>
      <c r="M67" t="str">
        <f>IF(ISBLANK(Main!#REF!),"",IF(OR(ISERROR(Main!#REF!),ISERROR(Main!#REF!)),"",IF(AND(Main!#REF!="temperature estimate",Main!#REF!&lt;Main!#REF!),"T",IF(AND(Main!#REF!="pressure estimate",Main!#REF!&lt;Main!#REF!),"P",""))))</f>
        <v/>
      </c>
      <c r="N67" t="str">
        <f t="shared" si="4"/>
        <v/>
      </c>
      <c r="O67" t="str">
        <f>IF(ISNUMBER(Main!#REF!), IF(OR(Main!#REF!&lt;0, Main!#REF!&gt;100), "Invalid Salinity - must be 0 &lt; salinity &lt; 100 wt%;",""),"")</f>
        <v/>
      </c>
      <c r="P67" t="str">
        <f>IF(ISNUMBER(Main!#REF!),IF('Tm-Th-Salinity'!H67&gt;'Tm-Th-Salinity'!B67,"For entered salinity, Tm &gt; Th;",""),"")</f>
        <v/>
      </c>
      <c r="Q67" t="e">
        <f t="shared" si="5"/>
        <v>#REF!</v>
      </c>
      <c r="R67" t="e">
        <f>IF(AND(ISBLANK(Main!#REF!),ISNUMBER(Main!#REF!))," Must specify Th + Tm or S in order to compute isochore; ", IF(AND(ISNUMBER(Main!#REF!),Main!#REF!&gt;6000), "Pressure exceeds 6 kbar, outside of model range, cannot precisely determine P at this trapping T; ",""))</f>
        <v>#REF!</v>
      </c>
      <c r="S67" t="str">
        <f>IF(AND(ISNUMBER(Main!#REF!),ISNUMBER(Main!#REF!), ISBLANK(Main!#REF!))," What phase melting represented by Tm? ;","")</f>
        <v/>
      </c>
    </row>
    <row r="68" spans="3:19">
      <c r="C68" t="e">
        <f>Main!#REF!</f>
        <v>#REF!</v>
      </c>
      <c r="D68" s="20" t="e">
        <f>Main!#REF!</f>
        <v>#REF!</v>
      </c>
      <c r="E68" t="e">
        <f>Main!#REF!</f>
        <v>#REF!</v>
      </c>
      <c r="F68" s="86" t="e">
        <f>IF(D68="","",IF(AND(D68="ice",OR(C68&lt;-21.2,C68&gt;0)),0, IF(AND(D68="hydrohalite",OR(C68&lt;-21.2, C68&gt;0.1)),0, IF(AND(D68="halite", OR(C68&lt;0.1,C68&gt;801)),IF(ISBLANK(Main!#REF!),"",0),""))))</f>
        <v>#REF!</v>
      </c>
      <c r="G68" t="e">
        <f t="shared" si="0"/>
        <v>#REF!</v>
      </c>
      <c r="H68" s="29" t="e">
        <f>374.1+8.8*'Tm-Th-Salinity'!E68+0.1771*'Tm-Th-Salinity'!E68^2-0.0211*'Tm-Th-Salinity'!E68^3+0.0007334*'Tm-Th-Salinity'!E68^4</f>
        <v>#REF!</v>
      </c>
      <c r="I68" t="str">
        <f t="shared" si="1"/>
        <v/>
      </c>
      <c r="J68" t="str">
        <f t="shared" si="2"/>
        <v/>
      </c>
      <c r="K68" t="e">
        <f>IF(AND(C68&gt;E68,D68="halite"),IF(Main!#REF!&gt;3000,0,""),"")</f>
        <v>#REF!</v>
      </c>
      <c r="L68" t="e">
        <f t="shared" si="3"/>
        <v>#REF!</v>
      </c>
      <c r="M68" t="str">
        <f>IF(ISBLANK(Main!#REF!),"",IF(OR(ISERROR(Main!#REF!),ISERROR(Main!#REF!)),"",IF(AND(Main!#REF!="temperature estimate",Main!#REF!&lt;Main!#REF!),"T",IF(AND(Main!#REF!="pressure estimate",Main!#REF!&lt;Main!#REF!),"P",""))))</f>
        <v/>
      </c>
      <c r="N68" t="str">
        <f t="shared" si="4"/>
        <v/>
      </c>
      <c r="O68" t="str">
        <f>IF(ISNUMBER(Main!#REF!), IF(OR(Main!#REF!&lt;0, Main!#REF!&gt;100), "Invalid Salinity - must be 0 &lt; salinity &lt; 100 wt%;",""),"")</f>
        <v/>
      </c>
      <c r="P68" t="str">
        <f>IF(ISNUMBER(Main!#REF!),IF('Tm-Th-Salinity'!H68&gt;'Tm-Th-Salinity'!B68,"For entered salinity, Tm &gt; Th;",""),"")</f>
        <v/>
      </c>
      <c r="Q68" t="e">
        <f t="shared" si="5"/>
        <v>#REF!</v>
      </c>
      <c r="R68" t="e">
        <f>IF(AND(ISBLANK(Main!#REF!),ISNUMBER(Main!#REF!))," Must specify Th + Tm or S in order to compute isochore; ", IF(AND(ISNUMBER(Main!#REF!),Main!#REF!&gt;6000), "Pressure exceeds 6 kbar, outside of model range, cannot precisely determine P at this trapping T; ",""))</f>
        <v>#REF!</v>
      </c>
      <c r="S68" t="str">
        <f>IF(AND(ISNUMBER(Main!#REF!),ISNUMBER(Main!#REF!), ISBLANK(Main!#REF!))," What phase melting represented by Tm? ;","")</f>
        <v/>
      </c>
    </row>
    <row r="69" spans="3:19">
      <c r="C69" t="e">
        <f>Main!#REF!</f>
        <v>#REF!</v>
      </c>
      <c r="D69" s="20" t="e">
        <f>Main!#REF!</f>
        <v>#REF!</v>
      </c>
      <c r="E69" t="e">
        <f>Main!#REF!</f>
        <v>#REF!</v>
      </c>
      <c r="F69" s="86" t="e">
        <f>IF(D69="","",IF(AND(D69="ice",OR(C69&lt;-21.2,C69&gt;0)),0, IF(AND(D69="hydrohalite",OR(C69&lt;-21.2, C69&gt;0.1)),0, IF(AND(D69="halite", OR(C69&lt;0.1,C69&gt;801)),IF(ISBLANK(Main!#REF!),"",0),""))))</f>
        <v>#REF!</v>
      </c>
      <c r="G69" t="e">
        <f t="shared" si="0"/>
        <v>#REF!</v>
      </c>
      <c r="H69" s="29" t="e">
        <f>374.1+8.8*'Tm-Th-Salinity'!E69+0.1771*'Tm-Th-Salinity'!E69^2-0.0211*'Tm-Th-Salinity'!E69^3+0.0007334*'Tm-Th-Salinity'!E69^4</f>
        <v>#REF!</v>
      </c>
      <c r="I69" t="str">
        <f t="shared" si="1"/>
        <v/>
      </c>
      <c r="J69" t="str">
        <f t="shared" si="2"/>
        <v/>
      </c>
      <c r="K69" t="e">
        <f>IF(AND(C69&gt;E69,D69="halite"),IF(Main!#REF!&gt;3000,0,""),"")</f>
        <v>#REF!</v>
      </c>
      <c r="L69" t="e">
        <f t="shared" si="3"/>
        <v>#REF!</v>
      </c>
      <c r="M69" t="str">
        <f>IF(ISBLANK(Main!#REF!),"",IF(OR(ISERROR(Main!#REF!),ISERROR(Main!#REF!)),"",IF(AND(Main!#REF!="temperature estimate",Main!#REF!&lt;Main!#REF!),"T",IF(AND(Main!#REF!="pressure estimate",Main!#REF!&lt;Main!#REF!),"P",""))))</f>
        <v/>
      </c>
      <c r="N69" t="str">
        <f t="shared" si="4"/>
        <v/>
      </c>
      <c r="O69" t="str">
        <f>IF(ISNUMBER(Main!#REF!), IF(OR(Main!#REF!&lt;0, Main!#REF!&gt;100), "Invalid Salinity - must be 0 &lt; salinity &lt; 100 wt%;",""),"")</f>
        <v/>
      </c>
      <c r="P69" t="str">
        <f>IF(ISNUMBER(Main!#REF!),IF('Tm-Th-Salinity'!H69&gt;'Tm-Th-Salinity'!B69,"For entered salinity, Tm &gt; Th;",""),"")</f>
        <v/>
      </c>
      <c r="Q69" t="e">
        <f t="shared" si="5"/>
        <v>#REF!</v>
      </c>
      <c r="R69" t="e">
        <f>IF(AND(ISBLANK(Main!#REF!),ISNUMBER(Main!#REF!))," Must specify Th + Tm or S in order to compute isochore; ", IF(AND(ISNUMBER(Main!#REF!),Main!#REF!&gt;6000), "Pressure exceeds 6 kbar, outside of model range, cannot precisely determine P at this trapping T; ",""))</f>
        <v>#REF!</v>
      </c>
      <c r="S69" t="str">
        <f>IF(AND(ISNUMBER(Main!#REF!),ISNUMBER(Main!#REF!), ISBLANK(Main!#REF!))," What phase melting represented by Tm? ;","")</f>
        <v/>
      </c>
    </row>
    <row r="70" spans="3:19">
      <c r="C70" t="e">
        <f>Main!#REF!</f>
        <v>#REF!</v>
      </c>
      <c r="D70" s="20" t="e">
        <f>Main!#REF!</f>
        <v>#REF!</v>
      </c>
      <c r="E70" t="e">
        <f>Main!#REF!</f>
        <v>#REF!</v>
      </c>
      <c r="F70" s="86" t="e">
        <f>IF(D70="","",IF(AND(D70="ice",OR(C70&lt;-21.2,C70&gt;0)),0, IF(AND(D70="hydrohalite",OR(C70&lt;-21.2, C70&gt;0.1)),0, IF(AND(D70="halite", OR(C70&lt;0.1,C70&gt;801)),IF(ISBLANK(Main!#REF!),"",0),""))))</f>
        <v>#REF!</v>
      </c>
      <c r="G70" t="e">
        <f t="shared" si="0"/>
        <v>#REF!</v>
      </c>
      <c r="H70" s="29" t="e">
        <f>374.1+8.8*'Tm-Th-Salinity'!E70+0.1771*'Tm-Th-Salinity'!E70^2-0.0211*'Tm-Th-Salinity'!E70^3+0.0007334*'Tm-Th-Salinity'!E70^4</f>
        <v>#REF!</v>
      </c>
      <c r="I70" t="str">
        <f t="shared" si="1"/>
        <v/>
      </c>
      <c r="J70" t="str">
        <f t="shared" si="2"/>
        <v/>
      </c>
      <c r="K70" t="e">
        <f>IF(AND(C70&gt;E70,D70="halite"),IF(Main!#REF!&gt;3000,0,""),"")</f>
        <v>#REF!</v>
      </c>
      <c r="L70" t="e">
        <f t="shared" si="3"/>
        <v>#REF!</v>
      </c>
      <c r="M70" t="str">
        <f>IF(ISBLANK(Main!#REF!),"",IF(OR(ISERROR(Main!#REF!),ISERROR(Main!#REF!)),"",IF(AND(Main!#REF!="temperature estimate",Main!#REF!&lt;Main!#REF!),"T",IF(AND(Main!#REF!="pressure estimate",Main!#REF!&lt;Main!#REF!),"P",""))))</f>
        <v/>
      </c>
      <c r="N70" t="str">
        <f t="shared" si="4"/>
        <v/>
      </c>
      <c r="O70" t="str">
        <f>IF(ISNUMBER(Main!#REF!), IF(OR(Main!#REF!&lt;0, Main!#REF!&gt;100), "Invalid Salinity - must be 0 &lt; salinity &lt; 100 wt%;",""),"")</f>
        <v/>
      </c>
      <c r="P70" t="str">
        <f>IF(ISNUMBER(Main!#REF!),IF('Tm-Th-Salinity'!H70&gt;'Tm-Th-Salinity'!B70,"For entered salinity, Tm &gt; Th;",""),"")</f>
        <v/>
      </c>
      <c r="Q70" t="e">
        <f t="shared" si="5"/>
        <v>#REF!</v>
      </c>
      <c r="R70" t="e">
        <f>IF(AND(ISBLANK(Main!#REF!),ISNUMBER(Main!#REF!))," Must specify Th + Tm or S in order to compute isochore; ", IF(AND(ISNUMBER(Main!#REF!),Main!#REF!&gt;6000), "Pressure exceeds 6 kbar, outside of model range, cannot precisely determine P at this trapping T; ",""))</f>
        <v>#REF!</v>
      </c>
      <c r="S70" t="str">
        <f>IF(AND(ISNUMBER(Main!#REF!),ISNUMBER(Main!#REF!), ISBLANK(Main!#REF!))," What phase melting represented by Tm? ;","")</f>
        <v/>
      </c>
    </row>
    <row r="71" spans="3:19">
      <c r="C71" t="e">
        <f>Main!#REF!</f>
        <v>#REF!</v>
      </c>
      <c r="D71" s="20" t="e">
        <f>Main!#REF!</f>
        <v>#REF!</v>
      </c>
      <c r="E71" t="e">
        <f>Main!#REF!</f>
        <v>#REF!</v>
      </c>
      <c r="F71" s="86" t="e">
        <f>IF(D71="","",IF(AND(D71="ice",OR(C71&lt;-21.2,C71&gt;0)),0, IF(AND(D71="hydrohalite",OR(C71&lt;-21.2, C71&gt;0.1)),0, IF(AND(D71="halite", OR(C71&lt;0.1,C71&gt;801)),IF(ISBLANK(Main!#REF!),"",0),""))))</f>
        <v>#REF!</v>
      </c>
      <c r="G71" t="e">
        <f t="shared" si="0"/>
        <v>#REF!</v>
      </c>
      <c r="H71" s="29" t="e">
        <f>374.1+8.8*'Tm-Th-Salinity'!E71+0.1771*'Tm-Th-Salinity'!E71^2-0.0211*'Tm-Th-Salinity'!E71^3+0.0007334*'Tm-Th-Salinity'!E71^4</f>
        <v>#REF!</v>
      </c>
      <c r="I71" t="str">
        <f t="shared" si="1"/>
        <v/>
      </c>
      <c r="J71" t="str">
        <f t="shared" si="2"/>
        <v/>
      </c>
      <c r="K71" t="e">
        <f>IF(AND(C71&gt;E71,D71="halite"),IF(Main!#REF!&gt;3000,0,""),"")</f>
        <v>#REF!</v>
      </c>
      <c r="L71" t="e">
        <f t="shared" si="3"/>
        <v>#REF!</v>
      </c>
      <c r="M71" t="str">
        <f>IF(ISBLANK(Main!#REF!),"",IF(OR(ISERROR(Main!#REF!),ISERROR(Main!#REF!)),"",IF(AND(Main!#REF!="temperature estimate",Main!#REF!&lt;Main!#REF!),"T",IF(AND(Main!#REF!="pressure estimate",Main!#REF!&lt;Main!#REF!),"P",""))))</f>
        <v/>
      </c>
      <c r="N71" t="str">
        <f t="shared" si="4"/>
        <v/>
      </c>
      <c r="O71" t="str">
        <f>IF(ISNUMBER(Main!#REF!), IF(OR(Main!#REF!&lt;0, Main!#REF!&gt;100), "Invalid Salinity - must be 0 &lt; salinity &lt; 100 wt%;",""),"")</f>
        <v/>
      </c>
      <c r="P71" t="str">
        <f>IF(ISNUMBER(Main!#REF!),IF('Tm-Th-Salinity'!H71&gt;'Tm-Th-Salinity'!B71,"For entered salinity, Tm &gt; Th;",""),"")</f>
        <v/>
      </c>
      <c r="Q71" t="e">
        <f t="shared" si="5"/>
        <v>#REF!</v>
      </c>
      <c r="R71" t="e">
        <f>IF(AND(ISBLANK(Main!#REF!),ISNUMBER(Main!#REF!))," Must specify Th + Tm or S in order to compute isochore; ", IF(AND(ISNUMBER(Main!#REF!),Main!#REF!&gt;6000), "Pressure exceeds 6 kbar, outside of model range, cannot precisely determine P at this trapping T; ",""))</f>
        <v>#REF!</v>
      </c>
      <c r="S71" t="str">
        <f>IF(AND(ISNUMBER(Main!#REF!),ISNUMBER(Main!#REF!), ISBLANK(Main!#REF!))," What phase melting represented by Tm? ;","")</f>
        <v/>
      </c>
    </row>
    <row r="72" spans="3:19">
      <c r="C72" t="e">
        <f>Main!#REF!</f>
        <v>#REF!</v>
      </c>
      <c r="D72" s="20" t="e">
        <f>Main!#REF!</f>
        <v>#REF!</v>
      </c>
      <c r="E72" t="e">
        <f>Main!#REF!</f>
        <v>#REF!</v>
      </c>
      <c r="F72" s="86" t="e">
        <f>IF(D72="","",IF(AND(D72="ice",OR(C72&lt;-21.2,C72&gt;0)),0, IF(AND(D72="hydrohalite",OR(C72&lt;-21.2, C72&gt;0.1)),0, IF(AND(D72="halite", OR(C72&lt;0.1,C72&gt;801)),IF(ISBLANK(Main!#REF!),"",0),""))))</f>
        <v>#REF!</v>
      </c>
      <c r="G72" t="e">
        <f t="shared" si="0"/>
        <v>#REF!</v>
      </c>
      <c r="H72" s="29" t="e">
        <f>374.1+8.8*'Tm-Th-Salinity'!E72+0.1771*'Tm-Th-Salinity'!E72^2-0.0211*'Tm-Th-Salinity'!E72^3+0.0007334*'Tm-Th-Salinity'!E72^4</f>
        <v>#REF!</v>
      </c>
      <c r="I72" t="str">
        <f t="shared" si="1"/>
        <v/>
      </c>
      <c r="J72" t="str">
        <f t="shared" si="2"/>
        <v/>
      </c>
      <c r="K72" t="e">
        <f>IF(AND(C72&gt;E72,D72="halite"),IF(Main!#REF!&gt;3000,0,""),"")</f>
        <v>#REF!</v>
      </c>
      <c r="L72" t="e">
        <f t="shared" si="3"/>
        <v>#REF!</v>
      </c>
      <c r="M72" t="str">
        <f>IF(ISBLANK(Main!#REF!),"",IF(OR(ISERROR(Main!#REF!),ISERROR(Main!#REF!)),"",IF(AND(Main!#REF!="temperature estimate",Main!#REF!&lt;Main!#REF!),"T",IF(AND(Main!#REF!="pressure estimate",Main!#REF!&lt;Main!#REF!),"P",""))))</f>
        <v/>
      </c>
      <c r="N72" t="str">
        <f t="shared" si="4"/>
        <v/>
      </c>
      <c r="O72" t="str">
        <f>IF(ISNUMBER(Main!#REF!), IF(OR(Main!#REF!&lt;0, Main!#REF!&gt;100), "Invalid Salinity - must be 0 &lt; salinity &lt; 100 wt%;",""),"")</f>
        <v/>
      </c>
      <c r="P72" t="str">
        <f>IF(ISNUMBER(Main!#REF!),IF('Tm-Th-Salinity'!H72&gt;'Tm-Th-Salinity'!B72,"For entered salinity, Tm &gt; Th;",""),"")</f>
        <v/>
      </c>
      <c r="Q72" t="e">
        <f t="shared" si="5"/>
        <v>#REF!</v>
      </c>
      <c r="R72" t="e">
        <f>IF(AND(ISBLANK(Main!#REF!),ISNUMBER(Main!#REF!))," Must specify Th + Tm or S in order to compute isochore; ", IF(AND(ISNUMBER(Main!#REF!),Main!#REF!&gt;6000), "Pressure exceeds 6 kbar, outside of model range, cannot precisely determine P at this trapping T; ",""))</f>
        <v>#REF!</v>
      </c>
      <c r="S72" t="str">
        <f>IF(AND(ISNUMBER(Main!#REF!),ISNUMBER(Main!#REF!), ISBLANK(Main!#REF!))," What phase melting represented by Tm? ;","")</f>
        <v/>
      </c>
    </row>
    <row r="73" spans="3:19">
      <c r="C73" t="e">
        <f>Main!#REF!</f>
        <v>#REF!</v>
      </c>
      <c r="D73" s="20" t="e">
        <f>Main!#REF!</f>
        <v>#REF!</v>
      </c>
      <c r="E73" t="e">
        <f>Main!#REF!</f>
        <v>#REF!</v>
      </c>
      <c r="F73" s="86" t="e">
        <f>IF(D73="","",IF(AND(D73="ice",OR(C73&lt;-21.2,C73&gt;0)),0, IF(AND(D73="hydrohalite",OR(C73&lt;-21.2, C73&gt;0.1)),0, IF(AND(D73="halite", OR(C73&lt;0.1,C73&gt;801)),IF(ISBLANK(Main!#REF!),"",0),""))))</f>
        <v>#REF!</v>
      </c>
      <c r="G73" t="e">
        <f t="shared" si="0"/>
        <v>#REF!</v>
      </c>
      <c r="H73" s="29" t="e">
        <f>374.1+8.8*'Tm-Th-Salinity'!E73+0.1771*'Tm-Th-Salinity'!E73^2-0.0211*'Tm-Th-Salinity'!E73^3+0.0007334*'Tm-Th-Salinity'!E73^4</f>
        <v>#REF!</v>
      </c>
      <c r="I73" t="str">
        <f t="shared" si="1"/>
        <v/>
      </c>
      <c r="J73" t="str">
        <f t="shared" si="2"/>
        <v/>
      </c>
      <c r="K73" t="e">
        <f>IF(AND(C73&gt;E73,D73="halite"),IF(Main!#REF!&gt;3000,0,""),"")</f>
        <v>#REF!</v>
      </c>
      <c r="L73" t="e">
        <f t="shared" si="3"/>
        <v>#REF!</v>
      </c>
      <c r="M73" t="str">
        <f>IF(ISBLANK(Main!#REF!),"",IF(OR(ISERROR(Main!#REF!),ISERROR(Main!#REF!)),"",IF(AND(Main!#REF!="temperature estimate",Main!#REF!&lt;Main!#REF!),"T",IF(AND(Main!#REF!="pressure estimate",Main!#REF!&lt;Main!#REF!),"P",""))))</f>
        <v/>
      </c>
      <c r="N73" t="str">
        <f t="shared" si="4"/>
        <v/>
      </c>
      <c r="O73" t="str">
        <f>IF(ISNUMBER(Main!#REF!), IF(OR(Main!#REF!&lt;0, Main!#REF!&gt;100), "Invalid Salinity - must be 0 &lt; salinity &lt; 100 wt%;",""),"")</f>
        <v/>
      </c>
      <c r="P73" t="str">
        <f>IF(ISNUMBER(Main!#REF!),IF('Tm-Th-Salinity'!H73&gt;'Tm-Th-Salinity'!B73,"For entered salinity, Tm &gt; Th;",""),"")</f>
        <v/>
      </c>
      <c r="Q73" t="e">
        <f t="shared" si="5"/>
        <v>#REF!</v>
      </c>
      <c r="R73" t="e">
        <f>IF(AND(ISBLANK(Main!#REF!),ISNUMBER(Main!#REF!))," Must specify Th + Tm or S in order to compute isochore; ", IF(AND(ISNUMBER(Main!#REF!),Main!#REF!&gt;6000), "Pressure exceeds 6 kbar, outside of model range, cannot precisely determine P at this trapping T; ",""))</f>
        <v>#REF!</v>
      </c>
      <c r="S73" t="str">
        <f>IF(AND(ISNUMBER(Main!#REF!),ISNUMBER(Main!#REF!), ISBLANK(Main!#REF!))," What phase melting represented by Tm? ;","")</f>
        <v/>
      </c>
    </row>
    <row r="74" spans="3:19">
      <c r="C74" t="e">
        <f>Main!#REF!</f>
        <v>#REF!</v>
      </c>
      <c r="D74" s="20" t="e">
        <f>Main!#REF!</f>
        <v>#REF!</v>
      </c>
      <c r="E74" t="e">
        <f>Main!#REF!</f>
        <v>#REF!</v>
      </c>
      <c r="F74" s="86" t="e">
        <f>IF(D74="","",IF(AND(D74="ice",OR(C74&lt;-21.2,C74&gt;0)),0, IF(AND(D74="hydrohalite",OR(C74&lt;-21.2, C74&gt;0.1)),0, IF(AND(D74="halite", OR(C74&lt;0.1,C74&gt;801)),IF(ISBLANK(Main!#REF!),"",0),""))))</f>
        <v>#REF!</v>
      </c>
      <c r="G74" t="e">
        <f t="shared" si="0"/>
        <v>#REF!</v>
      </c>
      <c r="H74" s="29" t="e">
        <f>374.1+8.8*'Tm-Th-Salinity'!E74+0.1771*'Tm-Th-Salinity'!E74^2-0.0211*'Tm-Th-Salinity'!E74^3+0.0007334*'Tm-Th-Salinity'!E74^4</f>
        <v>#REF!</v>
      </c>
      <c r="I74" t="str">
        <f t="shared" si="1"/>
        <v/>
      </c>
      <c r="J74" t="str">
        <f t="shared" si="2"/>
        <v/>
      </c>
      <c r="K74" t="e">
        <f>IF(AND(C74&gt;E74,D74="halite"),IF(Main!#REF!&gt;3000,0,""),"")</f>
        <v>#REF!</v>
      </c>
      <c r="L74" t="e">
        <f t="shared" si="3"/>
        <v>#REF!</v>
      </c>
      <c r="M74" t="str">
        <f>IF(ISBLANK(Main!#REF!),"",IF(OR(ISERROR(Main!#REF!),ISERROR(Main!#REF!)),"",IF(AND(Main!#REF!="temperature estimate",Main!#REF!&lt;Main!#REF!),"T",IF(AND(Main!#REF!="pressure estimate",Main!#REF!&lt;Main!#REF!),"P",""))))</f>
        <v/>
      </c>
      <c r="N74" t="str">
        <f t="shared" si="4"/>
        <v/>
      </c>
      <c r="O74" t="str">
        <f>IF(ISNUMBER(Main!#REF!), IF(OR(Main!#REF!&lt;0, Main!#REF!&gt;100), "Invalid Salinity - must be 0 &lt; salinity &lt; 100 wt%;",""),"")</f>
        <v/>
      </c>
      <c r="P74" t="str">
        <f>IF(ISNUMBER(Main!#REF!),IF('Tm-Th-Salinity'!H74&gt;'Tm-Th-Salinity'!B74,"For entered salinity, Tm &gt; Th;",""),"")</f>
        <v/>
      </c>
      <c r="Q74" t="e">
        <f t="shared" si="5"/>
        <v>#REF!</v>
      </c>
      <c r="R74" t="e">
        <f>IF(AND(ISBLANK(Main!#REF!),ISNUMBER(Main!#REF!))," Must specify Th + Tm or S in order to compute isochore; ", IF(AND(ISNUMBER(Main!#REF!),Main!#REF!&gt;6000), "Pressure exceeds 6 kbar, outside of model range, cannot precisely determine P at this trapping T; ",""))</f>
        <v>#REF!</v>
      </c>
      <c r="S74" t="str">
        <f>IF(AND(ISNUMBER(Main!#REF!),ISNUMBER(Main!#REF!), ISBLANK(Main!#REF!))," What phase melting represented by Tm? ;","")</f>
        <v/>
      </c>
    </row>
    <row r="75" spans="3:19">
      <c r="C75" t="e">
        <f>Main!#REF!</f>
        <v>#REF!</v>
      </c>
      <c r="D75" s="20" t="e">
        <f>Main!#REF!</f>
        <v>#REF!</v>
      </c>
      <c r="E75" t="e">
        <f>Main!#REF!</f>
        <v>#REF!</v>
      </c>
      <c r="F75" s="86" t="e">
        <f>IF(D75="","",IF(AND(D75="ice",OR(C75&lt;-21.2,C75&gt;0)),0, IF(AND(D75="hydrohalite",OR(C75&lt;-21.2, C75&gt;0.1)),0, IF(AND(D75="halite", OR(C75&lt;0.1,C75&gt;801)),IF(ISBLANK(Main!#REF!),"",0),""))))</f>
        <v>#REF!</v>
      </c>
      <c r="G75" t="e">
        <f t="shared" si="0"/>
        <v>#REF!</v>
      </c>
      <c r="H75" s="29" t="e">
        <f>374.1+8.8*'Tm-Th-Salinity'!E75+0.1771*'Tm-Th-Salinity'!E75^2-0.0211*'Tm-Th-Salinity'!E75^3+0.0007334*'Tm-Th-Salinity'!E75^4</f>
        <v>#REF!</v>
      </c>
      <c r="I75" t="str">
        <f t="shared" si="1"/>
        <v/>
      </c>
      <c r="J75" t="str">
        <f t="shared" si="2"/>
        <v/>
      </c>
      <c r="K75" t="e">
        <f>IF(AND(C75&gt;E75,D75="halite"),IF(Main!#REF!&gt;3000,0,""),"")</f>
        <v>#REF!</v>
      </c>
      <c r="L75" t="e">
        <f t="shared" si="3"/>
        <v>#REF!</v>
      </c>
      <c r="M75" t="str">
        <f>IF(ISBLANK(Main!#REF!),"",IF(OR(ISERROR(Main!#REF!),ISERROR(Main!#REF!)),"",IF(AND(Main!#REF!="temperature estimate",Main!#REF!&lt;Main!#REF!),"T",IF(AND(Main!#REF!="pressure estimate",Main!#REF!&lt;Main!#REF!),"P",""))))</f>
        <v/>
      </c>
      <c r="N75" t="str">
        <f t="shared" si="4"/>
        <v/>
      </c>
      <c r="O75" t="str">
        <f>IF(ISNUMBER(Main!#REF!), IF(OR(Main!#REF!&lt;0, Main!#REF!&gt;100), "Invalid Salinity - must be 0 &lt; salinity &lt; 100 wt%;",""),"")</f>
        <v/>
      </c>
      <c r="P75" t="str">
        <f>IF(ISNUMBER(Main!#REF!),IF('Tm-Th-Salinity'!H75&gt;'Tm-Th-Salinity'!B75,"For entered salinity, Tm &gt; Th;",""),"")</f>
        <v/>
      </c>
      <c r="Q75" t="e">
        <f t="shared" si="5"/>
        <v>#REF!</v>
      </c>
      <c r="R75" t="e">
        <f>IF(AND(ISBLANK(Main!#REF!),ISNUMBER(Main!#REF!))," Must specify Th + Tm or S in order to compute isochore; ", IF(AND(ISNUMBER(Main!#REF!),Main!#REF!&gt;6000), "Pressure exceeds 6 kbar, outside of model range, cannot precisely determine P at this trapping T; ",""))</f>
        <v>#REF!</v>
      </c>
      <c r="S75" t="str">
        <f>IF(AND(ISNUMBER(Main!#REF!),ISNUMBER(Main!#REF!), ISBLANK(Main!#REF!))," What phase melting represented by Tm? ;","")</f>
        <v/>
      </c>
    </row>
    <row r="76" spans="3:19">
      <c r="C76" t="e">
        <f>Main!#REF!</f>
        <v>#REF!</v>
      </c>
      <c r="D76" s="20" t="e">
        <f>Main!#REF!</f>
        <v>#REF!</v>
      </c>
      <c r="E76" t="e">
        <f>Main!#REF!</f>
        <v>#REF!</v>
      </c>
      <c r="F76" s="86" t="e">
        <f>IF(D76="","",IF(AND(D76="ice",OR(C76&lt;-21.2,C76&gt;0)),0, IF(AND(D76="hydrohalite",OR(C76&lt;-21.2, C76&gt;0.1)),0, IF(AND(D76="halite", OR(C76&lt;0.1,C76&gt;801)),IF(ISBLANK(Main!#REF!),"",0),""))))</f>
        <v>#REF!</v>
      </c>
      <c r="G76" t="e">
        <f t="shared" si="0"/>
        <v>#REF!</v>
      </c>
      <c r="H76" s="29" t="e">
        <f>374.1+8.8*'Tm-Th-Salinity'!E76+0.1771*'Tm-Th-Salinity'!E76^2-0.0211*'Tm-Th-Salinity'!E76^3+0.0007334*'Tm-Th-Salinity'!E76^4</f>
        <v>#REF!</v>
      </c>
      <c r="I76" t="str">
        <f t="shared" si="1"/>
        <v/>
      </c>
      <c r="J76" t="str">
        <f t="shared" si="2"/>
        <v/>
      </c>
      <c r="K76" t="e">
        <f>IF(AND(C76&gt;E76,D76="halite"),IF(Main!#REF!&gt;3000,0,""),"")</f>
        <v>#REF!</v>
      </c>
      <c r="L76" t="e">
        <f t="shared" si="3"/>
        <v>#REF!</v>
      </c>
      <c r="M76" t="str">
        <f>IF(ISBLANK(Main!#REF!),"",IF(OR(ISERROR(Main!#REF!),ISERROR(Main!#REF!)),"",IF(AND(Main!#REF!="temperature estimate",Main!#REF!&lt;Main!#REF!),"T",IF(AND(Main!#REF!="pressure estimate",Main!#REF!&lt;Main!#REF!),"P",""))))</f>
        <v/>
      </c>
      <c r="N76" t="str">
        <f t="shared" si="4"/>
        <v/>
      </c>
      <c r="O76" t="str">
        <f>IF(ISNUMBER(Main!#REF!), IF(OR(Main!#REF!&lt;0, Main!#REF!&gt;100), "Invalid Salinity - must be 0 &lt; salinity &lt; 100 wt%;",""),"")</f>
        <v/>
      </c>
      <c r="P76" t="str">
        <f>IF(ISNUMBER(Main!#REF!),IF('Tm-Th-Salinity'!H76&gt;'Tm-Th-Salinity'!B76,"For entered salinity, Tm &gt; Th;",""),"")</f>
        <v/>
      </c>
      <c r="Q76" t="e">
        <f t="shared" si="5"/>
        <v>#REF!</v>
      </c>
      <c r="R76" t="e">
        <f>IF(AND(ISBLANK(Main!#REF!),ISNUMBER(Main!#REF!))," Must specify Th + Tm or S in order to compute isochore; ", IF(AND(ISNUMBER(Main!#REF!),Main!#REF!&gt;6000), "Pressure exceeds 6 kbar, outside of model range, cannot precisely determine P at this trapping T; ",""))</f>
        <v>#REF!</v>
      </c>
      <c r="S76" t="str">
        <f>IF(AND(ISNUMBER(Main!#REF!),ISNUMBER(Main!#REF!), ISBLANK(Main!#REF!))," What phase melting represented by Tm? ;","")</f>
        <v/>
      </c>
    </row>
    <row r="77" spans="3:19">
      <c r="C77" t="e">
        <f>Main!#REF!</f>
        <v>#REF!</v>
      </c>
      <c r="D77" s="20" t="e">
        <f>Main!#REF!</f>
        <v>#REF!</v>
      </c>
      <c r="E77" t="e">
        <f>Main!#REF!</f>
        <v>#REF!</v>
      </c>
      <c r="F77" s="86" t="e">
        <f>IF(D77="","",IF(AND(D77="ice",OR(C77&lt;-21.2,C77&gt;0)),0, IF(AND(D77="hydrohalite",OR(C77&lt;-21.2, C77&gt;0.1)),0, IF(AND(D77="halite", OR(C77&lt;0.1,C77&gt;801)),IF(ISBLANK(Main!#REF!),"",0),""))))</f>
        <v>#REF!</v>
      </c>
      <c r="G77" t="e">
        <f t="shared" si="0"/>
        <v>#REF!</v>
      </c>
      <c r="H77" s="29" t="e">
        <f>374.1+8.8*'Tm-Th-Salinity'!E77+0.1771*'Tm-Th-Salinity'!E77^2-0.0211*'Tm-Th-Salinity'!E77^3+0.0007334*'Tm-Th-Salinity'!E77^4</f>
        <v>#REF!</v>
      </c>
      <c r="I77" t="str">
        <f t="shared" si="1"/>
        <v/>
      </c>
      <c r="J77" t="str">
        <f t="shared" si="2"/>
        <v/>
      </c>
      <c r="K77" t="e">
        <f>IF(AND(C77&gt;E77,D77="halite"),IF(Main!#REF!&gt;3000,0,""),"")</f>
        <v>#REF!</v>
      </c>
      <c r="L77" t="e">
        <f t="shared" si="3"/>
        <v>#REF!</v>
      </c>
      <c r="M77" t="str">
        <f>IF(ISBLANK(Main!#REF!),"",IF(OR(ISERROR(Main!#REF!),ISERROR(Main!#REF!)),"",IF(AND(Main!#REF!="temperature estimate",Main!#REF!&lt;Main!#REF!),"T",IF(AND(Main!#REF!="pressure estimate",Main!#REF!&lt;Main!#REF!),"P",""))))</f>
        <v/>
      </c>
      <c r="N77" t="str">
        <f t="shared" si="4"/>
        <v/>
      </c>
      <c r="O77" t="str">
        <f>IF(ISNUMBER(Main!#REF!), IF(OR(Main!#REF!&lt;0, Main!#REF!&gt;100), "Invalid Salinity - must be 0 &lt; salinity &lt; 100 wt%;",""),"")</f>
        <v/>
      </c>
      <c r="P77" t="str">
        <f>IF(ISNUMBER(Main!#REF!),IF('Tm-Th-Salinity'!H77&gt;'Tm-Th-Salinity'!B77,"For entered salinity, Tm &gt; Th;",""),"")</f>
        <v/>
      </c>
      <c r="Q77" t="e">
        <f t="shared" si="5"/>
        <v>#REF!</v>
      </c>
      <c r="R77" t="e">
        <f>IF(AND(ISBLANK(Main!#REF!),ISNUMBER(Main!#REF!))," Must specify Th + Tm or S in order to compute isochore; ", IF(AND(ISNUMBER(Main!#REF!),Main!#REF!&gt;6000), "Pressure exceeds 6 kbar, outside of model range, cannot precisely determine P at this trapping T; ",""))</f>
        <v>#REF!</v>
      </c>
      <c r="S77" t="str">
        <f>IF(AND(ISNUMBER(Main!#REF!),ISNUMBER(Main!#REF!), ISBLANK(Main!#REF!))," What phase melting represented by Tm? ;","")</f>
        <v/>
      </c>
    </row>
    <row r="78" spans="3:19">
      <c r="C78" t="e">
        <f>Main!#REF!</f>
        <v>#REF!</v>
      </c>
      <c r="D78" s="20" t="e">
        <f>Main!#REF!</f>
        <v>#REF!</v>
      </c>
      <c r="E78" t="e">
        <f>Main!#REF!</f>
        <v>#REF!</v>
      </c>
      <c r="F78" s="86" t="e">
        <f>IF(D78="","",IF(AND(D78="ice",OR(C78&lt;-21.2,C78&gt;0)),0, IF(AND(D78="hydrohalite",OR(C78&lt;-21.2, C78&gt;0.1)),0, IF(AND(D78="halite", OR(C78&lt;0.1,C78&gt;801)),IF(ISBLANK(Main!#REF!),"",0),""))))</f>
        <v>#REF!</v>
      </c>
      <c r="G78" t="e">
        <f t="shared" si="0"/>
        <v>#REF!</v>
      </c>
      <c r="H78" s="29" t="e">
        <f>374.1+8.8*'Tm-Th-Salinity'!E78+0.1771*'Tm-Th-Salinity'!E78^2-0.0211*'Tm-Th-Salinity'!E78^3+0.0007334*'Tm-Th-Salinity'!E78^4</f>
        <v>#REF!</v>
      </c>
      <c r="I78" t="str">
        <f t="shared" si="1"/>
        <v/>
      </c>
      <c r="J78" t="str">
        <f t="shared" si="2"/>
        <v/>
      </c>
      <c r="K78" t="e">
        <f>IF(AND(C78&gt;E78,D78="halite"),IF(Main!#REF!&gt;3000,0,""),"")</f>
        <v>#REF!</v>
      </c>
      <c r="L78" t="e">
        <f t="shared" si="3"/>
        <v>#REF!</v>
      </c>
      <c r="M78" t="str">
        <f>IF(ISBLANK(Main!#REF!),"",IF(OR(ISERROR(Main!#REF!),ISERROR(Main!#REF!)),"",IF(AND(Main!#REF!="temperature estimate",Main!#REF!&lt;Main!#REF!),"T",IF(AND(Main!#REF!="pressure estimate",Main!#REF!&lt;Main!#REF!),"P",""))))</f>
        <v/>
      </c>
      <c r="N78" t="str">
        <f t="shared" si="4"/>
        <v/>
      </c>
      <c r="O78" t="str">
        <f>IF(ISNUMBER(Main!#REF!), IF(OR(Main!#REF!&lt;0, Main!#REF!&gt;100), "Invalid Salinity - must be 0 &lt; salinity &lt; 100 wt%;",""),"")</f>
        <v/>
      </c>
      <c r="P78" t="str">
        <f>IF(ISNUMBER(Main!#REF!),IF('Tm-Th-Salinity'!H78&gt;'Tm-Th-Salinity'!B78,"For entered salinity, Tm &gt; Th;",""),"")</f>
        <v/>
      </c>
      <c r="Q78" t="e">
        <f t="shared" si="5"/>
        <v>#REF!</v>
      </c>
      <c r="R78" t="e">
        <f>IF(AND(ISBLANK(Main!#REF!),ISNUMBER(Main!#REF!))," Must specify Th + Tm or S in order to compute isochore; ", IF(AND(ISNUMBER(Main!#REF!),Main!#REF!&gt;6000), "Pressure exceeds 6 kbar, outside of model range, cannot precisely determine P at this trapping T; ",""))</f>
        <v>#REF!</v>
      </c>
      <c r="S78" t="str">
        <f>IF(AND(ISNUMBER(Main!#REF!),ISNUMBER(Main!#REF!), ISBLANK(Main!#REF!))," What phase melting represented by Tm? ;","")</f>
        <v/>
      </c>
    </row>
    <row r="79" spans="3:19">
      <c r="C79" t="e">
        <f>Main!#REF!</f>
        <v>#REF!</v>
      </c>
      <c r="D79" s="20" t="e">
        <f>Main!#REF!</f>
        <v>#REF!</v>
      </c>
      <c r="E79" t="e">
        <f>Main!#REF!</f>
        <v>#REF!</v>
      </c>
      <c r="F79" s="86" t="e">
        <f>IF(D79="","",IF(AND(D79="ice",OR(C79&lt;-21.2,C79&gt;0)),0, IF(AND(D79="hydrohalite",OR(C79&lt;-21.2, C79&gt;0.1)),0, IF(AND(D79="halite", OR(C79&lt;0.1,C79&gt;801)),IF(ISBLANK(Main!#REF!),"",0),""))))</f>
        <v>#REF!</v>
      </c>
      <c r="G79" t="e">
        <f t="shared" si="0"/>
        <v>#REF!</v>
      </c>
      <c r="H79" s="29" t="e">
        <f>374.1+8.8*'Tm-Th-Salinity'!E79+0.1771*'Tm-Th-Salinity'!E79^2-0.0211*'Tm-Th-Salinity'!E79^3+0.0007334*'Tm-Th-Salinity'!E79^4</f>
        <v>#REF!</v>
      </c>
      <c r="I79" t="str">
        <f t="shared" si="1"/>
        <v/>
      </c>
      <c r="J79" t="str">
        <f t="shared" si="2"/>
        <v/>
      </c>
      <c r="K79" t="e">
        <f>IF(AND(C79&gt;E79,D79="halite"),IF(Main!#REF!&gt;3000,0,""),"")</f>
        <v>#REF!</v>
      </c>
      <c r="L79" t="e">
        <f t="shared" si="3"/>
        <v>#REF!</v>
      </c>
      <c r="M79" t="str">
        <f>IF(ISBLANK(Main!#REF!),"",IF(OR(ISERROR(Main!#REF!),ISERROR(Main!#REF!)),"",IF(AND(Main!#REF!="temperature estimate",Main!#REF!&lt;Main!#REF!),"T",IF(AND(Main!#REF!="pressure estimate",Main!#REF!&lt;Main!#REF!),"P",""))))</f>
        <v/>
      </c>
      <c r="N79" t="str">
        <f t="shared" si="4"/>
        <v/>
      </c>
      <c r="O79" t="str">
        <f>IF(ISNUMBER(Main!#REF!), IF(OR(Main!#REF!&lt;0, Main!#REF!&gt;100), "Invalid Salinity - must be 0 &lt; salinity &lt; 100 wt%;",""),"")</f>
        <v/>
      </c>
      <c r="P79" t="str">
        <f>IF(ISNUMBER(Main!#REF!),IF('Tm-Th-Salinity'!H79&gt;'Tm-Th-Salinity'!B79,"For entered salinity, Tm &gt; Th;",""),"")</f>
        <v/>
      </c>
      <c r="Q79" t="e">
        <f t="shared" si="5"/>
        <v>#REF!</v>
      </c>
      <c r="R79" t="e">
        <f>IF(AND(ISBLANK(Main!#REF!),ISNUMBER(Main!#REF!))," Must specify Th + Tm or S in order to compute isochore; ", IF(AND(ISNUMBER(Main!#REF!),Main!#REF!&gt;6000), "Pressure exceeds 6 kbar, outside of model range, cannot precisely determine P at this trapping T; ",""))</f>
        <v>#REF!</v>
      </c>
      <c r="S79" t="str">
        <f>IF(AND(ISNUMBER(Main!#REF!),ISNUMBER(Main!#REF!), ISBLANK(Main!#REF!))," What phase melting represented by Tm? ;","")</f>
        <v/>
      </c>
    </row>
    <row r="80" spans="3:19">
      <c r="C80" t="e">
        <f>Main!#REF!</f>
        <v>#REF!</v>
      </c>
      <c r="D80" s="20" t="e">
        <f>Main!#REF!</f>
        <v>#REF!</v>
      </c>
      <c r="E80" t="e">
        <f>Main!#REF!</f>
        <v>#REF!</v>
      </c>
      <c r="F80" s="86" t="e">
        <f>IF(D80="","",IF(AND(D80="ice",OR(C80&lt;-21.2,C80&gt;0)),0, IF(AND(D80="hydrohalite",OR(C80&lt;-21.2, C80&gt;0.1)),0, IF(AND(D80="halite", OR(C80&lt;0.1,C80&gt;801)),IF(ISBLANK(Main!#REF!),"",0),""))))</f>
        <v>#REF!</v>
      </c>
      <c r="G80" t="e">
        <f t="shared" si="0"/>
        <v>#REF!</v>
      </c>
      <c r="H80" s="29" t="e">
        <f>374.1+8.8*'Tm-Th-Salinity'!E80+0.1771*'Tm-Th-Salinity'!E80^2-0.0211*'Tm-Th-Salinity'!E80^3+0.0007334*'Tm-Th-Salinity'!E80^4</f>
        <v>#REF!</v>
      </c>
      <c r="I80" t="str">
        <f t="shared" si="1"/>
        <v/>
      </c>
      <c r="J80" t="str">
        <f t="shared" si="2"/>
        <v/>
      </c>
      <c r="K80" t="e">
        <f>IF(AND(C80&gt;E80,D80="halite"),IF(Main!#REF!&gt;3000,0,""),"")</f>
        <v>#REF!</v>
      </c>
      <c r="L80" t="e">
        <f t="shared" si="3"/>
        <v>#REF!</v>
      </c>
      <c r="M80" t="str">
        <f>IF(ISBLANK(Main!#REF!),"",IF(OR(ISERROR(Main!#REF!),ISERROR(Main!#REF!)),"",IF(AND(Main!#REF!="temperature estimate",Main!#REF!&lt;Main!#REF!),"T",IF(AND(Main!#REF!="pressure estimate",Main!#REF!&lt;Main!#REF!),"P",""))))</f>
        <v/>
      </c>
      <c r="N80" t="str">
        <f t="shared" si="4"/>
        <v/>
      </c>
      <c r="O80" t="str">
        <f>IF(ISNUMBER(Main!#REF!), IF(OR(Main!#REF!&lt;0, Main!#REF!&gt;100), "Invalid Salinity - must be 0 &lt; salinity &lt; 100 wt%;",""),"")</f>
        <v/>
      </c>
      <c r="P80" t="str">
        <f>IF(ISNUMBER(Main!#REF!),IF('Tm-Th-Salinity'!H80&gt;'Tm-Th-Salinity'!B80,"For entered salinity, Tm &gt; Th;",""),"")</f>
        <v/>
      </c>
      <c r="Q80" t="e">
        <f t="shared" si="5"/>
        <v>#REF!</v>
      </c>
      <c r="R80" t="e">
        <f>IF(AND(ISBLANK(Main!#REF!),ISNUMBER(Main!#REF!))," Must specify Th + Tm or S in order to compute isochore; ", IF(AND(ISNUMBER(Main!#REF!),Main!#REF!&gt;6000), "Pressure exceeds 6 kbar, outside of model range, cannot precisely determine P at this trapping T; ",""))</f>
        <v>#REF!</v>
      </c>
      <c r="S80" t="str">
        <f>IF(AND(ISNUMBER(Main!#REF!),ISNUMBER(Main!#REF!), ISBLANK(Main!#REF!))," What phase melting represented by Tm? ;","")</f>
        <v/>
      </c>
    </row>
    <row r="81" spans="3:19">
      <c r="C81" t="e">
        <f>Main!#REF!</f>
        <v>#REF!</v>
      </c>
      <c r="D81" s="20" t="e">
        <f>Main!#REF!</f>
        <v>#REF!</v>
      </c>
      <c r="E81" t="e">
        <f>Main!#REF!</f>
        <v>#REF!</v>
      </c>
      <c r="F81" s="86" t="e">
        <f>IF(D81="","",IF(AND(D81="ice",OR(C81&lt;-21.2,C81&gt;0)),0, IF(AND(D81="hydrohalite",OR(C81&lt;-21.2, C81&gt;0.1)),0, IF(AND(D81="halite", OR(C81&lt;0.1,C81&gt;801)),IF(ISBLANK(Main!#REF!),"",0),""))))</f>
        <v>#REF!</v>
      </c>
      <c r="G81" t="e">
        <f t="shared" si="0"/>
        <v>#REF!</v>
      </c>
      <c r="H81" s="29" t="e">
        <f>374.1+8.8*'Tm-Th-Salinity'!E81+0.1771*'Tm-Th-Salinity'!E81^2-0.0211*'Tm-Th-Salinity'!E81^3+0.0007334*'Tm-Th-Salinity'!E81^4</f>
        <v>#REF!</v>
      </c>
      <c r="I81" t="str">
        <f t="shared" si="1"/>
        <v/>
      </c>
      <c r="J81" t="str">
        <f t="shared" si="2"/>
        <v/>
      </c>
      <c r="K81" t="e">
        <f>IF(AND(C81&gt;E81,D81="halite"),IF(Main!#REF!&gt;3000,0,""),"")</f>
        <v>#REF!</v>
      </c>
      <c r="L81" t="e">
        <f t="shared" si="3"/>
        <v>#REF!</v>
      </c>
      <c r="M81" t="str">
        <f>IF(ISBLANK(Main!#REF!),"",IF(OR(ISERROR(Main!#REF!),ISERROR(Main!#REF!)),"",IF(AND(Main!#REF!="temperature estimate",Main!#REF!&lt;Main!#REF!),"T",IF(AND(Main!#REF!="pressure estimate",Main!#REF!&lt;Main!#REF!),"P",""))))</f>
        <v/>
      </c>
      <c r="N81" t="str">
        <f t="shared" si="4"/>
        <v/>
      </c>
      <c r="O81" t="str">
        <f>IF(ISNUMBER(Main!#REF!), IF(OR(Main!#REF!&lt;0, Main!#REF!&gt;100), "Invalid Salinity - must be 0 &lt; salinity &lt; 100 wt%;",""),"")</f>
        <v/>
      </c>
      <c r="P81" t="str">
        <f>IF(ISNUMBER(Main!#REF!),IF('Tm-Th-Salinity'!H81&gt;'Tm-Th-Salinity'!B81,"For entered salinity, Tm &gt; Th;",""),"")</f>
        <v/>
      </c>
      <c r="Q81" t="e">
        <f t="shared" si="5"/>
        <v>#REF!</v>
      </c>
      <c r="R81" t="e">
        <f>IF(AND(ISBLANK(Main!#REF!),ISNUMBER(Main!#REF!))," Must specify Th + Tm or S in order to compute isochore; ", IF(AND(ISNUMBER(Main!#REF!),Main!#REF!&gt;6000), "Pressure exceeds 6 kbar, outside of model range, cannot precisely determine P at this trapping T; ",""))</f>
        <v>#REF!</v>
      </c>
      <c r="S81" t="str">
        <f>IF(AND(ISNUMBER(Main!#REF!),ISNUMBER(Main!#REF!), ISBLANK(Main!#REF!))," What phase melting represented by Tm? ;","")</f>
        <v/>
      </c>
    </row>
    <row r="82" spans="3:19">
      <c r="C82" t="e">
        <f>Main!#REF!</f>
        <v>#REF!</v>
      </c>
      <c r="D82" s="20" t="e">
        <f>Main!#REF!</f>
        <v>#REF!</v>
      </c>
      <c r="E82" t="e">
        <f>Main!#REF!</f>
        <v>#REF!</v>
      </c>
      <c r="F82" s="86" t="e">
        <f>IF(D82="","",IF(AND(D82="ice",OR(C82&lt;-21.2,C82&gt;0)),0, IF(AND(D82="hydrohalite",OR(C82&lt;-21.2, C82&gt;0.1)),0, IF(AND(D82="halite", OR(C82&lt;0.1,C82&gt;801)),IF(ISBLANK(Main!#REF!),"",0),""))))</f>
        <v>#REF!</v>
      </c>
      <c r="G82" t="e">
        <f t="shared" si="0"/>
        <v>#REF!</v>
      </c>
      <c r="H82" s="29" t="e">
        <f>374.1+8.8*'Tm-Th-Salinity'!E82+0.1771*'Tm-Th-Salinity'!E82^2-0.0211*'Tm-Th-Salinity'!E82^3+0.0007334*'Tm-Th-Salinity'!E82^4</f>
        <v>#REF!</v>
      </c>
      <c r="I82" t="str">
        <f t="shared" si="1"/>
        <v/>
      </c>
      <c r="J82" t="str">
        <f t="shared" si="2"/>
        <v/>
      </c>
      <c r="K82" t="e">
        <f>IF(AND(C82&gt;E82,D82="halite"),IF(Main!#REF!&gt;3000,0,""),"")</f>
        <v>#REF!</v>
      </c>
      <c r="L82" t="e">
        <f t="shared" si="3"/>
        <v>#REF!</v>
      </c>
      <c r="M82" t="str">
        <f>IF(ISBLANK(Main!#REF!),"",IF(OR(ISERROR(Main!#REF!),ISERROR(Main!#REF!)),"",IF(AND(Main!#REF!="temperature estimate",Main!#REF!&lt;Main!#REF!),"T",IF(AND(Main!#REF!="pressure estimate",Main!#REF!&lt;Main!#REF!),"P",""))))</f>
        <v/>
      </c>
      <c r="N82" t="str">
        <f t="shared" si="4"/>
        <v/>
      </c>
      <c r="O82" t="str">
        <f>IF(ISNUMBER(Main!#REF!), IF(OR(Main!#REF!&lt;0, Main!#REF!&gt;100), "Invalid Salinity - must be 0 &lt; salinity &lt; 100 wt%;",""),"")</f>
        <v/>
      </c>
      <c r="P82" t="str">
        <f>IF(ISNUMBER(Main!#REF!),IF('Tm-Th-Salinity'!H82&gt;'Tm-Th-Salinity'!B82,"For entered salinity, Tm &gt; Th;",""),"")</f>
        <v/>
      </c>
      <c r="Q82" t="e">
        <f t="shared" si="5"/>
        <v>#REF!</v>
      </c>
      <c r="R82" t="e">
        <f>IF(AND(ISBLANK(Main!#REF!),ISNUMBER(Main!#REF!))," Must specify Th + Tm or S in order to compute isochore; ", IF(AND(ISNUMBER(Main!#REF!),Main!#REF!&gt;6000), "Pressure exceeds 6 kbar, outside of model range, cannot precisely determine P at this trapping T; ",""))</f>
        <v>#REF!</v>
      </c>
      <c r="S82" t="str">
        <f>IF(AND(ISNUMBER(Main!#REF!),ISNUMBER(Main!#REF!), ISBLANK(Main!#REF!))," What phase melting represented by Tm? ;","")</f>
        <v/>
      </c>
    </row>
    <row r="83" spans="3:19">
      <c r="C83" t="e">
        <f>Main!#REF!</f>
        <v>#REF!</v>
      </c>
      <c r="D83" s="20" t="e">
        <f>Main!#REF!</f>
        <v>#REF!</v>
      </c>
      <c r="E83" t="e">
        <f>Main!#REF!</f>
        <v>#REF!</v>
      </c>
      <c r="F83" s="86" t="e">
        <f>IF(D83="","",IF(AND(D83="ice",OR(C83&lt;-21.2,C83&gt;0)),0, IF(AND(D83="hydrohalite",OR(C83&lt;-21.2, C83&gt;0.1)),0, IF(AND(D83="halite", OR(C83&lt;0.1,C83&gt;801)),IF(ISBLANK(Main!#REF!),"",0),""))))</f>
        <v>#REF!</v>
      </c>
      <c r="G83" t="e">
        <f t="shared" si="0"/>
        <v>#REF!</v>
      </c>
      <c r="H83" s="29" t="e">
        <f>374.1+8.8*'Tm-Th-Salinity'!E83+0.1771*'Tm-Th-Salinity'!E83^2-0.0211*'Tm-Th-Salinity'!E83^3+0.0007334*'Tm-Th-Salinity'!E83^4</f>
        <v>#REF!</v>
      </c>
      <c r="I83" t="str">
        <f t="shared" si="1"/>
        <v/>
      </c>
      <c r="J83" t="str">
        <f t="shared" si="2"/>
        <v/>
      </c>
      <c r="K83" t="e">
        <f>IF(AND(C83&gt;E83,D83="halite"),IF(Main!#REF!&gt;3000,0,""),"")</f>
        <v>#REF!</v>
      </c>
      <c r="L83" t="e">
        <f t="shared" si="3"/>
        <v>#REF!</v>
      </c>
      <c r="M83" t="str">
        <f>IF(ISBLANK(Main!#REF!),"",IF(OR(ISERROR(Main!#REF!),ISERROR(Main!#REF!)),"",IF(AND(Main!#REF!="temperature estimate",Main!#REF!&lt;Main!#REF!),"T",IF(AND(Main!#REF!="pressure estimate",Main!#REF!&lt;Main!#REF!),"P",""))))</f>
        <v/>
      </c>
      <c r="N83" t="str">
        <f t="shared" si="4"/>
        <v/>
      </c>
      <c r="O83" t="str">
        <f>IF(ISNUMBER(Main!#REF!), IF(OR(Main!#REF!&lt;0, Main!#REF!&gt;100), "Invalid Salinity - must be 0 &lt; salinity &lt; 100 wt%;",""),"")</f>
        <v/>
      </c>
      <c r="P83" t="str">
        <f>IF(ISNUMBER(Main!#REF!),IF('Tm-Th-Salinity'!H83&gt;'Tm-Th-Salinity'!B83,"For entered salinity, Tm &gt; Th;",""),"")</f>
        <v/>
      </c>
      <c r="Q83" t="e">
        <f t="shared" si="5"/>
        <v>#REF!</v>
      </c>
      <c r="R83" t="e">
        <f>IF(AND(ISBLANK(Main!#REF!),ISNUMBER(Main!#REF!))," Must specify Th + Tm or S in order to compute isochore; ", IF(AND(ISNUMBER(Main!#REF!),Main!#REF!&gt;6000), "Pressure exceeds 6 kbar, outside of model range, cannot precisely determine P at this trapping T; ",""))</f>
        <v>#REF!</v>
      </c>
      <c r="S83" t="str">
        <f>IF(AND(ISNUMBER(Main!#REF!),ISNUMBER(Main!#REF!), ISBLANK(Main!#REF!))," What phase melting represented by Tm? ;","")</f>
        <v/>
      </c>
    </row>
    <row r="84" spans="3:19">
      <c r="C84" t="e">
        <f>Main!#REF!</f>
        <v>#REF!</v>
      </c>
      <c r="D84" s="20" t="e">
        <f>Main!#REF!</f>
        <v>#REF!</v>
      </c>
      <c r="E84" t="e">
        <f>Main!#REF!</f>
        <v>#REF!</v>
      </c>
      <c r="F84" s="86" t="e">
        <f>IF(D84="","",IF(AND(D84="ice",OR(C84&lt;-21.2,C84&gt;0)),0, IF(AND(D84="hydrohalite",OR(C84&lt;-21.2, C84&gt;0.1)),0, IF(AND(D84="halite", OR(C84&lt;0.1,C84&gt;801)),IF(ISBLANK(Main!#REF!),"",0),""))))</f>
        <v>#REF!</v>
      </c>
      <c r="G84" t="e">
        <f t="shared" si="0"/>
        <v>#REF!</v>
      </c>
      <c r="H84" s="29" t="e">
        <f>374.1+8.8*'Tm-Th-Salinity'!E84+0.1771*'Tm-Th-Salinity'!E84^2-0.0211*'Tm-Th-Salinity'!E84^3+0.0007334*'Tm-Th-Salinity'!E84^4</f>
        <v>#REF!</v>
      </c>
      <c r="I84" t="str">
        <f t="shared" si="1"/>
        <v/>
      </c>
      <c r="J84" t="str">
        <f t="shared" si="2"/>
        <v/>
      </c>
      <c r="K84" t="e">
        <f>IF(AND(C84&gt;E84,D84="halite"),IF(Main!#REF!&gt;3000,0,""),"")</f>
        <v>#REF!</v>
      </c>
      <c r="L84" t="e">
        <f t="shared" si="3"/>
        <v>#REF!</v>
      </c>
      <c r="M84" t="str">
        <f>IF(ISBLANK(Main!#REF!),"",IF(OR(ISERROR(Main!#REF!),ISERROR(Main!#REF!)),"",IF(AND(Main!#REF!="temperature estimate",Main!#REF!&lt;Main!#REF!),"T",IF(AND(Main!#REF!="pressure estimate",Main!#REF!&lt;Main!#REF!),"P",""))))</f>
        <v/>
      </c>
      <c r="N84" t="str">
        <f t="shared" si="4"/>
        <v/>
      </c>
      <c r="O84" t="str">
        <f>IF(ISNUMBER(Main!#REF!), IF(OR(Main!#REF!&lt;0, Main!#REF!&gt;100), "Invalid Salinity - must be 0 &lt; salinity &lt; 100 wt%;",""),"")</f>
        <v/>
      </c>
      <c r="P84" t="str">
        <f>IF(ISNUMBER(Main!#REF!),IF('Tm-Th-Salinity'!H84&gt;'Tm-Th-Salinity'!B84,"For entered salinity, Tm &gt; Th;",""),"")</f>
        <v/>
      </c>
      <c r="Q84" t="e">
        <f t="shared" si="5"/>
        <v>#REF!</v>
      </c>
      <c r="R84" t="e">
        <f>IF(AND(ISBLANK(Main!#REF!),ISNUMBER(Main!#REF!))," Must specify Th + Tm or S in order to compute isochore; ", IF(AND(ISNUMBER(Main!#REF!),Main!#REF!&gt;6000), "Pressure exceeds 6 kbar, outside of model range, cannot precisely determine P at this trapping T; ",""))</f>
        <v>#REF!</v>
      </c>
      <c r="S84" t="str">
        <f>IF(AND(ISNUMBER(Main!#REF!),ISNUMBER(Main!#REF!), ISBLANK(Main!#REF!))," What phase melting represented by Tm? ;","")</f>
        <v/>
      </c>
    </row>
    <row r="85" spans="3:19">
      <c r="C85" t="e">
        <f>Main!#REF!</f>
        <v>#REF!</v>
      </c>
      <c r="D85" s="20" t="e">
        <f>Main!#REF!</f>
        <v>#REF!</v>
      </c>
      <c r="E85" t="e">
        <f>Main!#REF!</f>
        <v>#REF!</v>
      </c>
      <c r="F85" s="86" t="e">
        <f>IF(D85="","",IF(AND(D85="ice",OR(C85&lt;-21.2,C85&gt;0)),0, IF(AND(D85="hydrohalite",OR(C85&lt;-21.2, C85&gt;0.1)),0, IF(AND(D85="halite", OR(C85&lt;0.1,C85&gt;801)),IF(ISBLANK(Main!#REF!),"",0),""))))</f>
        <v>#REF!</v>
      </c>
      <c r="G85" t="e">
        <f t="shared" si="0"/>
        <v>#REF!</v>
      </c>
      <c r="H85" s="29" t="e">
        <f>374.1+8.8*'Tm-Th-Salinity'!E85+0.1771*'Tm-Th-Salinity'!E85^2-0.0211*'Tm-Th-Salinity'!E85^3+0.0007334*'Tm-Th-Salinity'!E85^4</f>
        <v>#REF!</v>
      </c>
      <c r="I85" t="str">
        <f t="shared" si="1"/>
        <v/>
      </c>
      <c r="J85" t="str">
        <f t="shared" si="2"/>
        <v/>
      </c>
      <c r="K85" t="e">
        <f>IF(AND(C85&gt;E85,D85="halite"),IF(Main!#REF!&gt;3000,0,""),"")</f>
        <v>#REF!</v>
      </c>
      <c r="L85" t="e">
        <f t="shared" si="3"/>
        <v>#REF!</v>
      </c>
      <c r="M85" t="str">
        <f>IF(ISBLANK(Main!#REF!),"",IF(OR(ISERROR(Main!#REF!),ISERROR(Main!#REF!)),"",IF(AND(Main!#REF!="temperature estimate",Main!#REF!&lt;Main!#REF!),"T",IF(AND(Main!#REF!="pressure estimate",Main!#REF!&lt;Main!#REF!),"P",""))))</f>
        <v/>
      </c>
      <c r="N85" t="str">
        <f t="shared" si="4"/>
        <v/>
      </c>
      <c r="O85" t="str">
        <f>IF(ISNUMBER(Main!#REF!), IF(OR(Main!#REF!&lt;0, Main!#REF!&gt;100), "Invalid Salinity - must be 0 &lt; salinity &lt; 100 wt%;",""),"")</f>
        <v/>
      </c>
      <c r="P85" t="str">
        <f>IF(ISNUMBER(Main!#REF!),IF('Tm-Th-Salinity'!H85&gt;'Tm-Th-Salinity'!B85,"For entered salinity, Tm &gt; Th;",""),"")</f>
        <v/>
      </c>
      <c r="Q85" t="e">
        <f t="shared" si="5"/>
        <v>#REF!</v>
      </c>
      <c r="R85" t="e">
        <f>IF(AND(ISBLANK(Main!#REF!),ISNUMBER(Main!#REF!))," Must specify Th + Tm or S in order to compute isochore; ", IF(AND(ISNUMBER(Main!#REF!),Main!#REF!&gt;6000), "Pressure exceeds 6 kbar, outside of model range, cannot precisely determine P at this trapping T; ",""))</f>
        <v>#REF!</v>
      </c>
      <c r="S85" t="str">
        <f>IF(AND(ISNUMBER(Main!#REF!),ISNUMBER(Main!#REF!), ISBLANK(Main!#REF!))," What phase melting represented by Tm? ;","")</f>
        <v/>
      </c>
    </row>
    <row r="86" spans="3:19">
      <c r="C86" t="e">
        <f>Main!#REF!</f>
        <v>#REF!</v>
      </c>
      <c r="D86" s="20" t="e">
        <f>Main!#REF!</f>
        <v>#REF!</v>
      </c>
      <c r="E86" t="e">
        <f>Main!#REF!</f>
        <v>#REF!</v>
      </c>
      <c r="F86" s="86" t="e">
        <f>IF(D86="","",IF(AND(D86="ice",OR(C86&lt;-21.2,C86&gt;0)),0, IF(AND(D86="hydrohalite",OR(C86&lt;-21.2, C86&gt;0.1)),0, IF(AND(D86="halite", OR(C86&lt;0.1,C86&gt;801)),IF(ISBLANK(Main!#REF!),"",0),""))))</f>
        <v>#REF!</v>
      </c>
      <c r="G86" t="e">
        <f t="shared" si="0"/>
        <v>#REF!</v>
      </c>
      <c r="H86" s="29" t="e">
        <f>374.1+8.8*'Tm-Th-Salinity'!E86+0.1771*'Tm-Th-Salinity'!E86^2-0.0211*'Tm-Th-Salinity'!E86^3+0.0007334*'Tm-Th-Salinity'!E86^4</f>
        <v>#REF!</v>
      </c>
      <c r="I86" t="str">
        <f t="shared" si="1"/>
        <v/>
      </c>
      <c r="J86" t="str">
        <f t="shared" si="2"/>
        <v/>
      </c>
      <c r="K86" t="e">
        <f>IF(AND(C86&gt;E86,D86="halite"),IF(Main!#REF!&gt;3000,0,""),"")</f>
        <v>#REF!</v>
      </c>
      <c r="L86" t="e">
        <f t="shared" si="3"/>
        <v>#REF!</v>
      </c>
      <c r="M86" t="str">
        <f>IF(ISBLANK(Main!#REF!),"",IF(OR(ISERROR(Main!#REF!),ISERROR(Main!#REF!)),"",IF(AND(Main!#REF!="temperature estimate",Main!#REF!&lt;Main!#REF!),"T",IF(AND(Main!#REF!="pressure estimate",Main!#REF!&lt;Main!#REF!),"P",""))))</f>
        <v/>
      </c>
      <c r="N86" t="str">
        <f t="shared" si="4"/>
        <v/>
      </c>
      <c r="O86" t="str">
        <f>IF(ISNUMBER(Main!#REF!), IF(OR(Main!#REF!&lt;0, Main!#REF!&gt;100), "Invalid Salinity - must be 0 &lt; salinity &lt; 100 wt%;",""),"")</f>
        <v/>
      </c>
      <c r="P86" t="str">
        <f>IF(ISNUMBER(Main!#REF!),IF('Tm-Th-Salinity'!H86&gt;'Tm-Th-Salinity'!B86,"For entered salinity, Tm &gt; Th;",""),"")</f>
        <v/>
      </c>
      <c r="Q86" t="e">
        <f t="shared" si="5"/>
        <v>#REF!</v>
      </c>
      <c r="R86" t="e">
        <f>IF(AND(ISBLANK(Main!#REF!),ISNUMBER(Main!#REF!))," Must specify Th + Tm or S in order to compute isochore; ", IF(AND(ISNUMBER(Main!#REF!),Main!#REF!&gt;6000), "Pressure exceeds 6 kbar, outside of model range, cannot precisely determine P at this trapping T; ",""))</f>
        <v>#REF!</v>
      </c>
      <c r="S86" t="str">
        <f>IF(AND(ISNUMBER(Main!#REF!),ISNUMBER(Main!#REF!), ISBLANK(Main!#REF!))," What phase melting represented by Tm? ;","")</f>
        <v/>
      </c>
    </row>
    <row r="87" spans="3:19">
      <c r="C87" t="e">
        <f>Main!#REF!</f>
        <v>#REF!</v>
      </c>
      <c r="D87" s="20" t="e">
        <f>Main!#REF!</f>
        <v>#REF!</v>
      </c>
      <c r="E87" t="e">
        <f>Main!#REF!</f>
        <v>#REF!</v>
      </c>
      <c r="F87" s="86" t="e">
        <f>IF(D87="","",IF(AND(D87="ice",OR(C87&lt;-21.2,C87&gt;0)),0, IF(AND(D87="hydrohalite",OR(C87&lt;-21.2, C87&gt;0.1)),0, IF(AND(D87="halite", OR(C87&lt;0.1,C87&gt;801)),IF(ISBLANK(Main!#REF!),"",0),""))))</f>
        <v>#REF!</v>
      </c>
      <c r="G87" t="e">
        <f t="shared" si="0"/>
        <v>#REF!</v>
      </c>
      <c r="H87" s="29" t="e">
        <f>374.1+8.8*'Tm-Th-Salinity'!E87+0.1771*'Tm-Th-Salinity'!E87^2-0.0211*'Tm-Th-Salinity'!E87^3+0.0007334*'Tm-Th-Salinity'!E87^4</f>
        <v>#REF!</v>
      </c>
      <c r="I87" t="str">
        <f t="shared" si="1"/>
        <v/>
      </c>
      <c r="J87" t="str">
        <f t="shared" si="2"/>
        <v/>
      </c>
      <c r="K87" t="e">
        <f>IF(AND(C87&gt;E87,D87="halite"),IF(Main!#REF!&gt;3000,0,""),"")</f>
        <v>#REF!</v>
      </c>
      <c r="L87" t="e">
        <f t="shared" si="3"/>
        <v>#REF!</v>
      </c>
      <c r="M87" t="str">
        <f>IF(ISBLANK(Main!#REF!),"",IF(OR(ISERROR(Main!#REF!),ISERROR(Main!#REF!)),"",IF(AND(Main!#REF!="temperature estimate",Main!#REF!&lt;Main!#REF!),"T",IF(AND(Main!#REF!="pressure estimate",Main!#REF!&lt;Main!#REF!),"P",""))))</f>
        <v/>
      </c>
      <c r="N87" t="str">
        <f t="shared" si="4"/>
        <v/>
      </c>
      <c r="O87" t="str">
        <f>IF(ISNUMBER(Main!#REF!), IF(OR(Main!#REF!&lt;0, Main!#REF!&gt;100), "Invalid Salinity - must be 0 &lt; salinity &lt; 100 wt%;",""),"")</f>
        <v/>
      </c>
      <c r="P87" t="str">
        <f>IF(ISNUMBER(Main!#REF!),IF('Tm-Th-Salinity'!H87&gt;'Tm-Th-Salinity'!B87,"For entered salinity, Tm &gt; Th;",""),"")</f>
        <v/>
      </c>
      <c r="Q87" t="e">
        <f t="shared" si="5"/>
        <v>#REF!</v>
      </c>
      <c r="R87" t="e">
        <f>IF(AND(ISBLANK(Main!#REF!),ISNUMBER(Main!#REF!))," Must specify Th + Tm or S in order to compute isochore; ", IF(AND(ISNUMBER(Main!#REF!),Main!#REF!&gt;6000), "Pressure exceeds 6 kbar, outside of model range, cannot precisely determine P at this trapping T; ",""))</f>
        <v>#REF!</v>
      </c>
      <c r="S87" t="str">
        <f>IF(AND(ISNUMBER(Main!#REF!),ISNUMBER(Main!#REF!), ISBLANK(Main!#REF!))," What phase melting represented by Tm? ;","")</f>
        <v/>
      </c>
    </row>
    <row r="88" spans="3:19">
      <c r="C88" t="e">
        <f>Main!#REF!</f>
        <v>#REF!</v>
      </c>
      <c r="D88" s="20" t="e">
        <f>Main!#REF!</f>
        <v>#REF!</v>
      </c>
      <c r="E88" t="e">
        <f>Main!#REF!</f>
        <v>#REF!</v>
      </c>
      <c r="F88" s="86" t="e">
        <f>IF(D88="","",IF(AND(D88="ice",OR(C88&lt;-21.2,C88&gt;0)),0, IF(AND(D88="hydrohalite",OR(C88&lt;-21.2, C88&gt;0.1)),0, IF(AND(D88="halite", OR(C88&lt;0.1,C88&gt;801)),IF(ISBLANK(Main!#REF!),"",0),""))))</f>
        <v>#REF!</v>
      </c>
      <c r="G88" t="e">
        <f t="shared" si="0"/>
        <v>#REF!</v>
      </c>
      <c r="H88" s="29" t="e">
        <f>374.1+8.8*'Tm-Th-Salinity'!E88+0.1771*'Tm-Th-Salinity'!E88^2-0.0211*'Tm-Th-Salinity'!E88^3+0.0007334*'Tm-Th-Salinity'!E88^4</f>
        <v>#REF!</v>
      </c>
      <c r="I88" t="str">
        <f t="shared" si="1"/>
        <v/>
      </c>
      <c r="J88" t="str">
        <f t="shared" si="2"/>
        <v/>
      </c>
      <c r="K88" t="e">
        <f>IF(AND(C88&gt;E88,D88="halite"),IF(Main!#REF!&gt;3000,0,""),"")</f>
        <v>#REF!</v>
      </c>
      <c r="L88" t="e">
        <f t="shared" si="3"/>
        <v>#REF!</v>
      </c>
      <c r="M88" t="str">
        <f>IF(ISBLANK(Main!#REF!),"",IF(OR(ISERROR(Main!#REF!),ISERROR(Main!#REF!)),"",IF(AND(Main!#REF!="temperature estimate",Main!#REF!&lt;Main!#REF!),"T",IF(AND(Main!#REF!="pressure estimate",Main!#REF!&lt;Main!#REF!),"P",""))))</f>
        <v/>
      </c>
      <c r="N88" t="str">
        <f t="shared" si="4"/>
        <v/>
      </c>
      <c r="O88" t="str">
        <f>IF(ISNUMBER(Main!#REF!), IF(OR(Main!#REF!&lt;0, Main!#REF!&gt;100), "Invalid Salinity - must be 0 &lt; salinity &lt; 100 wt%;",""),"")</f>
        <v/>
      </c>
      <c r="P88" t="str">
        <f>IF(ISNUMBER(Main!#REF!),IF('Tm-Th-Salinity'!H88&gt;'Tm-Th-Salinity'!B88,"For entered salinity, Tm &gt; Th;",""),"")</f>
        <v/>
      </c>
      <c r="Q88" t="e">
        <f t="shared" si="5"/>
        <v>#REF!</v>
      </c>
      <c r="R88" t="e">
        <f>IF(AND(ISBLANK(Main!#REF!),ISNUMBER(Main!#REF!))," Must specify Th + Tm or S in order to compute isochore; ", IF(AND(ISNUMBER(Main!#REF!),Main!#REF!&gt;6000), "Pressure exceeds 6 kbar, outside of model range, cannot precisely determine P at this trapping T; ",""))</f>
        <v>#REF!</v>
      </c>
      <c r="S88" t="str">
        <f>IF(AND(ISNUMBER(Main!#REF!),ISNUMBER(Main!#REF!), ISBLANK(Main!#REF!))," What phase melting represented by Tm? ;","")</f>
        <v/>
      </c>
    </row>
    <row r="89" spans="3:19">
      <c r="C89" t="e">
        <f>Main!#REF!</f>
        <v>#REF!</v>
      </c>
      <c r="D89" s="20" t="e">
        <f>Main!#REF!</f>
        <v>#REF!</v>
      </c>
      <c r="E89" t="e">
        <f>Main!#REF!</f>
        <v>#REF!</v>
      </c>
      <c r="F89" s="86" t="e">
        <f>IF(D89="","",IF(AND(D89="ice",OR(C89&lt;-21.2,C89&gt;0)),0, IF(AND(D89="hydrohalite",OR(C89&lt;-21.2, C89&gt;0.1)),0, IF(AND(D89="halite", OR(C89&lt;0.1,C89&gt;801)),IF(ISBLANK(Main!#REF!),"",0),""))))</f>
        <v>#REF!</v>
      </c>
      <c r="G89" t="e">
        <f t="shared" si="0"/>
        <v>#REF!</v>
      </c>
      <c r="H89" s="29" t="e">
        <f>374.1+8.8*'Tm-Th-Salinity'!E89+0.1771*'Tm-Th-Salinity'!E89^2-0.0211*'Tm-Th-Salinity'!E89^3+0.0007334*'Tm-Th-Salinity'!E89^4</f>
        <v>#REF!</v>
      </c>
      <c r="I89" t="str">
        <f t="shared" si="1"/>
        <v/>
      </c>
      <c r="J89" t="str">
        <f t="shared" si="2"/>
        <v/>
      </c>
      <c r="K89" t="e">
        <f>IF(AND(C89&gt;E89,D89="halite"),IF(Main!#REF!&gt;3000,0,""),"")</f>
        <v>#REF!</v>
      </c>
      <c r="L89" t="e">
        <f t="shared" si="3"/>
        <v>#REF!</v>
      </c>
      <c r="M89" t="str">
        <f>IF(ISBLANK(Main!#REF!),"",IF(OR(ISERROR(Main!#REF!),ISERROR(Main!#REF!)),"",IF(AND(Main!#REF!="temperature estimate",Main!#REF!&lt;Main!#REF!),"T",IF(AND(Main!#REF!="pressure estimate",Main!#REF!&lt;Main!#REF!),"P",""))))</f>
        <v/>
      </c>
      <c r="N89" t="str">
        <f t="shared" si="4"/>
        <v/>
      </c>
      <c r="O89" t="str">
        <f>IF(ISNUMBER(Main!#REF!), IF(OR(Main!#REF!&lt;0, Main!#REF!&gt;100), "Invalid Salinity - must be 0 &lt; salinity &lt; 100 wt%;",""),"")</f>
        <v/>
      </c>
      <c r="P89" t="str">
        <f>IF(ISNUMBER(Main!#REF!),IF('Tm-Th-Salinity'!H89&gt;'Tm-Th-Salinity'!B89,"For entered salinity, Tm &gt; Th;",""),"")</f>
        <v/>
      </c>
      <c r="Q89" t="e">
        <f t="shared" si="5"/>
        <v>#REF!</v>
      </c>
      <c r="R89" t="e">
        <f>IF(AND(ISBLANK(Main!#REF!),ISNUMBER(Main!#REF!))," Must specify Th + Tm or S in order to compute isochore; ", IF(AND(ISNUMBER(Main!#REF!),Main!#REF!&gt;6000), "Pressure exceeds 6 kbar, outside of model range, cannot precisely determine P at this trapping T; ",""))</f>
        <v>#REF!</v>
      </c>
      <c r="S89" t="str">
        <f>IF(AND(ISNUMBER(Main!#REF!),ISNUMBER(Main!#REF!), ISBLANK(Main!#REF!))," What phase melting represented by Tm? ;","")</f>
        <v/>
      </c>
    </row>
    <row r="90" spans="3:19">
      <c r="C90" t="e">
        <f>Main!#REF!</f>
        <v>#REF!</v>
      </c>
      <c r="D90" s="20" t="e">
        <f>Main!#REF!</f>
        <v>#REF!</v>
      </c>
      <c r="E90" t="e">
        <f>Main!#REF!</f>
        <v>#REF!</v>
      </c>
      <c r="F90" s="86" t="e">
        <f>IF(D90="","",IF(AND(D90="ice",OR(C90&lt;-21.2,C90&gt;0)),0, IF(AND(D90="hydrohalite",OR(C90&lt;-21.2, C90&gt;0.1)),0, IF(AND(D90="halite", OR(C90&lt;0.1,C90&gt;801)),IF(ISBLANK(Main!#REF!),"",0),""))))</f>
        <v>#REF!</v>
      </c>
      <c r="G90" t="e">
        <f t="shared" si="0"/>
        <v>#REF!</v>
      </c>
      <c r="H90" s="29" t="e">
        <f>374.1+8.8*'Tm-Th-Salinity'!E90+0.1771*'Tm-Th-Salinity'!E90^2-0.0211*'Tm-Th-Salinity'!E90^3+0.0007334*'Tm-Th-Salinity'!E90^4</f>
        <v>#REF!</v>
      </c>
      <c r="I90" t="str">
        <f t="shared" si="1"/>
        <v/>
      </c>
      <c r="J90" t="str">
        <f t="shared" si="2"/>
        <v/>
      </c>
      <c r="K90" t="e">
        <f>IF(AND(C90&gt;E90,D90="halite"),IF(Main!#REF!&gt;3000,0,""),"")</f>
        <v>#REF!</v>
      </c>
      <c r="L90" t="e">
        <f t="shared" si="3"/>
        <v>#REF!</v>
      </c>
      <c r="M90" t="str">
        <f>IF(ISBLANK(Main!#REF!),"",IF(OR(ISERROR(Main!#REF!),ISERROR(Main!#REF!)),"",IF(AND(Main!#REF!="temperature estimate",Main!#REF!&lt;Main!#REF!),"T",IF(AND(Main!#REF!="pressure estimate",Main!#REF!&lt;Main!#REF!),"P",""))))</f>
        <v/>
      </c>
      <c r="N90" t="str">
        <f t="shared" si="4"/>
        <v/>
      </c>
      <c r="O90" t="str">
        <f>IF(ISNUMBER(Main!#REF!), IF(OR(Main!#REF!&lt;0, Main!#REF!&gt;100), "Invalid Salinity - must be 0 &lt; salinity &lt; 100 wt%;",""),"")</f>
        <v/>
      </c>
      <c r="P90" t="str">
        <f>IF(ISNUMBER(Main!#REF!),IF('Tm-Th-Salinity'!H90&gt;'Tm-Th-Salinity'!B90,"For entered salinity, Tm &gt; Th;",""),"")</f>
        <v/>
      </c>
      <c r="Q90" t="e">
        <f t="shared" si="5"/>
        <v>#REF!</v>
      </c>
      <c r="R90" t="e">
        <f>IF(AND(ISBLANK(Main!#REF!),ISNUMBER(Main!#REF!))," Must specify Th + Tm or S in order to compute isochore; ", IF(AND(ISNUMBER(Main!#REF!),Main!#REF!&gt;6000), "Pressure exceeds 6 kbar, outside of model range, cannot precisely determine P at this trapping T; ",""))</f>
        <v>#REF!</v>
      </c>
      <c r="S90" t="str">
        <f>IF(AND(ISNUMBER(Main!#REF!),ISNUMBER(Main!#REF!), ISBLANK(Main!#REF!))," What phase melting represented by Tm? ;","")</f>
        <v/>
      </c>
    </row>
    <row r="91" spans="3:19">
      <c r="C91" t="e">
        <f>Main!#REF!</f>
        <v>#REF!</v>
      </c>
      <c r="D91" s="20" t="e">
        <f>Main!#REF!</f>
        <v>#REF!</v>
      </c>
      <c r="E91" t="e">
        <f>Main!#REF!</f>
        <v>#REF!</v>
      </c>
      <c r="F91" s="86" t="e">
        <f>IF(D91="","",IF(AND(D91="ice",OR(C91&lt;-21.2,C91&gt;0)),0, IF(AND(D91="hydrohalite",OR(C91&lt;-21.2, C91&gt;0.1)),0, IF(AND(D91="halite", OR(C91&lt;0.1,C91&gt;801)),IF(ISBLANK(Main!#REF!),"",0),""))))</f>
        <v>#REF!</v>
      </c>
      <c r="G91" t="e">
        <f t="shared" si="0"/>
        <v>#REF!</v>
      </c>
      <c r="H91" s="29" t="e">
        <f>374.1+8.8*'Tm-Th-Salinity'!E91+0.1771*'Tm-Th-Salinity'!E91^2-0.0211*'Tm-Th-Salinity'!E91^3+0.0007334*'Tm-Th-Salinity'!E91^4</f>
        <v>#REF!</v>
      </c>
      <c r="I91" t="str">
        <f t="shared" si="1"/>
        <v/>
      </c>
      <c r="J91" t="str">
        <f t="shared" si="2"/>
        <v/>
      </c>
      <c r="K91" t="e">
        <f>IF(AND(C91&gt;E91,D91="halite"),IF(Main!#REF!&gt;3000,0,""),"")</f>
        <v>#REF!</v>
      </c>
      <c r="L91" t="e">
        <f t="shared" si="3"/>
        <v>#REF!</v>
      </c>
      <c r="M91" t="str">
        <f>IF(ISBLANK(Main!#REF!),"",IF(OR(ISERROR(Main!#REF!),ISERROR(Main!#REF!)),"",IF(AND(Main!#REF!="temperature estimate",Main!#REF!&lt;Main!#REF!),"T",IF(AND(Main!#REF!="pressure estimate",Main!#REF!&lt;Main!#REF!),"P",""))))</f>
        <v/>
      </c>
      <c r="N91" t="str">
        <f t="shared" si="4"/>
        <v/>
      </c>
      <c r="O91" t="str">
        <f>IF(ISNUMBER(Main!#REF!), IF(OR(Main!#REF!&lt;0, Main!#REF!&gt;100), "Invalid Salinity - must be 0 &lt; salinity &lt; 100 wt%;",""),"")</f>
        <v/>
      </c>
      <c r="P91" t="str">
        <f>IF(ISNUMBER(Main!#REF!),IF('Tm-Th-Salinity'!H91&gt;'Tm-Th-Salinity'!B91,"For entered salinity, Tm &gt; Th;",""),"")</f>
        <v/>
      </c>
      <c r="Q91" t="e">
        <f t="shared" si="5"/>
        <v>#REF!</v>
      </c>
      <c r="R91" t="e">
        <f>IF(AND(ISBLANK(Main!#REF!),ISNUMBER(Main!#REF!))," Must specify Th + Tm or S in order to compute isochore; ", IF(AND(ISNUMBER(Main!#REF!),Main!#REF!&gt;6000), "Pressure exceeds 6 kbar, outside of model range, cannot precisely determine P at this trapping T; ",""))</f>
        <v>#REF!</v>
      </c>
      <c r="S91" t="str">
        <f>IF(AND(ISNUMBER(Main!#REF!),ISNUMBER(Main!#REF!), ISBLANK(Main!#REF!))," What phase melting represented by Tm? ;","")</f>
        <v/>
      </c>
    </row>
    <row r="92" spans="3:19">
      <c r="C92" t="e">
        <f>Main!#REF!</f>
        <v>#REF!</v>
      </c>
      <c r="D92" s="20" t="e">
        <f>Main!#REF!</f>
        <v>#REF!</v>
      </c>
      <c r="E92" t="e">
        <f>Main!#REF!</f>
        <v>#REF!</v>
      </c>
      <c r="F92" s="86" t="e">
        <f>IF(D92="","",IF(AND(D92="ice",OR(C92&lt;-21.2,C92&gt;0)),0, IF(AND(D92="hydrohalite",OR(C92&lt;-21.2, C92&gt;0.1)),0, IF(AND(D92="halite", OR(C92&lt;0.1,C92&gt;801)),IF(ISBLANK(Main!#REF!),"",0),""))))</f>
        <v>#REF!</v>
      </c>
      <c r="G92" t="e">
        <f t="shared" si="0"/>
        <v>#REF!</v>
      </c>
      <c r="H92" s="29" t="e">
        <f>374.1+8.8*'Tm-Th-Salinity'!E92+0.1771*'Tm-Th-Salinity'!E92^2-0.0211*'Tm-Th-Salinity'!E92^3+0.0007334*'Tm-Th-Salinity'!E92^4</f>
        <v>#REF!</v>
      </c>
      <c r="I92" t="str">
        <f t="shared" si="1"/>
        <v/>
      </c>
      <c r="J92" t="str">
        <f t="shared" si="2"/>
        <v/>
      </c>
      <c r="K92" t="e">
        <f>IF(AND(C92&gt;E92,D92="halite"),IF(Main!#REF!&gt;3000,0,""),"")</f>
        <v>#REF!</v>
      </c>
      <c r="L92" t="e">
        <f t="shared" si="3"/>
        <v>#REF!</v>
      </c>
      <c r="M92" t="str">
        <f>IF(ISBLANK(Main!#REF!),"",IF(OR(ISERROR(Main!#REF!),ISERROR(Main!#REF!)),"",IF(AND(Main!#REF!="temperature estimate",Main!#REF!&lt;Main!#REF!),"T",IF(AND(Main!#REF!="pressure estimate",Main!#REF!&lt;Main!#REF!),"P",""))))</f>
        <v/>
      </c>
      <c r="N92" t="str">
        <f t="shared" si="4"/>
        <v/>
      </c>
      <c r="O92" t="str">
        <f>IF(ISNUMBER(Main!#REF!), IF(OR(Main!#REF!&lt;0, Main!#REF!&gt;100), "Invalid Salinity - must be 0 &lt; salinity &lt; 100 wt%;",""),"")</f>
        <v/>
      </c>
      <c r="P92" t="str">
        <f>IF(ISNUMBER(Main!#REF!),IF('Tm-Th-Salinity'!H92&gt;'Tm-Th-Salinity'!B92,"For entered salinity, Tm &gt; Th;",""),"")</f>
        <v/>
      </c>
      <c r="Q92" t="e">
        <f t="shared" si="5"/>
        <v>#REF!</v>
      </c>
      <c r="R92" t="e">
        <f>IF(AND(ISBLANK(Main!#REF!),ISNUMBER(Main!#REF!))," Must specify Th + Tm or S in order to compute isochore; ", IF(AND(ISNUMBER(Main!#REF!),Main!#REF!&gt;6000), "Pressure exceeds 6 kbar, outside of model range, cannot precisely determine P at this trapping T; ",""))</f>
        <v>#REF!</v>
      </c>
      <c r="S92" t="str">
        <f>IF(AND(ISNUMBER(Main!#REF!),ISNUMBER(Main!#REF!), ISBLANK(Main!#REF!))," What phase melting represented by Tm? ;","")</f>
        <v/>
      </c>
    </row>
    <row r="93" spans="3:19">
      <c r="C93" t="e">
        <f>Main!#REF!</f>
        <v>#REF!</v>
      </c>
      <c r="D93" s="20" t="e">
        <f>Main!#REF!</f>
        <v>#REF!</v>
      </c>
      <c r="E93" t="e">
        <f>Main!#REF!</f>
        <v>#REF!</v>
      </c>
      <c r="F93" s="86" t="e">
        <f>IF(D93="","",IF(AND(D93="ice",OR(C93&lt;-21.2,C93&gt;0)),0, IF(AND(D93="hydrohalite",OR(C93&lt;-21.2, C93&gt;0.1)),0, IF(AND(D93="halite", OR(C93&lt;0.1,C93&gt;801)),IF(ISBLANK(Main!#REF!),"",0),""))))</f>
        <v>#REF!</v>
      </c>
      <c r="G93" t="e">
        <f t="shared" ref="G93:G100" si="6">IF(F93="","",IF(D93="ice","Tm ice must be between -21.2 to 0 °C;", IF(D93="hydrohalite", "Tm hydrohalite must be between -21.2 to 0.1 °C;", "Tm halite must be between 0.1 to 801 °C;")))</f>
        <v>#REF!</v>
      </c>
      <c r="H93" s="29" t="e">
        <f>374.1+8.8*'Tm-Th-Salinity'!E93+0.1771*'Tm-Th-Salinity'!E93^2-0.0211*'Tm-Th-Salinity'!E93^3+0.0007334*'Tm-Th-Salinity'!E93^4</f>
        <v>#REF!</v>
      </c>
      <c r="I93" t="str">
        <f t="shared" ref="I93:I100" si="7">IF(ISERROR(H93),"",IF(E93="","", IF(E93&gt;H93,0,"")))</f>
        <v/>
      </c>
      <c r="J93" t="str">
        <f t="shared" ref="J93:J100" si="8">IF(I93="","","Th greater than Tc (invalid);")</f>
        <v/>
      </c>
      <c r="K93" t="e">
        <f>IF(AND(C93&gt;E93,D93="halite"),IF(Main!#REF!&gt;3000,0,""),"")</f>
        <v>#REF!</v>
      </c>
      <c r="L93" t="e">
        <f t="shared" ref="L93:L100" si="9">IF(K93="","","P greater than 3kbar (out of model range);")</f>
        <v>#REF!</v>
      </c>
      <c r="M93" t="str">
        <f>IF(ISBLANK(Main!#REF!),"",IF(OR(ISERROR(Main!#REF!),ISERROR(Main!#REF!)),"",IF(AND(Main!#REF!="temperature estimate",Main!#REF!&lt;Main!#REF!),"T",IF(AND(Main!#REF!="pressure estimate",Main!#REF!&lt;Main!#REF!),"P",""))))</f>
        <v/>
      </c>
      <c r="N93" t="str">
        <f t="shared" ref="N93:N100" si="10">IF(ISERROR(M93)," Please specify solid phase to melt last; ",IF(M93="T","Trapping temperature can't be lower than homogenization temperature;",IF(M93="P","Trapping pressure can't be lower than homogenization pressure;","")))</f>
        <v/>
      </c>
      <c r="O93" t="str">
        <f>IF(ISNUMBER(Main!#REF!), IF(OR(Main!#REF!&lt;0, Main!#REF!&gt;100), "Invalid Salinity - must be 0 &lt; salinity &lt; 100 wt%;",""),"")</f>
        <v/>
      </c>
      <c r="P93" t="str">
        <f>IF(ISNUMBER(Main!#REF!),IF('Tm-Th-Salinity'!H93&gt;'Tm-Th-Salinity'!B93,"For entered salinity, Tm &gt; Th;",""),"")</f>
        <v/>
      </c>
      <c r="Q93" t="e">
        <f t="shared" ref="Q93:Q100" si="11">IF(E93&gt;700, "Th &gt; 700 °C, liquid density and isochore slope are not within range of the model (invalid);","")</f>
        <v>#REF!</v>
      </c>
      <c r="R93" t="e">
        <f>IF(AND(ISBLANK(Main!#REF!),ISNUMBER(Main!#REF!))," Must specify Th + Tm or S in order to compute isochore; ", IF(AND(ISNUMBER(Main!#REF!),Main!#REF!&gt;6000), "Pressure exceeds 6 kbar, outside of model range, cannot precisely determine P at this trapping T; ",""))</f>
        <v>#REF!</v>
      </c>
      <c r="S93" t="str">
        <f>IF(AND(ISNUMBER(Main!#REF!),ISNUMBER(Main!#REF!), ISBLANK(Main!#REF!))," What phase melting represented by Tm? ;","")</f>
        <v/>
      </c>
    </row>
    <row r="94" spans="3:19">
      <c r="C94" t="e">
        <f>Main!#REF!</f>
        <v>#REF!</v>
      </c>
      <c r="D94" s="20" t="e">
        <f>Main!#REF!</f>
        <v>#REF!</v>
      </c>
      <c r="E94" t="e">
        <f>Main!#REF!</f>
        <v>#REF!</v>
      </c>
      <c r="F94" s="86" t="e">
        <f>IF(D94="","",IF(AND(D94="ice",OR(C94&lt;-21.2,C94&gt;0)),0, IF(AND(D94="hydrohalite",OR(C94&lt;-21.2, C94&gt;0.1)),0, IF(AND(D94="halite", OR(C94&lt;0.1,C94&gt;801)),IF(ISBLANK(Main!#REF!),"",0),""))))</f>
        <v>#REF!</v>
      </c>
      <c r="G94" t="e">
        <f t="shared" si="6"/>
        <v>#REF!</v>
      </c>
      <c r="H94" s="29" t="e">
        <f>374.1+8.8*'Tm-Th-Salinity'!E94+0.1771*'Tm-Th-Salinity'!E94^2-0.0211*'Tm-Th-Salinity'!E94^3+0.0007334*'Tm-Th-Salinity'!E94^4</f>
        <v>#REF!</v>
      </c>
      <c r="I94" t="str">
        <f t="shared" si="7"/>
        <v/>
      </c>
      <c r="J94" t="str">
        <f t="shared" si="8"/>
        <v/>
      </c>
      <c r="K94" t="e">
        <f>IF(AND(C94&gt;E94,D94="halite"),IF(Main!#REF!&gt;3000,0,""),"")</f>
        <v>#REF!</v>
      </c>
      <c r="L94" t="e">
        <f t="shared" si="9"/>
        <v>#REF!</v>
      </c>
      <c r="M94" t="str">
        <f>IF(ISBLANK(Main!#REF!),"",IF(OR(ISERROR(Main!#REF!),ISERROR(Main!#REF!)),"",IF(AND(Main!#REF!="temperature estimate",Main!#REF!&lt;Main!#REF!),"T",IF(AND(Main!#REF!="pressure estimate",Main!#REF!&lt;Main!#REF!),"P",""))))</f>
        <v/>
      </c>
      <c r="N94" t="str">
        <f t="shared" si="10"/>
        <v/>
      </c>
      <c r="O94" t="str">
        <f>IF(ISNUMBER(Main!#REF!), IF(OR(Main!#REF!&lt;0, Main!#REF!&gt;100), "Invalid Salinity - must be 0 &lt; salinity &lt; 100 wt%;",""),"")</f>
        <v/>
      </c>
      <c r="P94" t="str">
        <f>IF(ISNUMBER(Main!#REF!),IF('Tm-Th-Salinity'!H94&gt;'Tm-Th-Salinity'!B94,"For entered salinity, Tm &gt; Th;",""),"")</f>
        <v/>
      </c>
      <c r="Q94" t="e">
        <f t="shared" si="11"/>
        <v>#REF!</v>
      </c>
      <c r="R94" t="e">
        <f>IF(AND(ISBLANK(Main!#REF!),ISNUMBER(Main!#REF!))," Must specify Th + Tm or S in order to compute isochore; ", IF(AND(ISNUMBER(Main!#REF!),Main!#REF!&gt;6000), "Pressure exceeds 6 kbar, outside of model range, cannot precisely determine P at this trapping T; ",""))</f>
        <v>#REF!</v>
      </c>
      <c r="S94" t="str">
        <f>IF(AND(ISNUMBER(Main!#REF!),ISNUMBER(Main!#REF!), ISBLANK(Main!#REF!))," What phase melting represented by Tm? ;","")</f>
        <v/>
      </c>
    </row>
    <row r="95" spans="3:19">
      <c r="C95" t="e">
        <f>Main!#REF!</f>
        <v>#REF!</v>
      </c>
      <c r="D95" s="20" t="e">
        <f>Main!#REF!</f>
        <v>#REF!</v>
      </c>
      <c r="E95" t="e">
        <f>Main!#REF!</f>
        <v>#REF!</v>
      </c>
      <c r="F95" s="86" t="e">
        <f>IF(D95="","",IF(AND(D95="ice",OR(C95&lt;-21.2,C95&gt;0)),0, IF(AND(D95="hydrohalite",OR(C95&lt;-21.2, C95&gt;0.1)),0, IF(AND(D95="halite", OR(C95&lt;0.1,C95&gt;801)),IF(ISBLANK(Main!#REF!),"",0),""))))</f>
        <v>#REF!</v>
      </c>
      <c r="G95" t="e">
        <f t="shared" si="6"/>
        <v>#REF!</v>
      </c>
      <c r="H95" s="29" t="e">
        <f>374.1+8.8*'Tm-Th-Salinity'!E95+0.1771*'Tm-Th-Salinity'!E95^2-0.0211*'Tm-Th-Salinity'!E95^3+0.0007334*'Tm-Th-Salinity'!E95^4</f>
        <v>#REF!</v>
      </c>
      <c r="I95" t="str">
        <f t="shared" si="7"/>
        <v/>
      </c>
      <c r="J95" t="str">
        <f t="shared" si="8"/>
        <v/>
      </c>
      <c r="K95" t="e">
        <f>IF(AND(C95&gt;E95,D95="halite"),IF(Main!#REF!&gt;3000,0,""),"")</f>
        <v>#REF!</v>
      </c>
      <c r="L95" t="e">
        <f t="shared" si="9"/>
        <v>#REF!</v>
      </c>
      <c r="M95" t="str">
        <f>IF(ISBLANK(Main!#REF!),"",IF(OR(ISERROR(Main!#REF!),ISERROR(Main!#REF!)),"",IF(AND(Main!#REF!="temperature estimate",Main!#REF!&lt;Main!#REF!),"T",IF(AND(Main!#REF!="pressure estimate",Main!#REF!&lt;Main!#REF!),"P",""))))</f>
        <v/>
      </c>
      <c r="N95" t="str">
        <f t="shared" si="10"/>
        <v/>
      </c>
      <c r="O95" t="str">
        <f>IF(ISNUMBER(Main!#REF!), IF(OR(Main!#REF!&lt;0, Main!#REF!&gt;100), "Invalid Salinity - must be 0 &lt; salinity &lt; 100 wt%;",""),"")</f>
        <v/>
      </c>
      <c r="P95" t="str">
        <f>IF(ISNUMBER(Main!#REF!),IF('Tm-Th-Salinity'!H95&gt;'Tm-Th-Salinity'!B95,"For entered salinity, Tm &gt; Th;",""),"")</f>
        <v/>
      </c>
      <c r="Q95" t="e">
        <f t="shared" si="11"/>
        <v>#REF!</v>
      </c>
      <c r="R95" t="e">
        <f>IF(AND(ISBLANK(Main!#REF!),ISNUMBER(Main!#REF!))," Must specify Th + Tm or S in order to compute isochore; ", IF(AND(ISNUMBER(Main!#REF!),Main!#REF!&gt;6000), "Pressure exceeds 6 kbar, outside of model range, cannot precisely determine P at this trapping T; ",""))</f>
        <v>#REF!</v>
      </c>
      <c r="S95" t="str">
        <f>IF(AND(ISNUMBER(Main!#REF!),ISNUMBER(Main!#REF!), ISBLANK(Main!#REF!))," What phase melting represented by Tm? ;","")</f>
        <v/>
      </c>
    </row>
    <row r="96" spans="3:19">
      <c r="C96" t="e">
        <f>Main!#REF!</f>
        <v>#REF!</v>
      </c>
      <c r="D96" s="20" t="e">
        <f>Main!#REF!</f>
        <v>#REF!</v>
      </c>
      <c r="E96" t="e">
        <f>Main!#REF!</f>
        <v>#REF!</v>
      </c>
      <c r="F96" s="86" t="e">
        <f>IF(D96="","",IF(AND(D96="ice",OR(C96&lt;-21.2,C96&gt;0)),0, IF(AND(D96="hydrohalite",OR(C96&lt;-21.2, C96&gt;0.1)),0, IF(AND(D96="halite", OR(C96&lt;0.1,C96&gt;801)),IF(ISBLANK(Main!#REF!),"",0),""))))</f>
        <v>#REF!</v>
      </c>
      <c r="G96" t="e">
        <f t="shared" si="6"/>
        <v>#REF!</v>
      </c>
      <c r="H96" s="29" t="e">
        <f>374.1+8.8*'Tm-Th-Salinity'!E96+0.1771*'Tm-Th-Salinity'!E96^2-0.0211*'Tm-Th-Salinity'!E96^3+0.0007334*'Tm-Th-Salinity'!E96^4</f>
        <v>#REF!</v>
      </c>
      <c r="I96" t="str">
        <f t="shared" si="7"/>
        <v/>
      </c>
      <c r="J96" t="str">
        <f t="shared" si="8"/>
        <v/>
      </c>
      <c r="K96" t="e">
        <f>IF(AND(C96&gt;E96,D96="halite"),IF(Main!#REF!&gt;3000,0,""),"")</f>
        <v>#REF!</v>
      </c>
      <c r="L96" t="e">
        <f t="shared" si="9"/>
        <v>#REF!</v>
      </c>
      <c r="M96" t="str">
        <f>IF(ISBLANK(Main!#REF!),"",IF(OR(ISERROR(Main!#REF!),ISERROR(Main!#REF!)),"",IF(AND(Main!#REF!="temperature estimate",Main!#REF!&lt;Main!#REF!),"T",IF(AND(Main!#REF!="pressure estimate",Main!#REF!&lt;Main!#REF!),"P",""))))</f>
        <v/>
      </c>
      <c r="N96" t="str">
        <f t="shared" si="10"/>
        <v/>
      </c>
      <c r="O96" t="str">
        <f>IF(ISNUMBER(Main!#REF!), IF(OR(Main!#REF!&lt;0, Main!#REF!&gt;100), "Invalid Salinity - must be 0 &lt; salinity &lt; 100 wt%;",""),"")</f>
        <v/>
      </c>
      <c r="P96" t="str">
        <f>IF(ISNUMBER(Main!#REF!),IF('Tm-Th-Salinity'!H96&gt;'Tm-Th-Salinity'!B96,"For entered salinity, Tm &gt; Th;",""),"")</f>
        <v/>
      </c>
      <c r="Q96" t="e">
        <f t="shared" si="11"/>
        <v>#REF!</v>
      </c>
      <c r="R96" t="e">
        <f>IF(AND(ISBLANK(Main!#REF!),ISNUMBER(Main!#REF!))," Must specify Th + Tm or S in order to compute isochore; ", IF(AND(ISNUMBER(Main!#REF!),Main!#REF!&gt;6000), "Pressure exceeds 6 kbar, outside of model range, cannot precisely determine P at this trapping T; ",""))</f>
        <v>#REF!</v>
      </c>
      <c r="S96" t="str">
        <f>IF(AND(ISNUMBER(Main!#REF!),ISNUMBER(Main!#REF!), ISBLANK(Main!#REF!))," What phase melting represented by Tm? ;","")</f>
        <v/>
      </c>
    </row>
    <row r="97" spans="3:19">
      <c r="C97" t="e">
        <f>Main!#REF!</f>
        <v>#REF!</v>
      </c>
      <c r="D97" s="20" t="e">
        <f>Main!#REF!</f>
        <v>#REF!</v>
      </c>
      <c r="E97" t="e">
        <f>Main!#REF!</f>
        <v>#REF!</v>
      </c>
      <c r="F97" s="86" t="e">
        <f>IF(D97="","",IF(AND(D97="ice",OR(C97&lt;-21.2,C97&gt;0)),0, IF(AND(D97="hydrohalite",OR(C97&lt;-21.2, C97&gt;0.1)),0, IF(AND(D97="halite", OR(C97&lt;0.1,C97&gt;801)),IF(ISBLANK(Main!#REF!),"",0),""))))</f>
        <v>#REF!</v>
      </c>
      <c r="G97" t="e">
        <f t="shared" si="6"/>
        <v>#REF!</v>
      </c>
      <c r="H97" s="29" t="e">
        <f>374.1+8.8*'Tm-Th-Salinity'!E97+0.1771*'Tm-Th-Salinity'!E97^2-0.0211*'Tm-Th-Salinity'!E97^3+0.0007334*'Tm-Th-Salinity'!E97^4</f>
        <v>#REF!</v>
      </c>
      <c r="I97" t="str">
        <f t="shared" si="7"/>
        <v/>
      </c>
      <c r="J97" t="str">
        <f t="shared" si="8"/>
        <v/>
      </c>
      <c r="K97" t="e">
        <f>IF(AND(C97&gt;E97,D97="halite"),IF(Main!#REF!&gt;3000,0,""),"")</f>
        <v>#REF!</v>
      </c>
      <c r="L97" t="e">
        <f t="shared" si="9"/>
        <v>#REF!</v>
      </c>
      <c r="M97" t="str">
        <f>IF(ISBLANK(Main!#REF!),"",IF(OR(ISERROR(Main!#REF!),ISERROR(Main!#REF!)),"",IF(AND(Main!#REF!="temperature estimate",Main!#REF!&lt;Main!#REF!),"T",IF(AND(Main!#REF!="pressure estimate",Main!#REF!&lt;Main!#REF!),"P",""))))</f>
        <v/>
      </c>
      <c r="N97" t="str">
        <f t="shared" si="10"/>
        <v/>
      </c>
      <c r="O97" t="str">
        <f>IF(ISNUMBER(Main!#REF!), IF(OR(Main!#REF!&lt;0, Main!#REF!&gt;100), "Invalid Salinity - must be 0 &lt; salinity &lt; 100 wt%;",""),"")</f>
        <v/>
      </c>
      <c r="P97" t="str">
        <f>IF(ISNUMBER(Main!#REF!),IF('Tm-Th-Salinity'!H97&gt;'Tm-Th-Salinity'!B97,"For entered salinity, Tm &gt; Th;",""),"")</f>
        <v/>
      </c>
      <c r="Q97" t="e">
        <f t="shared" si="11"/>
        <v>#REF!</v>
      </c>
      <c r="R97" t="e">
        <f>IF(AND(ISBLANK(Main!#REF!),ISNUMBER(Main!#REF!))," Must specify Th + Tm or S in order to compute isochore; ", IF(AND(ISNUMBER(Main!#REF!),Main!#REF!&gt;6000), "Pressure exceeds 6 kbar, outside of model range, cannot precisely determine P at this trapping T; ",""))</f>
        <v>#REF!</v>
      </c>
      <c r="S97" t="str">
        <f>IF(AND(ISNUMBER(Main!#REF!),ISNUMBER(Main!#REF!), ISBLANK(Main!#REF!))," What phase melting represented by Tm? ;","")</f>
        <v/>
      </c>
    </row>
    <row r="98" spans="3:19">
      <c r="C98" t="e">
        <f>Main!#REF!</f>
        <v>#REF!</v>
      </c>
      <c r="D98" s="20" t="e">
        <f>Main!#REF!</f>
        <v>#REF!</v>
      </c>
      <c r="E98" t="e">
        <f>Main!#REF!</f>
        <v>#REF!</v>
      </c>
      <c r="F98" s="86" t="e">
        <f>IF(D98="","",IF(AND(D98="ice",OR(C98&lt;-21.2,C98&gt;0)),0, IF(AND(D98="hydrohalite",OR(C98&lt;-21.2, C98&gt;0.1)),0, IF(AND(D98="halite", OR(C98&lt;0.1,C98&gt;801)),IF(ISBLANK(Main!#REF!),"",0),""))))</f>
        <v>#REF!</v>
      </c>
      <c r="G98" t="e">
        <f t="shared" si="6"/>
        <v>#REF!</v>
      </c>
      <c r="H98" s="29" t="e">
        <f>374.1+8.8*'Tm-Th-Salinity'!E98+0.1771*'Tm-Th-Salinity'!E98^2-0.0211*'Tm-Th-Salinity'!E98^3+0.0007334*'Tm-Th-Salinity'!E98^4</f>
        <v>#REF!</v>
      </c>
      <c r="I98" t="str">
        <f t="shared" si="7"/>
        <v/>
      </c>
      <c r="J98" t="str">
        <f t="shared" si="8"/>
        <v/>
      </c>
      <c r="K98" t="e">
        <f>IF(AND(C98&gt;E98,D98="halite"),IF(Main!#REF!&gt;3000,0,""),"")</f>
        <v>#REF!</v>
      </c>
      <c r="L98" t="e">
        <f t="shared" si="9"/>
        <v>#REF!</v>
      </c>
      <c r="M98" t="str">
        <f>IF(ISBLANK(Main!#REF!),"",IF(OR(ISERROR(Main!#REF!),ISERROR(Main!#REF!)),"",IF(AND(Main!#REF!="temperature estimate",Main!#REF!&lt;Main!#REF!),"T",IF(AND(Main!#REF!="pressure estimate",Main!#REF!&lt;Main!#REF!),"P",""))))</f>
        <v/>
      </c>
      <c r="N98" t="str">
        <f t="shared" si="10"/>
        <v/>
      </c>
      <c r="O98" t="str">
        <f>IF(ISNUMBER(Main!#REF!), IF(OR(Main!#REF!&lt;0, Main!#REF!&gt;100), "Invalid Salinity - must be 0 &lt; salinity &lt; 100 wt%;",""),"")</f>
        <v/>
      </c>
      <c r="P98" t="str">
        <f>IF(ISNUMBER(Main!#REF!),IF('Tm-Th-Salinity'!H98&gt;'Tm-Th-Salinity'!B98,"For entered salinity, Tm &gt; Th;",""),"")</f>
        <v/>
      </c>
      <c r="Q98" t="e">
        <f t="shared" si="11"/>
        <v>#REF!</v>
      </c>
      <c r="R98" t="e">
        <f>IF(AND(ISBLANK(Main!#REF!),ISNUMBER(Main!#REF!))," Must specify Th + Tm or S in order to compute isochore; ", IF(AND(ISNUMBER(Main!#REF!),Main!#REF!&gt;6000), "Pressure exceeds 6 kbar, outside of model range, cannot precisely determine P at this trapping T; ",""))</f>
        <v>#REF!</v>
      </c>
      <c r="S98" t="str">
        <f>IF(AND(ISNUMBER(Main!#REF!),ISNUMBER(Main!#REF!), ISBLANK(Main!#REF!))," What phase melting represented by Tm? ;","")</f>
        <v/>
      </c>
    </row>
    <row r="99" spans="3:19">
      <c r="C99" t="e">
        <f>Main!#REF!</f>
        <v>#REF!</v>
      </c>
      <c r="D99" s="20" t="e">
        <f>Main!#REF!</f>
        <v>#REF!</v>
      </c>
      <c r="E99" t="e">
        <f>Main!#REF!</f>
        <v>#REF!</v>
      </c>
      <c r="F99" s="86" t="e">
        <f>IF(D99="","",IF(AND(D99="ice",OR(C99&lt;-21.2,C99&gt;0)),0, IF(AND(D99="hydrohalite",OR(C99&lt;-21.2, C99&gt;0.1)),0, IF(AND(D99="halite", OR(C99&lt;0.1,C99&gt;801)),IF(ISBLANK(Main!#REF!),"",0),""))))</f>
        <v>#REF!</v>
      </c>
      <c r="G99" t="e">
        <f t="shared" si="6"/>
        <v>#REF!</v>
      </c>
      <c r="H99" s="29" t="e">
        <f>374.1+8.8*'Tm-Th-Salinity'!E99+0.1771*'Tm-Th-Salinity'!E99^2-0.0211*'Tm-Th-Salinity'!E99^3+0.0007334*'Tm-Th-Salinity'!E99^4</f>
        <v>#REF!</v>
      </c>
      <c r="I99" t="str">
        <f t="shared" si="7"/>
        <v/>
      </c>
      <c r="J99" t="str">
        <f t="shared" si="8"/>
        <v/>
      </c>
      <c r="K99" t="e">
        <f>IF(AND(C99&gt;E99,D99="halite"),IF(Main!#REF!&gt;3000,0,""),"")</f>
        <v>#REF!</v>
      </c>
      <c r="L99" t="e">
        <f t="shared" si="9"/>
        <v>#REF!</v>
      </c>
      <c r="M99" t="str">
        <f>IF(ISBLANK(Main!#REF!),"",IF(OR(ISERROR(Main!#REF!),ISERROR(Main!#REF!)),"",IF(AND(Main!#REF!="temperature estimate",Main!#REF!&lt;Main!#REF!),"T",IF(AND(Main!#REF!="pressure estimate",Main!#REF!&lt;Main!#REF!),"P",""))))</f>
        <v/>
      </c>
      <c r="N99" t="str">
        <f t="shared" si="10"/>
        <v/>
      </c>
      <c r="O99" t="str">
        <f>IF(ISNUMBER(Main!#REF!), IF(OR(Main!#REF!&lt;0, Main!#REF!&gt;100), "Invalid Salinity - must be 0 &lt; salinity &lt; 100 wt%;",""),"")</f>
        <v/>
      </c>
      <c r="P99" t="str">
        <f>IF(ISNUMBER(Main!#REF!),IF('Tm-Th-Salinity'!H99&gt;'Tm-Th-Salinity'!B99,"For entered salinity, Tm &gt; Th;",""),"")</f>
        <v/>
      </c>
      <c r="Q99" t="e">
        <f t="shared" si="11"/>
        <v>#REF!</v>
      </c>
      <c r="R99" t="e">
        <f>IF(AND(ISBLANK(Main!#REF!),ISNUMBER(Main!#REF!))," Must specify Th + Tm or S in order to compute isochore; ", IF(AND(ISNUMBER(Main!#REF!),Main!#REF!&gt;6000), "Pressure exceeds 6 kbar, outside of model range, cannot precisely determine P at this trapping T; ",""))</f>
        <v>#REF!</v>
      </c>
      <c r="S99" t="str">
        <f>IF(AND(ISNUMBER(Main!#REF!),ISNUMBER(Main!#REF!), ISBLANK(Main!#REF!))," What phase melting represented by Tm? ;","")</f>
        <v/>
      </c>
    </row>
    <row r="100" spans="3:19">
      <c r="C100" t="e">
        <f>Main!#REF!</f>
        <v>#REF!</v>
      </c>
      <c r="D100" s="20" t="e">
        <f>Main!#REF!</f>
        <v>#REF!</v>
      </c>
      <c r="E100" t="e">
        <f>Main!#REF!</f>
        <v>#REF!</v>
      </c>
      <c r="F100" s="86" t="e">
        <f>IF(D100="","",IF(AND(D100="ice",OR(C100&lt;-21.2,C100&gt;0)),0, IF(AND(D100="hydrohalite",OR(C100&lt;-21.2, C100&gt;0.1)),0, IF(AND(D100="halite", OR(C100&lt;0.1,C100&gt;801)),IF(ISBLANK(Main!#REF!),"",0),""))))</f>
        <v>#REF!</v>
      </c>
      <c r="G100" t="e">
        <f t="shared" si="6"/>
        <v>#REF!</v>
      </c>
      <c r="H100" s="29" t="e">
        <f>374.1+8.8*'Tm-Th-Salinity'!E100+0.1771*'Tm-Th-Salinity'!E100^2-0.0211*'Tm-Th-Salinity'!E100^3+0.0007334*'Tm-Th-Salinity'!E100^4</f>
        <v>#REF!</v>
      </c>
      <c r="I100" t="str">
        <f t="shared" si="7"/>
        <v/>
      </c>
      <c r="J100" t="str">
        <f t="shared" si="8"/>
        <v/>
      </c>
      <c r="K100" t="e">
        <f>IF(AND(C100&gt;E100,D100="halite"),IF(Main!#REF!&gt;3000,0,""),"")</f>
        <v>#REF!</v>
      </c>
      <c r="L100" t="e">
        <f t="shared" si="9"/>
        <v>#REF!</v>
      </c>
      <c r="M100" t="str">
        <f>IF(ISBLANK(Main!#REF!),"",IF(OR(ISERROR(Main!#REF!),ISERROR(Main!#REF!)),"",IF(AND(Main!#REF!="temperature estimate",Main!#REF!&lt;Main!#REF!),"T",IF(AND(Main!#REF!="pressure estimate",Main!#REF!&lt;Main!#REF!),"P",""))))</f>
        <v/>
      </c>
      <c r="N100" t="str">
        <f t="shared" si="10"/>
        <v/>
      </c>
      <c r="O100" t="str">
        <f>IF(ISNUMBER(Main!#REF!), IF(OR(Main!#REF!&lt;0, Main!#REF!&gt;100), "Invalid Salinity - must be 0 &lt; salinity &lt; 100 wt%;",""),"")</f>
        <v/>
      </c>
      <c r="P100" t="str">
        <f>IF(ISNUMBER(Main!#REF!),IF('Tm-Th-Salinity'!H100&gt;'Tm-Th-Salinity'!B100,"For entered salinity, Tm &gt; Th;",""),"")</f>
        <v/>
      </c>
      <c r="Q100" t="e">
        <f t="shared" si="11"/>
        <v>#REF!</v>
      </c>
      <c r="R100" t="e">
        <f>IF(AND(ISBLANK(Main!#REF!),ISNUMBER(Main!#REF!))," Must specify Th + Tm or S in order to compute isochore; ", IF(AND(ISNUMBER(Main!#REF!),Main!#REF!&gt;6000), "Pressure exceeds 6 kbar, outside of model range, cannot precisely determine P at this trapping T; ",""))</f>
        <v>#REF!</v>
      </c>
      <c r="S100" t="str">
        <f>IF(AND(ISNUMBER(Main!#REF!),ISNUMBER(Main!#REF!), ISBLANK(Main!#REF!))," What phase melting represented by Tm? ;","")</f>
        <v/>
      </c>
    </row>
    <row r="101" spans="3:19">
      <c r="C101" t="e">
        <f>Main!#REF!</f>
        <v>#REF!</v>
      </c>
      <c r="D101" s="20" t="e">
        <f>Main!#REF!</f>
        <v>#REF!</v>
      </c>
      <c r="E101" t="e">
        <f>Main!#REF!</f>
        <v>#REF!</v>
      </c>
      <c r="F101" s="86" t="e">
        <f>IF(D101="","",IF(AND(D101="ice",OR(C101&lt;-21.2,C101&gt;0)),0, IF(AND(D101="hydrohalite",OR(C101&lt;-21.2, C101&gt;0.1)),0, IF(AND(D101="halite", OR(C101&lt;0.1,C101&gt;801)),IF(ISBLANK(Main!#REF!),"",0),""))))</f>
        <v>#REF!</v>
      </c>
      <c r="G101" t="e">
        <f t="shared" ref="G101:G164" si="12">IF(F101="","",IF(D101="ice","Tm ice must be between -21.2 to 0 °C;", IF(D101="hydrohalite", "Tm hydrohalite must be between -21.2 to 0.1 °C;", "Tm halite must be between 0.1 to 801 °C;")))</f>
        <v>#REF!</v>
      </c>
      <c r="H101" s="29" t="e">
        <f>374.1+8.8*'Tm-Th-Salinity'!E101+0.1771*'Tm-Th-Salinity'!E101^2-0.0211*'Tm-Th-Salinity'!E101^3+0.0007334*'Tm-Th-Salinity'!E101^4</f>
        <v>#REF!</v>
      </c>
      <c r="I101" t="str">
        <f t="shared" ref="I101:I164" si="13">IF(ISERROR(H101),"",IF(E101="","", IF(E101&gt;H101,0,"")))</f>
        <v/>
      </c>
      <c r="J101" t="str">
        <f t="shared" ref="J101:J164" si="14">IF(I101="","","Th greater than Tc (invalid);")</f>
        <v/>
      </c>
      <c r="K101" t="e">
        <f>IF(AND(C101&gt;E101,D101="halite"),IF(Main!#REF!&gt;3000,0,""),"")</f>
        <v>#REF!</v>
      </c>
      <c r="L101" t="e">
        <f t="shared" ref="L101:L164" si="15">IF(K101="","","P greater than 3kbar (out of model range);")</f>
        <v>#REF!</v>
      </c>
      <c r="M101" t="str">
        <f>IF(ISBLANK(Main!#REF!),"",IF(OR(ISERROR(Main!#REF!),ISERROR(Main!#REF!)),"",IF(AND(Main!#REF!="temperature estimate",Main!#REF!&lt;Main!#REF!),"T",IF(AND(Main!#REF!="pressure estimate",Main!#REF!&lt;Main!#REF!),"P",""))))</f>
        <v/>
      </c>
      <c r="N101" t="str">
        <f t="shared" ref="N101:N164" si="16">IF(ISERROR(M101)," Please specify solid phase to melt last; ",IF(M101="T","Trapping temperature can't be lower than homogenization temperature;",IF(M101="P","Trapping pressure can't be lower than homogenization pressure;","")))</f>
        <v/>
      </c>
      <c r="O101" t="str">
        <f>IF(ISNUMBER(Main!#REF!), IF(OR(Main!#REF!&lt;0, Main!#REF!&gt;100), "Invalid Salinity - must be 0 &lt; salinity &lt; 100 wt%;",""),"")</f>
        <v/>
      </c>
      <c r="P101" t="str">
        <f>IF(ISNUMBER(Main!#REF!),IF('Tm-Th-Salinity'!H101&gt;'Tm-Th-Salinity'!B101,"For entered salinity, Tm &gt; Th;",""),"")</f>
        <v/>
      </c>
      <c r="Q101" t="e">
        <f t="shared" ref="Q101:Q164" si="17">IF(E101&gt;700, "Th &gt; 700 °C, liquid density and isochore slope are not within range of the model (invalid);","")</f>
        <v>#REF!</v>
      </c>
      <c r="R101" t="e">
        <f>IF(AND(ISBLANK(Main!#REF!),ISNUMBER(Main!#REF!))," Must specify Th + Tm or S in order to compute isochore; ", IF(AND(ISNUMBER(Main!#REF!),Main!#REF!&gt;6000), "Pressure exceeds 6 kbar, outside of model range, cannot precisely determine P at this trapping T; ",""))</f>
        <v>#REF!</v>
      </c>
      <c r="S101" t="str">
        <f>IF(AND(ISNUMBER(Main!#REF!),ISNUMBER(Main!#REF!), ISBLANK(Main!#REF!))," What phase melting represented by Tm? ;","")</f>
        <v/>
      </c>
    </row>
    <row r="102" spans="3:19">
      <c r="C102" t="e">
        <f>Main!#REF!</f>
        <v>#REF!</v>
      </c>
      <c r="D102" s="20" t="e">
        <f>Main!#REF!</f>
        <v>#REF!</v>
      </c>
      <c r="E102" t="e">
        <f>Main!#REF!</f>
        <v>#REF!</v>
      </c>
      <c r="F102" s="86" t="e">
        <f>IF(D102="","",IF(AND(D102="ice",OR(C102&lt;-21.2,C102&gt;0)),0, IF(AND(D102="hydrohalite",OR(C102&lt;-21.2, C102&gt;0.1)),0, IF(AND(D102="halite", OR(C102&lt;0.1,C102&gt;801)),IF(ISBLANK(Main!#REF!),"",0),""))))</f>
        <v>#REF!</v>
      </c>
      <c r="G102" t="e">
        <f t="shared" si="12"/>
        <v>#REF!</v>
      </c>
      <c r="H102" s="29" t="e">
        <f>374.1+8.8*'Tm-Th-Salinity'!E102+0.1771*'Tm-Th-Salinity'!E102^2-0.0211*'Tm-Th-Salinity'!E102^3+0.0007334*'Tm-Th-Salinity'!E102^4</f>
        <v>#REF!</v>
      </c>
      <c r="I102" t="str">
        <f t="shared" si="13"/>
        <v/>
      </c>
      <c r="J102" t="str">
        <f t="shared" si="14"/>
        <v/>
      </c>
      <c r="K102" t="e">
        <f>IF(AND(C102&gt;E102,D102="halite"),IF(Main!#REF!&gt;3000,0,""),"")</f>
        <v>#REF!</v>
      </c>
      <c r="L102" t="e">
        <f t="shared" si="15"/>
        <v>#REF!</v>
      </c>
      <c r="M102" t="str">
        <f>IF(ISBLANK(Main!#REF!),"",IF(OR(ISERROR(Main!#REF!),ISERROR(Main!#REF!)),"",IF(AND(Main!#REF!="temperature estimate",Main!#REF!&lt;Main!#REF!),"T",IF(AND(Main!#REF!="pressure estimate",Main!#REF!&lt;Main!#REF!),"P",""))))</f>
        <v/>
      </c>
      <c r="N102" t="str">
        <f t="shared" si="16"/>
        <v/>
      </c>
      <c r="O102" t="str">
        <f>IF(ISNUMBER(Main!#REF!), IF(OR(Main!#REF!&lt;0, Main!#REF!&gt;100), "Invalid Salinity - must be 0 &lt; salinity &lt; 100 wt%;",""),"")</f>
        <v/>
      </c>
      <c r="P102" t="str">
        <f>IF(ISNUMBER(Main!#REF!),IF('Tm-Th-Salinity'!H102&gt;'Tm-Th-Salinity'!B102,"For entered salinity, Tm &gt; Th;",""),"")</f>
        <v/>
      </c>
      <c r="Q102" t="e">
        <f t="shared" si="17"/>
        <v>#REF!</v>
      </c>
      <c r="R102" t="e">
        <f>IF(AND(ISBLANK(Main!#REF!),ISNUMBER(Main!#REF!))," Must specify Th + Tm or S in order to compute isochore; ", IF(AND(ISNUMBER(Main!#REF!),Main!#REF!&gt;6000), "Pressure exceeds 6 kbar, outside of model range, cannot precisely determine P at this trapping T; ",""))</f>
        <v>#REF!</v>
      </c>
      <c r="S102" t="str">
        <f>IF(AND(ISNUMBER(Main!#REF!),ISNUMBER(Main!#REF!), ISBLANK(Main!#REF!))," What phase melting represented by Tm? ;","")</f>
        <v/>
      </c>
    </row>
    <row r="103" spans="3:19">
      <c r="C103" t="e">
        <f>Main!#REF!</f>
        <v>#REF!</v>
      </c>
      <c r="D103" s="20" t="e">
        <f>Main!#REF!</f>
        <v>#REF!</v>
      </c>
      <c r="E103" t="e">
        <f>Main!#REF!</f>
        <v>#REF!</v>
      </c>
      <c r="F103" s="86" t="e">
        <f>IF(D103="","",IF(AND(D103="ice",OR(C103&lt;-21.2,C103&gt;0)),0, IF(AND(D103="hydrohalite",OR(C103&lt;-21.2, C103&gt;0.1)),0, IF(AND(D103="halite", OR(C103&lt;0.1,C103&gt;801)),IF(ISBLANK(Main!#REF!),"",0),""))))</f>
        <v>#REF!</v>
      </c>
      <c r="G103" t="e">
        <f t="shared" si="12"/>
        <v>#REF!</v>
      </c>
      <c r="H103" s="29" t="e">
        <f>374.1+8.8*'Tm-Th-Salinity'!E103+0.1771*'Tm-Th-Salinity'!E103^2-0.0211*'Tm-Th-Salinity'!E103^3+0.0007334*'Tm-Th-Salinity'!E103^4</f>
        <v>#REF!</v>
      </c>
      <c r="I103" t="str">
        <f t="shared" si="13"/>
        <v/>
      </c>
      <c r="J103" t="str">
        <f t="shared" si="14"/>
        <v/>
      </c>
      <c r="K103" t="e">
        <f>IF(AND(C103&gt;E103,D103="halite"),IF(Main!#REF!&gt;3000,0,""),"")</f>
        <v>#REF!</v>
      </c>
      <c r="L103" t="e">
        <f t="shared" si="15"/>
        <v>#REF!</v>
      </c>
      <c r="M103" t="str">
        <f>IF(ISBLANK(Main!#REF!),"",IF(OR(ISERROR(Main!#REF!),ISERROR(Main!#REF!)),"",IF(AND(Main!#REF!="temperature estimate",Main!#REF!&lt;Main!#REF!),"T",IF(AND(Main!#REF!="pressure estimate",Main!#REF!&lt;Main!#REF!),"P",""))))</f>
        <v/>
      </c>
      <c r="N103" t="str">
        <f t="shared" si="16"/>
        <v/>
      </c>
      <c r="O103" t="str">
        <f>IF(ISNUMBER(Main!#REF!), IF(OR(Main!#REF!&lt;0, Main!#REF!&gt;100), "Invalid Salinity - must be 0 &lt; salinity &lt; 100 wt%;",""),"")</f>
        <v/>
      </c>
      <c r="P103" t="str">
        <f>IF(ISNUMBER(Main!#REF!),IF('Tm-Th-Salinity'!H103&gt;'Tm-Th-Salinity'!B103,"For entered salinity, Tm &gt; Th;",""),"")</f>
        <v/>
      </c>
      <c r="Q103" t="e">
        <f t="shared" si="17"/>
        <v>#REF!</v>
      </c>
      <c r="R103" t="e">
        <f>IF(AND(ISBLANK(Main!#REF!),ISNUMBER(Main!#REF!))," Must specify Th + Tm or S in order to compute isochore; ", IF(AND(ISNUMBER(Main!#REF!),Main!#REF!&gt;6000), "Pressure exceeds 6 kbar, outside of model range, cannot precisely determine P at this trapping T; ",""))</f>
        <v>#REF!</v>
      </c>
      <c r="S103" t="str">
        <f>IF(AND(ISNUMBER(Main!#REF!),ISNUMBER(Main!#REF!), ISBLANK(Main!#REF!))," What phase melting represented by Tm? ;","")</f>
        <v/>
      </c>
    </row>
    <row r="104" spans="3:19">
      <c r="C104" t="e">
        <f>Main!#REF!</f>
        <v>#REF!</v>
      </c>
      <c r="D104" s="20" t="e">
        <f>Main!#REF!</f>
        <v>#REF!</v>
      </c>
      <c r="E104" t="e">
        <f>Main!#REF!</f>
        <v>#REF!</v>
      </c>
      <c r="F104" s="86" t="e">
        <f>IF(D104="","",IF(AND(D104="ice",OR(C104&lt;-21.2,C104&gt;0)),0, IF(AND(D104="hydrohalite",OR(C104&lt;-21.2, C104&gt;0.1)),0, IF(AND(D104="halite", OR(C104&lt;0.1,C104&gt;801)),IF(ISBLANK(Main!#REF!),"",0),""))))</f>
        <v>#REF!</v>
      </c>
      <c r="G104" t="e">
        <f t="shared" si="12"/>
        <v>#REF!</v>
      </c>
      <c r="H104" s="29" t="e">
        <f>374.1+8.8*'Tm-Th-Salinity'!E104+0.1771*'Tm-Th-Salinity'!E104^2-0.0211*'Tm-Th-Salinity'!E104^3+0.0007334*'Tm-Th-Salinity'!E104^4</f>
        <v>#REF!</v>
      </c>
      <c r="I104" t="str">
        <f t="shared" si="13"/>
        <v/>
      </c>
      <c r="J104" t="str">
        <f t="shared" si="14"/>
        <v/>
      </c>
      <c r="K104" t="e">
        <f>IF(AND(C104&gt;E104,D104="halite"),IF(Main!#REF!&gt;3000,0,""),"")</f>
        <v>#REF!</v>
      </c>
      <c r="L104" t="e">
        <f t="shared" si="15"/>
        <v>#REF!</v>
      </c>
      <c r="M104" t="str">
        <f>IF(ISBLANK(Main!#REF!),"",IF(OR(ISERROR(Main!#REF!),ISERROR(Main!#REF!)),"",IF(AND(Main!#REF!="temperature estimate",Main!#REF!&lt;Main!#REF!),"T",IF(AND(Main!#REF!="pressure estimate",Main!#REF!&lt;Main!#REF!),"P",""))))</f>
        <v/>
      </c>
      <c r="N104" t="str">
        <f t="shared" si="16"/>
        <v/>
      </c>
      <c r="O104" t="str">
        <f>IF(ISNUMBER(Main!#REF!), IF(OR(Main!#REF!&lt;0, Main!#REF!&gt;100), "Invalid Salinity - must be 0 &lt; salinity &lt; 100 wt%;",""),"")</f>
        <v/>
      </c>
      <c r="P104" t="str">
        <f>IF(ISNUMBER(Main!#REF!),IF('Tm-Th-Salinity'!H104&gt;'Tm-Th-Salinity'!B104,"For entered salinity, Tm &gt; Th;",""),"")</f>
        <v/>
      </c>
      <c r="Q104" t="e">
        <f t="shared" si="17"/>
        <v>#REF!</v>
      </c>
      <c r="R104" t="e">
        <f>IF(AND(ISBLANK(Main!#REF!),ISNUMBER(Main!#REF!))," Must specify Th + Tm or S in order to compute isochore; ", IF(AND(ISNUMBER(Main!#REF!),Main!#REF!&gt;6000), "Pressure exceeds 6 kbar, outside of model range, cannot precisely determine P at this trapping T; ",""))</f>
        <v>#REF!</v>
      </c>
      <c r="S104" t="str">
        <f>IF(AND(ISNUMBER(Main!#REF!),ISNUMBER(Main!#REF!), ISBLANK(Main!#REF!))," What phase melting represented by Tm? ;","")</f>
        <v/>
      </c>
    </row>
    <row r="105" spans="3:19">
      <c r="C105" t="e">
        <f>Main!#REF!</f>
        <v>#REF!</v>
      </c>
      <c r="D105" s="20" t="e">
        <f>Main!#REF!</f>
        <v>#REF!</v>
      </c>
      <c r="E105" t="e">
        <f>Main!#REF!</f>
        <v>#REF!</v>
      </c>
      <c r="F105" s="86" t="e">
        <f>IF(D105="","",IF(AND(D105="ice",OR(C105&lt;-21.2,C105&gt;0)),0, IF(AND(D105="hydrohalite",OR(C105&lt;-21.2, C105&gt;0.1)),0, IF(AND(D105="halite", OR(C105&lt;0.1,C105&gt;801)),IF(ISBLANK(Main!#REF!),"",0),""))))</f>
        <v>#REF!</v>
      </c>
      <c r="G105" t="e">
        <f t="shared" si="12"/>
        <v>#REF!</v>
      </c>
      <c r="H105" s="29" t="e">
        <f>374.1+8.8*'Tm-Th-Salinity'!E105+0.1771*'Tm-Th-Salinity'!E105^2-0.0211*'Tm-Th-Salinity'!E105^3+0.0007334*'Tm-Th-Salinity'!E105^4</f>
        <v>#REF!</v>
      </c>
      <c r="I105" t="str">
        <f t="shared" si="13"/>
        <v/>
      </c>
      <c r="J105" t="str">
        <f t="shared" si="14"/>
        <v/>
      </c>
      <c r="K105" t="e">
        <f>IF(AND(C105&gt;E105,D105="halite"),IF(Main!#REF!&gt;3000,0,""),"")</f>
        <v>#REF!</v>
      </c>
      <c r="L105" t="e">
        <f t="shared" si="15"/>
        <v>#REF!</v>
      </c>
      <c r="M105" t="str">
        <f>IF(ISBLANK(Main!#REF!),"",IF(OR(ISERROR(Main!#REF!),ISERROR(Main!#REF!)),"",IF(AND(Main!#REF!="temperature estimate",Main!#REF!&lt;Main!#REF!),"T",IF(AND(Main!#REF!="pressure estimate",Main!#REF!&lt;Main!#REF!),"P",""))))</f>
        <v/>
      </c>
      <c r="N105" t="str">
        <f t="shared" si="16"/>
        <v/>
      </c>
      <c r="O105" t="str">
        <f>IF(ISNUMBER(Main!#REF!), IF(OR(Main!#REF!&lt;0, Main!#REF!&gt;100), "Invalid Salinity - must be 0 &lt; salinity &lt; 100 wt%;",""),"")</f>
        <v/>
      </c>
      <c r="P105" t="str">
        <f>IF(ISNUMBER(Main!#REF!),IF('Tm-Th-Salinity'!H105&gt;'Tm-Th-Salinity'!B105,"For entered salinity, Tm &gt; Th;",""),"")</f>
        <v/>
      </c>
      <c r="Q105" t="e">
        <f t="shared" si="17"/>
        <v>#REF!</v>
      </c>
      <c r="R105" t="e">
        <f>IF(AND(ISBLANK(Main!#REF!),ISNUMBER(Main!#REF!))," Must specify Th + Tm or S in order to compute isochore; ", IF(AND(ISNUMBER(Main!#REF!),Main!#REF!&gt;6000), "Pressure exceeds 6 kbar, outside of model range, cannot precisely determine P at this trapping T; ",""))</f>
        <v>#REF!</v>
      </c>
      <c r="S105" t="str">
        <f>IF(AND(ISNUMBER(Main!#REF!),ISNUMBER(Main!#REF!), ISBLANK(Main!#REF!))," What phase melting represented by Tm? ;","")</f>
        <v/>
      </c>
    </row>
    <row r="106" spans="3:19">
      <c r="C106" t="e">
        <f>Main!#REF!</f>
        <v>#REF!</v>
      </c>
      <c r="D106" s="20" t="e">
        <f>Main!#REF!</f>
        <v>#REF!</v>
      </c>
      <c r="E106" t="e">
        <f>Main!#REF!</f>
        <v>#REF!</v>
      </c>
      <c r="F106" s="86" t="e">
        <f>IF(D106="","",IF(AND(D106="ice",OR(C106&lt;-21.2,C106&gt;0)),0, IF(AND(D106="hydrohalite",OR(C106&lt;-21.2, C106&gt;0.1)),0, IF(AND(D106="halite", OR(C106&lt;0.1,C106&gt;801)),IF(ISBLANK(Main!#REF!),"",0),""))))</f>
        <v>#REF!</v>
      </c>
      <c r="G106" t="e">
        <f t="shared" si="12"/>
        <v>#REF!</v>
      </c>
      <c r="H106" s="29" t="e">
        <f>374.1+8.8*'Tm-Th-Salinity'!E106+0.1771*'Tm-Th-Salinity'!E106^2-0.0211*'Tm-Th-Salinity'!E106^3+0.0007334*'Tm-Th-Salinity'!E106^4</f>
        <v>#REF!</v>
      </c>
      <c r="I106" t="str">
        <f t="shared" si="13"/>
        <v/>
      </c>
      <c r="J106" t="str">
        <f t="shared" si="14"/>
        <v/>
      </c>
      <c r="K106" t="e">
        <f>IF(AND(C106&gt;E106,D106="halite"),IF(Main!#REF!&gt;3000,0,""),"")</f>
        <v>#REF!</v>
      </c>
      <c r="L106" t="e">
        <f t="shared" si="15"/>
        <v>#REF!</v>
      </c>
      <c r="M106" t="str">
        <f>IF(ISBLANK(Main!#REF!),"",IF(OR(ISERROR(Main!#REF!),ISERROR(Main!#REF!)),"",IF(AND(Main!#REF!="temperature estimate",Main!#REF!&lt;Main!#REF!),"T",IF(AND(Main!#REF!="pressure estimate",Main!#REF!&lt;Main!#REF!),"P",""))))</f>
        <v/>
      </c>
      <c r="N106" t="str">
        <f t="shared" si="16"/>
        <v/>
      </c>
      <c r="O106" t="str">
        <f>IF(ISNUMBER(Main!#REF!), IF(OR(Main!#REF!&lt;0, Main!#REF!&gt;100), "Invalid Salinity - must be 0 &lt; salinity &lt; 100 wt%;",""),"")</f>
        <v/>
      </c>
      <c r="P106" t="str">
        <f>IF(ISNUMBER(Main!#REF!),IF('Tm-Th-Salinity'!H106&gt;'Tm-Th-Salinity'!B106,"For entered salinity, Tm &gt; Th;",""),"")</f>
        <v/>
      </c>
      <c r="Q106" t="e">
        <f t="shared" si="17"/>
        <v>#REF!</v>
      </c>
      <c r="R106" t="e">
        <f>IF(AND(ISBLANK(Main!#REF!),ISNUMBER(Main!#REF!))," Must specify Th + Tm or S in order to compute isochore; ", IF(AND(ISNUMBER(Main!#REF!),Main!#REF!&gt;6000), "Pressure exceeds 6 kbar, outside of model range, cannot precisely determine P at this trapping T; ",""))</f>
        <v>#REF!</v>
      </c>
      <c r="S106" t="str">
        <f>IF(AND(ISNUMBER(Main!#REF!),ISNUMBER(Main!#REF!), ISBLANK(Main!#REF!))," What phase melting represented by Tm? ;","")</f>
        <v/>
      </c>
    </row>
    <row r="107" spans="3:19">
      <c r="C107" t="e">
        <f>Main!#REF!</f>
        <v>#REF!</v>
      </c>
      <c r="D107" s="20" t="e">
        <f>Main!#REF!</f>
        <v>#REF!</v>
      </c>
      <c r="E107" t="e">
        <f>Main!#REF!</f>
        <v>#REF!</v>
      </c>
      <c r="F107" s="86" t="e">
        <f>IF(D107="","",IF(AND(D107="ice",OR(C107&lt;-21.2,C107&gt;0)),0, IF(AND(D107="hydrohalite",OR(C107&lt;-21.2, C107&gt;0.1)),0, IF(AND(D107="halite", OR(C107&lt;0.1,C107&gt;801)),IF(ISBLANK(Main!#REF!),"",0),""))))</f>
        <v>#REF!</v>
      </c>
      <c r="G107" t="e">
        <f t="shared" si="12"/>
        <v>#REF!</v>
      </c>
      <c r="H107" s="29" t="e">
        <f>374.1+8.8*'Tm-Th-Salinity'!E107+0.1771*'Tm-Th-Salinity'!E107^2-0.0211*'Tm-Th-Salinity'!E107^3+0.0007334*'Tm-Th-Salinity'!E107^4</f>
        <v>#REF!</v>
      </c>
      <c r="I107" t="str">
        <f t="shared" si="13"/>
        <v/>
      </c>
      <c r="J107" t="str">
        <f t="shared" si="14"/>
        <v/>
      </c>
      <c r="K107" t="e">
        <f>IF(AND(C107&gt;E107,D107="halite"),IF(Main!#REF!&gt;3000,0,""),"")</f>
        <v>#REF!</v>
      </c>
      <c r="L107" t="e">
        <f t="shared" si="15"/>
        <v>#REF!</v>
      </c>
      <c r="M107" t="str">
        <f>IF(ISBLANK(Main!#REF!),"",IF(OR(ISERROR(Main!#REF!),ISERROR(Main!#REF!)),"",IF(AND(Main!#REF!="temperature estimate",Main!#REF!&lt;Main!#REF!),"T",IF(AND(Main!#REF!="pressure estimate",Main!#REF!&lt;Main!#REF!),"P",""))))</f>
        <v/>
      </c>
      <c r="N107" t="str">
        <f t="shared" si="16"/>
        <v/>
      </c>
      <c r="O107" t="str">
        <f>IF(ISNUMBER(Main!#REF!), IF(OR(Main!#REF!&lt;0, Main!#REF!&gt;100), "Invalid Salinity - must be 0 &lt; salinity &lt; 100 wt%;",""),"")</f>
        <v/>
      </c>
      <c r="P107" t="str">
        <f>IF(ISNUMBER(Main!#REF!),IF('Tm-Th-Salinity'!H107&gt;'Tm-Th-Salinity'!B107,"For entered salinity, Tm &gt; Th;",""),"")</f>
        <v/>
      </c>
      <c r="Q107" t="e">
        <f t="shared" si="17"/>
        <v>#REF!</v>
      </c>
      <c r="R107" t="e">
        <f>IF(AND(ISBLANK(Main!#REF!),ISNUMBER(Main!#REF!))," Must specify Th + Tm or S in order to compute isochore; ", IF(AND(ISNUMBER(Main!#REF!),Main!#REF!&gt;6000), "Pressure exceeds 6 kbar, outside of model range, cannot precisely determine P at this trapping T; ",""))</f>
        <v>#REF!</v>
      </c>
      <c r="S107" t="str">
        <f>IF(AND(ISNUMBER(Main!#REF!),ISNUMBER(Main!#REF!), ISBLANK(Main!#REF!))," What phase melting represented by Tm? ;","")</f>
        <v/>
      </c>
    </row>
    <row r="108" spans="3:19">
      <c r="C108" t="e">
        <f>Main!#REF!</f>
        <v>#REF!</v>
      </c>
      <c r="D108" s="20" t="e">
        <f>Main!#REF!</f>
        <v>#REF!</v>
      </c>
      <c r="E108" t="e">
        <f>Main!#REF!</f>
        <v>#REF!</v>
      </c>
      <c r="F108" s="86" t="e">
        <f>IF(D108="","",IF(AND(D108="ice",OR(C108&lt;-21.2,C108&gt;0)),0, IF(AND(D108="hydrohalite",OR(C108&lt;-21.2, C108&gt;0.1)),0, IF(AND(D108="halite", OR(C108&lt;0.1,C108&gt;801)),IF(ISBLANK(Main!#REF!),"",0),""))))</f>
        <v>#REF!</v>
      </c>
      <c r="G108" t="e">
        <f t="shared" si="12"/>
        <v>#REF!</v>
      </c>
      <c r="H108" s="29" t="e">
        <f>374.1+8.8*'Tm-Th-Salinity'!E108+0.1771*'Tm-Th-Salinity'!E108^2-0.0211*'Tm-Th-Salinity'!E108^3+0.0007334*'Tm-Th-Salinity'!E108^4</f>
        <v>#REF!</v>
      </c>
      <c r="I108" t="str">
        <f t="shared" si="13"/>
        <v/>
      </c>
      <c r="J108" t="str">
        <f t="shared" si="14"/>
        <v/>
      </c>
      <c r="K108" t="e">
        <f>IF(AND(C108&gt;E108,D108="halite"),IF(Main!#REF!&gt;3000,0,""),"")</f>
        <v>#REF!</v>
      </c>
      <c r="L108" t="e">
        <f t="shared" si="15"/>
        <v>#REF!</v>
      </c>
      <c r="M108" t="str">
        <f>IF(ISBLANK(Main!#REF!),"",IF(OR(ISERROR(Main!#REF!),ISERROR(Main!#REF!)),"",IF(AND(Main!#REF!="temperature estimate",Main!#REF!&lt;Main!#REF!),"T",IF(AND(Main!#REF!="pressure estimate",Main!#REF!&lt;Main!#REF!),"P",""))))</f>
        <v/>
      </c>
      <c r="N108" t="str">
        <f t="shared" si="16"/>
        <v/>
      </c>
      <c r="O108" t="str">
        <f>IF(ISNUMBER(Main!#REF!), IF(OR(Main!#REF!&lt;0, Main!#REF!&gt;100), "Invalid Salinity - must be 0 &lt; salinity &lt; 100 wt%;",""),"")</f>
        <v/>
      </c>
      <c r="P108" t="str">
        <f>IF(ISNUMBER(Main!#REF!),IF('Tm-Th-Salinity'!H108&gt;'Tm-Th-Salinity'!B108,"For entered salinity, Tm &gt; Th;",""),"")</f>
        <v/>
      </c>
      <c r="Q108" t="e">
        <f t="shared" si="17"/>
        <v>#REF!</v>
      </c>
      <c r="R108" t="e">
        <f>IF(AND(ISBLANK(Main!#REF!),ISNUMBER(Main!#REF!))," Must specify Th + Tm or S in order to compute isochore; ", IF(AND(ISNUMBER(Main!#REF!),Main!#REF!&gt;6000), "Pressure exceeds 6 kbar, outside of model range, cannot precisely determine P at this trapping T; ",""))</f>
        <v>#REF!</v>
      </c>
      <c r="S108" t="str">
        <f>IF(AND(ISNUMBER(Main!#REF!),ISNUMBER(Main!#REF!), ISBLANK(Main!#REF!))," What phase melting represented by Tm? ;","")</f>
        <v/>
      </c>
    </row>
    <row r="109" spans="3:19">
      <c r="C109" t="e">
        <f>Main!#REF!</f>
        <v>#REF!</v>
      </c>
      <c r="D109" s="20" t="e">
        <f>Main!#REF!</f>
        <v>#REF!</v>
      </c>
      <c r="E109" t="e">
        <f>Main!#REF!</f>
        <v>#REF!</v>
      </c>
      <c r="F109" s="86" t="e">
        <f>IF(D109="","",IF(AND(D109="ice",OR(C109&lt;-21.2,C109&gt;0)),0, IF(AND(D109="hydrohalite",OR(C109&lt;-21.2, C109&gt;0.1)),0, IF(AND(D109="halite", OR(C109&lt;0.1,C109&gt;801)),IF(ISBLANK(Main!#REF!),"",0),""))))</f>
        <v>#REF!</v>
      </c>
      <c r="G109" t="e">
        <f t="shared" si="12"/>
        <v>#REF!</v>
      </c>
      <c r="H109" s="29" t="e">
        <f>374.1+8.8*'Tm-Th-Salinity'!E109+0.1771*'Tm-Th-Salinity'!E109^2-0.0211*'Tm-Th-Salinity'!E109^3+0.0007334*'Tm-Th-Salinity'!E109^4</f>
        <v>#REF!</v>
      </c>
      <c r="I109" t="str">
        <f t="shared" si="13"/>
        <v/>
      </c>
      <c r="J109" t="str">
        <f t="shared" si="14"/>
        <v/>
      </c>
      <c r="K109" t="e">
        <f>IF(AND(C109&gt;E109,D109="halite"),IF(Main!#REF!&gt;3000,0,""),"")</f>
        <v>#REF!</v>
      </c>
      <c r="L109" t="e">
        <f t="shared" si="15"/>
        <v>#REF!</v>
      </c>
      <c r="M109" t="str">
        <f>IF(ISBLANK(Main!#REF!),"",IF(OR(ISERROR(Main!#REF!),ISERROR(Main!#REF!)),"",IF(AND(Main!#REF!="temperature estimate",Main!#REF!&lt;Main!#REF!),"T",IF(AND(Main!#REF!="pressure estimate",Main!#REF!&lt;Main!#REF!),"P",""))))</f>
        <v/>
      </c>
      <c r="N109" t="str">
        <f t="shared" si="16"/>
        <v/>
      </c>
      <c r="O109" t="str">
        <f>IF(ISNUMBER(Main!#REF!), IF(OR(Main!#REF!&lt;0, Main!#REF!&gt;100), "Invalid Salinity - must be 0 &lt; salinity &lt; 100 wt%;",""),"")</f>
        <v/>
      </c>
      <c r="P109" t="str">
        <f>IF(ISNUMBER(Main!#REF!),IF('Tm-Th-Salinity'!H109&gt;'Tm-Th-Salinity'!B109,"For entered salinity, Tm &gt; Th;",""),"")</f>
        <v/>
      </c>
      <c r="Q109" t="e">
        <f t="shared" si="17"/>
        <v>#REF!</v>
      </c>
      <c r="R109" t="e">
        <f>IF(AND(ISBLANK(Main!#REF!),ISNUMBER(Main!#REF!))," Must specify Th + Tm or S in order to compute isochore; ", IF(AND(ISNUMBER(Main!#REF!),Main!#REF!&gt;6000), "Pressure exceeds 6 kbar, outside of model range, cannot precisely determine P at this trapping T; ",""))</f>
        <v>#REF!</v>
      </c>
      <c r="S109" t="str">
        <f>IF(AND(ISNUMBER(Main!#REF!),ISNUMBER(Main!#REF!), ISBLANK(Main!#REF!))," What phase melting represented by Tm? ;","")</f>
        <v/>
      </c>
    </row>
    <row r="110" spans="3:19">
      <c r="C110" t="e">
        <f>Main!#REF!</f>
        <v>#REF!</v>
      </c>
      <c r="D110" s="20" t="e">
        <f>Main!#REF!</f>
        <v>#REF!</v>
      </c>
      <c r="E110" t="e">
        <f>Main!#REF!</f>
        <v>#REF!</v>
      </c>
      <c r="F110" s="86" t="e">
        <f>IF(D110="","",IF(AND(D110="ice",OR(C110&lt;-21.2,C110&gt;0)),0, IF(AND(D110="hydrohalite",OR(C110&lt;-21.2, C110&gt;0.1)),0, IF(AND(D110="halite", OR(C110&lt;0.1,C110&gt;801)),IF(ISBLANK(Main!#REF!),"",0),""))))</f>
        <v>#REF!</v>
      </c>
      <c r="G110" t="e">
        <f t="shared" si="12"/>
        <v>#REF!</v>
      </c>
      <c r="H110" s="29" t="e">
        <f>374.1+8.8*'Tm-Th-Salinity'!E110+0.1771*'Tm-Th-Salinity'!E110^2-0.0211*'Tm-Th-Salinity'!E110^3+0.0007334*'Tm-Th-Salinity'!E110^4</f>
        <v>#REF!</v>
      </c>
      <c r="I110" t="str">
        <f t="shared" si="13"/>
        <v/>
      </c>
      <c r="J110" t="str">
        <f t="shared" si="14"/>
        <v/>
      </c>
      <c r="K110" t="e">
        <f>IF(AND(C110&gt;E110,D110="halite"),IF(Main!#REF!&gt;3000,0,""),"")</f>
        <v>#REF!</v>
      </c>
      <c r="L110" t="e">
        <f t="shared" si="15"/>
        <v>#REF!</v>
      </c>
      <c r="M110" t="str">
        <f>IF(ISBLANK(Main!#REF!),"",IF(OR(ISERROR(Main!#REF!),ISERROR(Main!#REF!)),"",IF(AND(Main!#REF!="temperature estimate",Main!#REF!&lt;Main!#REF!),"T",IF(AND(Main!#REF!="pressure estimate",Main!#REF!&lt;Main!#REF!),"P",""))))</f>
        <v/>
      </c>
      <c r="N110" t="str">
        <f t="shared" si="16"/>
        <v/>
      </c>
      <c r="O110" t="str">
        <f>IF(ISNUMBER(Main!#REF!), IF(OR(Main!#REF!&lt;0, Main!#REF!&gt;100), "Invalid Salinity - must be 0 &lt; salinity &lt; 100 wt%;",""),"")</f>
        <v/>
      </c>
      <c r="P110" t="str">
        <f>IF(ISNUMBER(Main!#REF!),IF('Tm-Th-Salinity'!H110&gt;'Tm-Th-Salinity'!B110,"For entered salinity, Tm &gt; Th;",""),"")</f>
        <v/>
      </c>
      <c r="Q110" t="e">
        <f t="shared" si="17"/>
        <v>#REF!</v>
      </c>
      <c r="R110" t="e">
        <f>IF(AND(ISBLANK(Main!#REF!),ISNUMBER(Main!#REF!))," Must specify Th + Tm or S in order to compute isochore; ", IF(AND(ISNUMBER(Main!#REF!),Main!#REF!&gt;6000), "Pressure exceeds 6 kbar, outside of model range, cannot precisely determine P at this trapping T; ",""))</f>
        <v>#REF!</v>
      </c>
      <c r="S110" t="str">
        <f>IF(AND(ISNUMBER(Main!#REF!),ISNUMBER(Main!#REF!), ISBLANK(Main!#REF!))," What phase melting represented by Tm? ;","")</f>
        <v/>
      </c>
    </row>
    <row r="111" spans="3:19">
      <c r="C111" t="e">
        <f>Main!#REF!</f>
        <v>#REF!</v>
      </c>
      <c r="D111" s="20" t="e">
        <f>Main!#REF!</f>
        <v>#REF!</v>
      </c>
      <c r="E111" t="e">
        <f>Main!#REF!</f>
        <v>#REF!</v>
      </c>
      <c r="F111" s="86" t="e">
        <f>IF(D111="","",IF(AND(D111="ice",OR(C111&lt;-21.2,C111&gt;0)),0, IF(AND(D111="hydrohalite",OR(C111&lt;-21.2, C111&gt;0.1)),0, IF(AND(D111="halite", OR(C111&lt;0.1,C111&gt;801)),IF(ISBLANK(Main!#REF!),"",0),""))))</f>
        <v>#REF!</v>
      </c>
      <c r="G111" t="e">
        <f t="shared" si="12"/>
        <v>#REF!</v>
      </c>
      <c r="H111" s="29" t="e">
        <f>374.1+8.8*'Tm-Th-Salinity'!E111+0.1771*'Tm-Th-Salinity'!E111^2-0.0211*'Tm-Th-Salinity'!E111^3+0.0007334*'Tm-Th-Salinity'!E111^4</f>
        <v>#REF!</v>
      </c>
      <c r="I111" t="str">
        <f t="shared" si="13"/>
        <v/>
      </c>
      <c r="J111" t="str">
        <f t="shared" si="14"/>
        <v/>
      </c>
      <c r="K111" t="e">
        <f>IF(AND(C111&gt;E111,D111="halite"),IF(Main!#REF!&gt;3000,0,""),"")</f>
        <v>#REF!</v>
      </c>
      <c r="L111" t="e">
        <f t="shared" si="15"/>
        <v>#REF!</v>
      </c>
      <c r="M111" t="str">
        <f>IF(ISBLANK(Main!#REF!),"",IF(OR(ISERROR(Main!#REF!),ISERROR(Main!#REF!)),"",IF(AND(Main!#REF!="temperature estimate",Main!#REF!&lt;Main!#REF!),"T",IF(AND(Main!#REF!="pressure estimate",Main!#REF!&lt;Main!#REF!),"P",""))))</f>
        <v/>
      </c>
      <c r="N111" t="str">
        <f t="shared" si="16"/>
        <v/>
      </c>
      <c r="O111" t="str">
        <f>IF(ISNUMBER(Main!#REF!), IF(OR(Main!#REF!&lt;0, Main!#REF!&gt;100), "Invalid Salinity - must be 0 &lt; salinity &lt; 100 wt%;",""),"")</f>
        <v/>
      </c>
      <c r="P111" t="str">
        <f>IF(ISNUMBER(Main!#REF!),IF('Tm-Th-Salinity'!H111&gt;'Tm-Th-Salinity'!B111,"For entered salinity, Tm &gt; Th;",""),"")</f>
        <v/>
      </c>
      <c r="Q111" t="e">
        <f t="shared" si="17"/>
        <v>#REF!</v>
      </c>
      <c r="R111" t="e">
        <f>IF(AND(ISBLANK(Main!#REF!),ISNUMBER(Main!#REF!))," Must specify Th + Tm or S in order to compute isochore; ", IF(AND(ISNUMBER(Main!#REF!),Main!#REF!&gt;6000), "Pressure exceeds 6 kbar, outside of model range, cannot precisely determine P at this trapping T; ",""))</f>
        <v>#REF!</v>
      </c>
      <c r="S111" t="str">
        <f>IF(AND(ISNUMBER(Main!#REF!),ISNUMBER(Main!#REF!), ISBLANK(Main!#REF!))," What phase melting represented by Tm? ;","")</f>
        <v/>
      </c>
    </row>
    <row r="112" spans="3:19">
      <c r="C112" t="e">
        <f>Main!#REF!</f>
        <v>#REF!</v>
      </c>
      <c r="D112" s="20" t="e">
        <f>Main!#REF!</f>
        <v>#REF!</v>
      </c>
      <c r="E112" t="e">
        <f>Main!#REF!</f>
        <v>#REF!</v>
      </c>
      <c r="F112" s="86" t="e">
        <f>IF(D112="","",IF(AND(D112="ice",OR(C112&lt;-21.2,C112&gt;0)),0, IF(AND(D112="hydrohalite",OR(C112&lt;-21.2, C112&gt;0.1)),0, IF(AND(D112="halite", OR(C112&lt;0.1,C112&gt;801)),IF(ISBLANK(Main!#REF!),"",0),""))))</f>
        <v>#REF!</v>
      </c>
      <c r="G112" t="e">
        <f t="shared" si="12"/>
        <v>#REF!</v>
      </c>
      <c r="H112" s="29" t="e">
        <f>374.1+8.8*'Tm-Th-Salinity'!E112+0.1771*'Tm-Th-Salinity'!E112^2-0.0211*'Tm-Th-Salinity'!E112^3+0.0007334*'Tm-Th-Salinity'!E112^4</f>
        <v>#REF!</v>
      </c>
      <c r="I112" t="str">
        <f t="shared" si="13"/>
        <v/>
      </c>
      <c r="J112" t="str">
        <f t="shared" si="14"/>
        <v/>
      </c>
      <c r="K112" t="e">
        <f>IF(AND(C112&gt;E112,D112="halite"),IF(Main!#REF!&gt;3000,0,""),"")</f>
        <v>#REF!</v>
      </c>
      <c r="L112" t="e">
        <f t="shared" si="15"/>
        <v>#REF!</v>
      </c>
      <c r="M112" t="str">
        <f>IF(ISBLANK(Main!#REF!),"",IF(OR(ISERROR(Main!#REF!),ISERROR(Main!#REF!)),"",IF(AND(Main!#REF!="temperature estimate",Main!#REF!&lt;Main!#REF!),"T",IF(AND(Main!#REF!="pressure estimate",Main!#REF!&lt;Main!#REF!),"P",""))))</f>
        <v/>
      </c>
      <c r="N112" t="str">
        <f t="shared" si="16"/>
        <v/>
      </c>
      <c r="O112" t="str">
        <f>IF(ISNUMBER(Main!#REF!), IF(OR(Main!#REF!&lt;0, Main!#REF!&gt;100), "Invalid Salinity - must be 0 &lt; salinity &lt; 100 wt%;",""),"")</f>
        <v/>
      </c>
      <c r="P112" t="str">
        <f>IF(ISNUMBER(Main!#REF!),IF('Tm-Th-Salinity'!H112&gt;'Tm-Th-Salinity'!B112,"For entered salinity, Tm &gt; Th;",""),"")</f>
        <v/>
      </c>
      <c r="Q112" t="e">
        <f t="shared" si="17"/>
        <v>#REF!</v>
      </c>
      <c r="R112" t="e">
        <f>IF(AND(ISBLANK(Main!#REF!),ISNUMBER(Main!#REF!))," Must specify Th + Tm or S in order to compute isochore; ", IF(AND(ISNUMBER(Main!#REF!),Main!#REF!&gt;6000), "Pressure exceeds 6 kbar, outside of model range, cannot precisely determine P at this trapping T; ",""))</f>
        <v>#REF!</v>
      </c>
      <c r="S112" t="str">
        <f>IF(AND(ISNUMBER(Main!#REF!),ISNUMBER(Main!#REF!), ISBLANK(Main!#REF!))," What phase melting represented by Tm? ;","")</f>
        <v/>
      </c>
    </row>
    <row r="113" spans="3:19">
      <c r="C113" t="e">
        <f>Main!#REF!</f>
        <v>#REF!</v>
      </c>
      <c r="D113" s="20" t="e">
        <f>Main!#REF!</f>
        <v>#REF!</v>
      </c>
      <c r="E113" t="e">
        <f>Main!#REF!</f>
        <v>#REF!</v>
      </c>
      <c r="F113" s="86" t="e">
        <f>IF(D113="","",IF(AND(D113="ice",OR(C113&lt;-21.2,C113&gt;0)),0, IF(AND(D113="hydrohalite",OR(C113&lt;-21.2, C113&gt;0.1)),0, IF(AND(D113="halite", OR(C113&lt;0.1,C113&gt;801)),IF(ISBLANK(Main!#REF!),"",0),""))))</f>
        <v>#REF!</v>
      </c>
      <c r="G113" t="e">
        <f t="shared" si="12"/>
        <v>#REF!</v>
      </c>
      <c r="H113" s="29" t="e">
        <f>374.1+8.8*'Tm-Th-Salinity'!E113+0.1771*'Tm-Th-Salinity'!E113^2-0.0211*'Tm-Th-Salinity'!E113^3+0.0007334*'Tm-Th-Salinity'!E113^4</f>
        <v>#REF!</v>
      </c>
      <c r="I113" t="str">
        <f t="shared" si="13"/>
        <v/>
      </c>
      <c r="J113" t="str">
        <f t="shared" si="14"/>
        <v/>
      </c>
      <c r="K113" t="e">
        <f>IF(AND(C113&gt;E113,D113="halite"),IF(Main!#REF!&gt;3000,0,""),"")</f>
        <v>#REF!</v>
      </c>
      <c r="L113" t="e">
        <f t="shared" si="15"/>
        <v>#REF!</v>
      </c>
      <c r="M113" t="str">
        <f>IF(ISBLANK(Main!#REF!),"",IF(OR(ISERROR(Main!#REF!),ISERROR(Main!#REF!)),"",IF(AND(Main!#REF!="temperature estimate",Main!#REF!&lt;Main!#REF!),"T",IF(AND(Main!#REF!="pressure estimate",Main!#REF!&lt;Main!#REF!),"P",""))))</f>
        <v/>
      </c>
      <c r="N113" t="str">
        <f t="shared" si="16"/>
        <v/>
      </c>
      <c r="O113" t="str">
        <f>IF(ISNUMBER(Main!#REF!), IF(OR(Main!#REF!&lt;0, Main!#REF!&gt;100), "Invalid Salinity - must be 0 &lt; salinity &lt; 100 wt%;",""),"")</f>
        <v/>
      </c>
      <c r="P113" t="str">
        <f>IF(ISNUMBER(Main!#REF!),IF('Tm-Th-Salinity'!H113&gt;'Tm-Th-Salinity'!B113,"For entered salinity, Tm &gt; Th;",""),"")</f>
        <v/>
      </c>
      <c r="Q113" t="e">
        <f t="shared" si="17"/>
        <v>#REF!</v>
      </c>
      <c r="R113" t="e">
        <f>IF(AND(ISBLANK(Main!#REF!),ISNUMBER(Main!#REF!))," Must specify Th + Tm or S in order to compute isochore; ", IF(AND(ISNUMBER(Main!#REF!),Main!#REF!&gt;6000), "Pressure exceeds 6 kbar, outside of model range, cannot precisely determine P at this trapping T; ",""))</f>
        <v>#REF!</v>
      </c>
      <c r="S113" t="str">
        <f>IF(AND(ISNUMBER(Main!#REF!),ISNUMBER(Main!#REF!), ISBLANK(Main!#REF!))," What phase melting represented by Tm? ;","")</f>
        <v/>
      </c>
    </row>
    <row r="114" spans="3:19">
      <c r="C114" t="e">
        <f>Main!#REF!</f>
        <v>#REF!</v>
      </c>
      <c r="D114" s="20" t="e">
        <f>Main!#REF!</f>
        <v>#REF!</v>
      </c>
      <c r="E114" t="e">
        <f>Main!#REF!</f>
        <v>#REF!</v>
      </c>
      <c r="F114" s="86" t="e">
        <f>IF(D114="","",IF(AND(D114="ice",OR(C114&lt;-21.2,C114&gt;0)),0, IF(AND(D114="hydrohalite",OR(C114&lt;-21.2, C114&gt;0.1)),0, IF(AND(D114="halite", OR(C114&lt;0.1,C114&gt;801)),IF(ISBLANK(Main!#REF!),"",0),""))))</f>
        <v>#REF!</v>
      </c>
      <c r="G114" t="e">
        <f t="shared" si="12"/>
        <v>#REF!</v>
      </c>
      <c r="H114" s="29" t="e">
        <f>374.1+8.8*'Tm-Th-Salinity'!E114+0.1771*'Tm-Th-Salinity'!E114^2-0.0211*'Tm-Th-Salinity'!E114^3+0.0007334*'Tm-Th-Salinity'!E114^4</f>
        <v>#REF!</v>
      </c>
      <c r="I114" t="str">
        <f t="shared" si="13"/>
        <v/>
      </c>
      <c r="J114" t="str">
        <f t="shared" si="14"/>
        <v/>
      </c>
      <c r="K114" t="e">
        <f>IF(AND(C114&gt;E114,D114="halite"),IF(Main!#REF!&gt;3000,0,""),"")</f>
        <v>#REF!</v>
      </c>
      <c r="L114" t="e">
        <f t="shared" si="15"/>
        <v>#REF!</v>
      </c>
      <c r="M114" t="str">
        <f>IF(ISBLANK(Main!#REF!),"",IF(OR(ISERROR(Main!#REF!),ISERROR(Main!#REF!)),"",IF(AND(Main!#REF!="temperature estimate",Main!#REF!&lt;Main!#REF!),"T",IF(AND(Main!#REF!="pressure estimate",Main!#REF!&lt;Main!#REF!),"P",""))))</f>
        <v/>
      </c>
      <c r="N114" t="str">
        <f t="shared" si="16"/>
        <v/>
      </c>
      <c r="O114" t="str">
        <f>IF(ISNUMBER(Main!#REF!), IF(OR(Main!#REF!&lt;0, Main!#REF!&gt;100), "Invalid Salinity - must be 0 &lt; salinity &lt; 100 wt%;",""),"")</f>
        <v/>
      </c>
      <c r="P114" t="str">
        <f>IF(ISNUMBER(Main!#REF!),IF('Tm-Th-Salinity'!H114&gt;'Tm-Th-Salinity'!B114,"For entered salinity, Tm &gt; Th;",""),"")</f>
        <v/>
      </c>
      <c r="Q114" t="e">
        <f t="shared" si="17"/>
        <v>#REF!</v>
      </c>
      <c r="R114" t="e">
        <f>IF(AND(ISBLANK(Main!#REF!),ISNUMBER(Main!#REF!))," Must specify Th + Tm or S in order to compute isochore; ", IF(AND(ISNUMBER(Main!#REF!),Main!#REF!&gt;6000), "Pressure exceeds 6 kbar, outside of model range, cannot precisely determine P at this trapping T; ",""))</f>
        <v>#REF!</v>
      </c>
      <c r="S114" t="str">
        <f>IF(AND(ISNUMBER(Main!#REF!),ISNUMBER(Main!#REF!), ISBLANK(Main!#REF!))," What phase melting represented by Tm? ;","")</f>
        <v/>
      </c>
    </row>
    <row r="115" spans="3:19">
      <c r="C115" t="e">
        <f>Main!#REF!</f>
        <v>#REF!</v>
      </c>
      <c r="D115" s="20" t="e">
        <f>Main!#REF!</f>
        <v>#REF!</v>
      </c>
      <c r="E115" t="e">
        <f>Main!#REF!</f>
        <v>#REF!</v>
      </c>
      <c r="F115" s="86" t="e">
        <f>IF(D115="","",IF(AND(D115="ice",OR(C115&lt;-21.2,C115&gt;0)),0, IF(AND(D115="hydrohalite",OR(C115&lt;-21.2, C115&gt;0.1)),0, IF(AND(D115="halite", OR(C115&lt;0.1,C115&gt;801)),IF(ISBLANK(Main!#REF!),"",0),""))))</f>
        <v>#REF!</v>
      </c>
      <c r="G115" t="e">
        <f t="shared" si="12"/>
        <v>#REF!</v>
      </c>
      <c r="H115" s="29" t="e">
        <f>374.1+8.8*'Tm-Th-Salinity'!E115+0.1771*'Tm-Th-Salinity'!E115^2-0.0211*'Tm-Th-Salinity'!E115^3+0.0007334*'Tm-Th-Salinity'!E115^4</f>
        <v>#REF!</v>
      </c>
      <c r="I115" t="str">
        <f t="shared" si="13"/>
        <v/>
      </c>
      <c r="J115" t="str">
        <f t="shared" si="14"/>
        <v/>
      </c>
      <c r="K115" t="e">
        <f>IF(AND(C115&gt;E115,D115="halite"),IF(Main!#REF!&gt;3000,0,""),"")</f>
        <v>#REF!</v>
      </c>
      <c r="L115" t="e">
        <f t="shared" si="15"/>
        <v>#REF!</v>
      </c>
      <c r="M115" t="str">
        <f>IF(ISBLANK(Main!#REF!),"",IF(OR(ISERROR(Main!#REF!),ISERROR(Main!#REF!)),"",IF(AND(Main!#REF!="temperature estimate",Main!#REF!&lt;Main!#REF!),"T",IF(AND(Main!#REF!="pressure estimate",Main!#REF!&lt;Main!#REF!),"P",""))))</f>
        <v/>
      </c>
      <c r="N115" t="str">
        <f t="shared" si="16"/>
        <v/>
      </c>
      <c r="O115" t="str">
        <f>IF(ISNUMBER(Main!#REF!), IF(OR(Main!#REF!&lt;0, Main!#REF!&gt;100), "Invalid Salinity - must be 0 &lt; salinity &lt; 100 wt%;",""),"")</f>
        <v/>
      </c>
      <c r="P115" t="str">
        <f>IF(ISNUMBER(Main!#REF!),IF('Tm-Th-Salinity'!H115&gt;'Tm-Th-Salinity'!B115,"For entered salinity, Tm &gt; Th;",""),"")</f>
        <v/>
      </c>
      <c r="Q115" t="e">
        <f t="shared" si="17"/>
        <v>#REF!</v>
      </c>
      <c r="R115" t="e">
        <f>IF(AND(ISBLANK(Main!#REF!),ISNUMBER(Main!#REF!))," Must specify Th + Tm or S in order to compute isochore; ", IF(AND(ISNUMBER(Main!#REF!),Main!#REF!&gt;6000), "Pressure exceeds 6 kbar, outside of model range, cannot precisely determine P at this trapping T; ",""))</f>
        <v>#REF!</v>
      </c>
      <c r="S115" t="str">
        <f>IF(AND(ISNUMBER(Main!#REF!),ISNUMBER(Main!#REF!), ISBLANK(Main!#REF!))," What phase melting represented by Tm? ;","")</f>
        <v/>
      </c>
    </row>
    <row r="116" spans="3:19">
      <c r="C116" t="e">
        <f>Main!#REF!</f>
        <v>#REF!</v>
      </c>
      <c r="D116" s="20" t="e">
        <f>Main!#REF!</f>
        <v>#REF!</v>
      </c>
      <c r="E116" t="e">
        <f>Main!#REF!</f>
        <v>#REF!</v>
      </c>
      <c r="F116" s="86" t="e">
        <f>IF(D116="","",IF(AND(D116="ice",OR(C116&lt;-21.2,C116&gt;0)),0, IF(AND(D116="hydrohalite",OR(C116&lt;-21.2, C116&gt;0.1)),0, IF(AND(D116="halite", OR(C116&lt;0.1,C116&gt;801)),IF(ISBLANK(Main!#REF!),"",0),""))))</f>
        <v>#REF!</v>
      </c>
      <c r="G116" t="e">
        <f t="shared" si="12"/>
        <v>#REF!</v>
      </c>
      <c r="H116" s="29" t="e">
        <f>374.1+8.8*'Tm-Th-Salinity'!E116+0.1771*'Tm-Th-Salinity'!E116^2-0.0211*'Tm-Th-Salinity'!E116^3+0.0007334*'Tm-Th-Salinity'!E116^4</f>
        <v>#REF!</v>
      </c>
      <c r="I116" t="str">
        <f t="shared" si="13"/>
        <v/>
      </c>
      <c r="J116" t="str">
        <f t="shared" si="14"/>
        <v/>
      </c>
      <c r="K116" t="e">
        <f>IF(AND(C116&gt;E116,D116="halite"),IF(Main!#REF!&gt;3000,0,""),"")</f>
        <v>#REF!</v>
      </c>
      <c r="L116" t="e">
        <f t="shared" si="15"/>
        <v>#REF!</v>
      </c>
      <c r="M116" t="str">
        <f>IF(ISBLANK(Main!#REF!),"",IF(OR(ISERROR(Main!#REF!),ISERROR(Main!#REF!)),"",IF(AND(Main!#REF!="temperature estimate",Main!#REF!&lt;Main!#REF!),"T",IF(AND(Main!#REF!="pressure estimate",Main!#REF!&lt;Main!#REF!),"P",""))))</f>
        <v/>
      </c>
      <c r="N116" t="str">
        <f t="shared" si="16"/>
        <v/>
      </c>
      <c r="O116" t="str">
        <f>IF(ISNUMBER(Main!#REF!), IF(OR(Main!#REF!&lt;0, Main!#REF!&gt;100), "Invalid Salinity - must be 0 &lt; salinity &lt; 100 wt%;",""),"")</f>
        <v/>
      </c>
      <c r="P116" t="str">
        <f>IF(ISNUMBER(Main!#REF!),IF('Tm-Th-Salinity'!H116&gt;'Tm-Th-Salinity'!B116,"For entered salinity, Tm &gt; Th;",""),"")</f>
        <v/>
      </c>
      <c r="Q116" t="e">
        <f t="shared" si="17"/>
        <v>#REF!</v>
      </c>
      <c r="R116" t="e">
        <f>IF(AND(ISBLANK(Main!#REF!),ISNUMBER(Main!#REF!))," Must specify Th + Tm or S in order to compute isochore; ", IF(AND(ISNUMBER(Main!#REF!),Main!#REF!&gt;6000), "Pressure exceeds 6 kbar, outside of model range, cannot precisely determine P at this trapping T; ",""))</f>
        <v>#REF!</v>
      </c>
      <c r="S116" t="str">
        <f>IF(AND(ISNUMBER(Main!#REF!),ISNUMBER(Main!#REF!), ISBLANK(Main!#REF!))," What phase melting represented by Tm? ;","")</f>
        <v/>
      </c>
    </row>
    <row r="117" spans="3:19">
      <c r="C117" t="e">
        <f>Main!#REF!</f>
        <v>#REF!</v>
      </c>
      <c r="D117" s="20" t="e">
        <f>Main!#REF!</f>
        <v>#REF!</v>
      </c>
      <c r="E117" t="e">
        <f>Main!#REF!</f>
        <v>#REF!</v>
      </c>
      <c r="F117" s="86" t="e">
        <f>IF(D117="","",IF(AND(D117="ice",OR(C117&lt;-21.2,C117&gt;0)),0, IF(AND(D117="hydrohalite",OR(C117&lt;-21.2, C117&gt;0.1)),0, IF(AND(D117="halite", OR(C117&lt;0.1,C117&gt;801)),IF(ISBLANK(Main!#REF!),"",0),""))))</f>
        <v>#REF!</v>
      </c>
      <c r="G117" t="e">
        <f t="shared" si="12"/>
        <v>#REF!</v>
      </c>
      <c r="H117" s="29" t="e">
        <f>374.1+8.8*'Tm-Th-Salinity'!E117+0.1771*'Tm-Th-Salinity'!E117^2-0.0211*'Tm-Th-Salinity'!E117^3+0.0007334*'Tm-Th-Salinity'!E117^4</f>
        <v>#REF!</v>
      </c>
      <c r="I117" t="str">
        <f t="shared" si="13"/>
        <v/>
      </c>
      <c r="J117" t="str">
        <f t="shared" si="14"/>
        <v/>
      </c>
      <c r="K117" t="e">
        <f>IF(AND(C117&gt;E117,D117="halite"),IF(Main!#REF!&gt;3000,0,""),"")</f>
        <v>#REF!</v>
      </c>
      <c r="L117" t="e">
        <f t="shared" si="15"/>
        <v>#REF!</v>
      </c>
      <c r="M117" t="str">
        <f>IF(ISBLANK(Main!#REF!),"",IF(OR(ISERROR(Main!#REF!),ISERROR(Main!#REF!)),"",IF(AND(Main!#REF!="temperature estimate",Main!#REF!&lt;Main!#REF!),"T",IF(AND(Main!#REF!="pressure estimate",Main!#REF!&lt;Main!#REF!),"P",""))))</f>
        <v/>
      </c>
      <c r="N117" t="str">
        <f t="shared" si="16"/>
        <v/>
      </c>
      <c r="O117" t="str">
        <f>IF(ISNUMBER(Main!#REF!), IF(OR(Main!#REF!&lt;0, Main!#REF!&gt;100), "Invalid Salinity - must be 0 &lt; salinity &lt; 100 wt%;",""),"")</f>
        <v/>
      </c>
      <c r="P117" t="str">
        <f>IF(ISNUMBER(Main!#REF!),IF('Tm-Th-Salinity'!H117&gt;'Tm-Th-Salinity'!B117,"For entered salinity, Tm &gt; Th;",""),"")</f>
        <v/>
      </c>
      <c r="Q117" t="e">
        <f t="shared" si="17"/>
        <v>#REF!</v>
      </c>
      <c r="R117" t="e">
        <f>IF(AND(ISBLANK(Main!#REF!),ISNUMBER(Main!#REF!))," Must specify Th + Tm or S in order to compute isochore; ", IF(AND(ISNUMBER(Main!#REF!),Main!#REF!&gt;6000), "Pressure exceeds 6 kbar, outside of model range, cannot precisely determine P at this trapping T; ",""))</f>
        <v>#REF!</v>
      </c>
      <c r="S117" t="str">
        <f>IF(AND(ISNUMBER(Main!#REF!),ISNUMBER(Main!#REF!), ISBLANK(Main!#REF!))," What phase melting represented by Tm? ;","")</f>
        <v/>
      </c>
    </row>
    <row r="118" spans="3:19">
      <c r="C118" t="e">
        <f>Main!#REF!</f>
        <v>#REF!</v>
      </c>
      <c r="D118" s="20" t="e">
        <f>Main!#REF!</f>
        <v>#REF!</v>
      </c>
      <c r="E118" t="e">
        <f>Main!#REF!</f>
        <v>#REF!</v>
      </c>
      <c r="F118" s="86" t="e">
        <f>IF(D118="","",IF(AND(D118="ice",OR(C118&lt;-21.2,C118&gt;0)),0, IF(AND(D118="hydrohalite",OR(C118&lt;-21.2, C118&gt;0.1)),0, IF(AND(D118="halite", OR(C118&lt;0.1,C118&gt;801)),IF(ISBLANK(Main!#REF!),"",0),""))))</f>
        <v>#REF!</v>
      </c>
      <c r="G118" t="e">
        <f t="shared" si="12"/>
        <v>#REF!</v>
      </c>
      <c r="H118" s="29" t="e">
        <f>374.1+8.8*'Tm-Th-Salinity'!E118+0.1771*'Tm-Th-Salinity'!E118^2-0.0211*'Tm-Th-Salinity'!E118^3+0.0007334*'Tm-Th-Salinity'!E118^4</f>
        <v>#REF!</v>
      </c>
      <c r="I118" t="str">
        <f t="shared" si="13"/>
        <v/>
      </c>
      <c r="J118" t="str">
        <f t="shared" si="14"/>
        <v/>
      </c>
      <c r="K118" t="e">
        <f>IF(AND(C118&gt;E118,D118="halite"),IF(Main!#REF!&gt;3000,0,""),"")</f>
        <v>#REF!</v>
      </c>
      <c r="L118" t="e">
        <f t="shared" si="15"/>
        <v>#REF!</v>
      </c>
      <c r="M118" t="str">
        <f>IF(ISBLANK(Main!#REF!),"",IF(OR(ISERROR(Main!#REF!),ISERROR(Main!#REF!)),"",IF(AND(Main!#REF!="temperature estimate",Main!#REF!&lt;Main!#REF!),"T",IF(AND(Main!#REF!="pressure estimate",Main!#REF!&lt;Main!#REF!),"P",""))))</f>
        <v/>
      </c>
      <c r="N118" t="str">
        <f t="shared" si="16"/>
        <v/>
      </c>
      <c r="O118" t="str">
        <f>IF(ISNUMBER(Main!#REF!), IF(OR(Main!#REF!&lt;0, Main!#REF!&gt;100), "Invalid Salinity - must be 0 &lt; salinity &lt; 100 wt%;",""),"")</f>
        <v/>
      </c>
      <c r="P118" t="str">
        <f>IF(ISNUMBER(Main!#REF!),IF('Tm-Th-Salinity'!H118&gt;'Tm-Th-Salinity'!B118,"For entered salinity, Tm &gt; Th;",""),"")</f>
        <v/>
      </c>
      <c r="Q118" t="e">
        <f t="shared" si="17"/>
        <v>#REF!</v>
      </c>
      <c r="R118" t="e">
        <f>IF(AND(ISBLANK(Main!#REF!),ISNUMBER(Main!#REF!))," Must specify Th + Tm or S in order to compute isochore; ", IF(AND(ISNUMBER(Main!#REF!),Main!#REF!&gt;6000), "Pressure exceeds 6 kbar, outside of model range, cannot precisely determine P at this trapping T; ",""))</f>
        <v>#REF!</v>
      </c>
      <c r="S118" t="str">
        <f>IF(AND(ISNUMBER(Main!#REF!),ISNUMBER(Main!#REF!), ISBLANK(Main!#REF!))," What phase melting represented by Tm? ;","")</f>
        <v/>
      </c>
    </row>
    <row r="119" spans="3:19">
      <c r="C119" t="e">
        <f>Main!#REF!</f>
        <v>#REF!</v>
      </c>
      <c r="D119" s="20" t="e">
        <f>Main!#REF!</f>
        <v>#REF!</v>
      </c>
      <c r="E119" t="e">
        <f>Main!#REF!</f>
        <v>#REF!</v>
      </c>
      <c r="F119" s="86" t="e">
        <f>IF(D119="","",IF(AND(D119="ice",OR(C119&lt;-21.2,C119&gt;0)),0, IF(AND(D119="hydrohalite",OR(C119&lt;-21.2, C119&gt;0.1)),0, IF(AND(D119="halite", OR(C119&lt;0.1,C119&gt;801)),IF(ISBLANK(Main!#REF!),"",0),""))))</f>
        <v>#REF!</v>
      </c>
      <c r="G119" t="e">
        <f t="shared" si="12"/>
        <v>#REF!</v>
      </c>
      <c r="H119" s="29" t="e">
        <f>374.1+8.8*'Tm-Th-Salinity'!E119+0.1771*'Tm-Th-Salinity'!E119^2-0.0211*'Tm-Th-Salinity'!E119^3+0.0007334*'Tm-Th-Salinity'!E119^4</f>
        <v>#REF!</v>
      </c>
      <c r="I119" t="str">
        <f t="shared" si="13"/>
        <v/>
      </c>
      <c r="J119" t="str">
        <f t="shared" si="14"/>
        <v/>
      </c>
      <c r="K119" t="e">
        <f>IF(AND(C119&gt;E119,D119="halite"),IF(Main!#REF!&gt;3000,0,""),"")</f>
        <v>#REF!</v>
      </c>
      <c r="L119" t="e">
        <f t="shared" si="15"/>
        <v>#REF!</v>
      </c>
      <c r="M119" t="str">
        <f>IF(ISBLANK(Main!#REF!),"",IF(OR(ISERROR(Main!#REF!),ISERROR(Main!#REF!)),"",IF(AND(Main!#REF!="temperature estimate",Main!#REF!&lt;Main!#REF!),"T",IF(AND(Main!#REF!="pressure estimate",Main!#REF!&lt;Main!#REF!),"P",""))))</f>
        <v/>
      </c>
      <c r="N119" t="str">
        <f t="shared" si="16"/>
        <v/>
      </c>
      <c r="O119" t="str">
        <f>IF(ISNUMBER(Main!#REF!), IF(OR(Main!#REF!&lt;0, Main!#REF!&gt;100), "Invalid Salinity - must be 0 &lt; salinity &lt; 100 wt%;",""),"")</f>
        <v/>
      </c>
      <c r="P119" t="str">
        <f>IF(ISNUMBER(Main!#REF!),IF('Tm-Th-Salinity'!H119&gt;'Tm-Th-Salinity'!B119,"For entered salinity, Tm &gt; Th;",""),"")</f>
        <v/>
      </c>
      <c r="Q119" t="e">
        <f t="shared" si="17"/>
        <v>#REF!</v>
      </c>
      <c r="R119" t="e">
        <f>IF(AND(ISBLANK(Main!#REF!),ISNUMBER(Main!#REF!))," Must specify Th + Tm or S in order to compute isochore; ", IF(AND(ISNUMBER(Main!#REF!),Main!#REF!&gt;6000), "Pressure exceeds 6 kbar, outside of model range, cannot precisely determine P at this trapping T; ",""))</f>
        <v>#REF!</v>
      </c>
      <c r="S119" t="str">
        <f>IF(AND(ISNUMBER(Main!#REF!),ISNUMBER(Main!#REF!), ISBLANK(Main!#REF!))," What phase melting represented by Tm? ;","")</f>
        <v/>
      </c>
    </row>
    <row r="120" spans="3:19">
      <c r="C120" t="e">
        <f>Main!#REF!</f>
        <v>#REF!</v>
      </c>
      <c r="D120" s="20" t="e">
        <f>Main!#REF!</f>
        <v>#REF!</v>
      </c>
      <c r="E120" t="e">
        <f>Main!#REF!</f>
        <v>#REF!</v>
      </c>
      <c r="F120" s="86" t="e">
        <f>IF(D120="","",IF(AND(D120="ice",OR(C120&lt;-21.2,C120&gt;0)),0, IF(AND(D120="hydrohalite",OR(C120&lt;-21.2, C120&gt;0.1)),0, IF(AND(D120="halite", OR(C120&lt;0.1,C120&gt;801)),IF(ISBLANK(Main!#REF!),"",0),""))))</f>
        <v>#REF!</v>
      </c>
      <c r="G120" t="e">
        <f t="shared" si="12"/>
        <v>#REF!</v>
      </c>
      <c r="H120" s="29" t="e">
        <f>374.1+8.8*'Tm-Th-Salinity'!E120+0.1771*'Tm-Th-Salinity'!E120^2-0.0211*'Tm-Th-Salinity'!E120^3+0.0007334*'Tm-Th-Salinity'!E120^4</f>
        <v>#REF!</v>
      </c>
      <c r="I120" t="str">
        <f t="shared" si="13"/>
        <v/>
      </c>
      <c r="J120" t="str">
        <f t="shared" si="14"/>
        <v/>
      </c>
      <c r="K120" t="e">
        <f>IF(AND(C120&gt;E120,D120="halite"),IF(Main!#REF!&gt;3000,0,""),"")</f>
        <v>#REF!</v>
      </c>
      <c r="L120" t="e">
        <f t="shared" si="15"/>
        <v>#REF!</v>
      </c>
      <c r="M120" t="str">
        <f>IF(ISBLANK(Main!#REF!),"",IF(OR(ISERROR(Main!#REF!),ISERROR(Main!#REF!)),"",IF(AND(Main!#REF!="temperature estimate",Main!#REF!&lt;Main!#REF!),"T",IF(AND(Main!#REF!="pressure estimate",Main!#REF!&lt;Main!#REF!),"P",""))))</f>
        <v/>
      </c>
      <c r="N120" t="str">
        <f t="shared" si="16"/>
        <v/>
      </c>
      <c r="O120" t="str">
        <f>IF(ISNUMBER(Main!#REF!), IF(OR(Main!#REF!&lt;0, Main!#REF!&gt;100), "Invalid Salinity - must be 0 &lt; salinity &lt; 100 wt%;",""),"")</f>
        <v/>
      </c>
      <c r="P120" t="str">
        <f>IF(ISNUMBER(Main!#REF!),IF('Tm-Th-Salinity'!H120&gt;'Tm-Th-Salinity'!B120,"For entered salinity, Tm &gt; Th;",""),"")</f>
        <v/>
      </c>
      <c r="Q120" t="e">
        <f t="shared" si="17"/>
        <v>#REF!</v>
      </c>
      <c r="R120" t="e">
        <f>IF(AND(ISBLANK(Main!#REF!),ISNUMBER(Main!#REF!))," Must specify Th + Tm or S in order to compute isochore; ", IF(AND(ISNUMBER(Main!#REF!),Main!#REF!&gt;6000), "Pressure exceeds 6 kbar, outside of model range, cannot precisely determine P at this trapping T; ",""))</f>
        <v>#REF!</v>
      </c>
      <c r="S120" t="str">
        <f>IF(AND(ISNUMBER(Main!#REF!),ISNUMBER(Main!#REF!), ISBLANK(Main!#REF!))," What phase melting represented by Tm? ;","")</f>
        <v/>
      </c>
    </row>
    <row r="121" spans="3:19">
      <c r="C121" t="e">
        <f>Main!#REF!</f>
        <v>#REF!</v>
      </c>
      <c r="D121" s="20" t="e">
        <f>Main!#REF!</f>
        <v>#REF!</v>
      </c>
      <c r="E121" t="e">
        <f>Main!#REF!</f>
        <v>#REF!</v>
      </c>
      <c r="F121" s="86" t="e">
        <f>IF(D121="","",IF(AND(D121="ice",OR(C121&lt;-21.2,C121&gt;0)),0, IF(AND(D121="hydrohalite",OR(C121&lt;-21.2, C121&gt;0.1)),0, IF(AND(D121="halite", OR(C121&lt;0.1,C121&gt;801)),IF(ISBLANK(Main!#REF!),"",0),""))))</f>
        <v>#REF!</v>
      </c>
      <c r="G121" t="e">
        <f t="shared" si="12"/>
        <v>#REF!</v>
      </c>
      <c r="H121" s="29" t="e">
        <f>374.1+8.8*'Tm-Th-Salinity'!E121+0.1771*'Tm-Th-Salinity'!E121^2-0.0211*'Tm-Th-Salinity'!E121^3+0.0007334*'Tm-Th-Salinity'!E121^4</f>
        <v>#REF!</v>
      </c>
      <c r="I121" t="str">
        <f t="shared" si="13"/>
        <v/>
      </c>
      <c r="J121" t="str">
        <f t="shared" si="14"/>
        <v/>
      </c>
      <c r="K121" t="e">
        <f>IF(AND(C121&gt;E121,D121="halite"),IF(Main!#REF!&gt;3000,0,""),"")</f>
        <v>#REF!</v>
      </c>
      <c r="L121" t="e">
        <f t="shared" si="15"/>
        <v>#REF!</v>
      </c>
      <c r="M121" t="str">
        <f>IF(ISBLANK(Main!#REF!),"",IF(OR(ISERROR(Main!#REF!),ISERROR(Main!#REF!)),"",IF(AND(Main!#REF!="temperature estimate",Main!#REF!&lt;Main!#REF!),"T",IF(AND(Main!#REF!="pressure estimate",Main!#REF!&lt;Main!#REF!),"P",""))))</f>
        <v/>
      </c>
      <c r="N121" t="str">
        <f t="shared" si="16"/>
        <v/>
      </c>
      <c r="O121" t="str">
        <f>IF(ISNUMBER(Main!#REF!), IF(OR(Main!#REF!&lt;0, Main!#REF!&gt;100), "Invalid Salinity - must be 0 &lt; salinity &lt; 100 wt%;",""),"")</f>
        <v/>
      </c>
      <c r="P121" t="str">
        <f>IF(ISNUMBER(Main!#REF!),IF('Tm-Th-Salinity'!H121&gt;'Tm-Th-Salinity'!B121,"For entered salinity, Tm &gt; Th;",""),"")</f>
        <v/>
      </c>
      <c r="Q121" t="e">
        <f t="shared" si="17"/>
        <v>#REF!</v>
      </c>
      <c r="R121" t="e">
        <f>IF(AND(ISBLANK(Main!#REF!),ISNUMBER(Main!#REF!))," Must specify Th + Tm or S in order to compute isochore; ", IF(AND(ISNUMBER(Main!#REF!),Main!#REF!&gt;6000), "Pressure exceeds 6 kbar, outside of model range, cannot precisely determine P at this trapping T; ",""))</f>
        <v>#REF!</v>
      </c>
      <c r="S121" t="str">
        <f>IF(AND(ISNUMBER(Main!#REF!),ISNUMBER(Main!#REF!), ISBLANK(Main!#REF!))," What phase melting represented by Tm? ;","")</f>
        <v/>
      </c>
    </row>
    <row r="122" spans="3:19">
      <c r="C122" t="e">
        <f>Main!#REF!</f>
        <v>#REF!</v>
      </c>
      <c r="D122" s="20" t="e">
        <f>Main!#REF!</f>
        <v>#REF!</v>
      </c>
      <c r="E122" t="e">
        <f>Main!#REF!</f>
        <v>#REF!</v>
      </c>
      <c r="F122" s="86" t="e">
        <f>IF(D122="","",IF(AND(D122="ice",OR(C122&lt;-21.2,C122&gt;0)),0, IF(AND(D122="hydrohalite",OR(C122&lt;-21.2, C122&gt;0.1)),0, IF(AND(D122="halite", OR(C122&lt;0.1,C122&gt;801)),IF(ISBLANK(Main!#REF!),"",0),""))))</f>
        <v>#REF!</v>
      </c>
      <c r="G122" t="e">
        <f t="shared" si="12"/>
        <v>#REF!</v>
      </c>
      <c r="H122" s="29" t="e">
        <f>374.1+8.8*'Tm-Th-Salinity'!E122+0.1771*'Tm-Th-Salinity'!E122^2-0.0211*'Tm-Th-Salinity'!E122^3+0.0007334*'Tm-Th-Salinity'!E122^4</f>
        <v>#REF!</v>
      </c>
      <c r="I122" t="str">
        <f t="shared" si="13"/>
        <v/>
      </c>
      <c r="J122" t="str">
        <f t="shared" si="14"/>
        <v/>
      </c>
      <c r="K122" t="e">
        <f>IF(AND(C122&gt;E122,D122="halite"),IF(Main!#REF!&gt;3000,0,""),"")</f>
        <v>#REF!</v>
      </c>
      <c r="L122" t="e">
        <f t="shared" si="15"/>
        <v>#REF!</v>
      </c>
      <c r="M122" t="str">
        <f>IF(ISBLANK(Main!#REF!),"",IF(OR(ISERROR(Main!#REF!),ISERROR(Main!#REF!)),"",IF(AND(Main!#REF!="temperature estimate",Main!#REF!&lt;Main!#REF!),"T",IF(AND(Main!#REF!="pressure estimate",Main!#REF!&lt;Main!#REF!),"P",""))))</f>
        <v/>
      </c>
      <c r="N122" t="str">
        <f t="shared" si="16"/>
        <v/>
      </c>
      <c r="O122" t="str">
        <f>IF(ISNUMBER(Main!#REF!), IF(OR(Main!#REF!&lt;0, Main!#REF!&gt;100), "Invalid Salinity - must be 0 &lt; salinity &lt; 100 wt%;",""),"")</f>
        <v/>
      </c>
      <c r="P122" t="str">
        <f>IF(ISNUMBER(Main!#REF!),IF('Tm-Th-Salinity'!H122&gt;'Tm-Th-Salinity'!B122,"For entered salinity, Tm &gt; Th;",""),"")</f>
        <v/>
      </c>
      <c r="Q122" t="e">
        <f t="shared" si="17"/>
        <v>#REF!</v>
      </c>
      <c r="R122" t="e">
        <f>IF(AND(ISBLANK(Main!#REF!),ISNUMBER(Main!#REF!))," Must specify Th + Tm or S in order to compute isochore; ", IF(AND(ISNUMBER(Main!#REF!),Main!#REF!&gt;6000), "Pressure exceeds 6 kbar, outside of model range, cannot precisely determine P at this trapping T; ",""))</f>
        <v>#REF!</v>
      </c>
      <c r="S122" t="str">
        <f>IF(AND(ISNUMBER(Main!#REF!),ISNUMBER(Main!#REF!), ISBLANK(Main!#REF!))," What phase melting represented by Tm? ;","")</f>
        <v/>
      </c>
    </row>
    <row r="123" spans="3:19">
      <c r="C123" t="e">
        <f>Main!#REF!</f>
        <v>#REF!</v>
      </c>
      <c r="D123" s="20" t="e">
        <f>Main!#REF!</f>
        <v>#REF!</v>
      </c>
      <c r="E123" t="e">
        <f>Main!#REF!</f>
        <v>#REF!</v>
      </c>
      <c r="F123" s="86" t="e">
        <f>IF(D123="","",IF(AND(D123="ice",OR(C123&lt;-21.2,C123&gt;0)),0, IF(AND(D123="hydrohalite",OR(C123&lt;-21.2, C123&gt;0.1)),0, IF(AND(D123="halite", OR(C123&lt;0.1,C123&gt;801)),IF(ISBLANK(Main!#REF!),"",0),""))))</f>
        <v>#REF!</v>
      </c>
      <c r="G123" t="e">
        <f t="shared" si="12"/>
        <v>#REF!</v>
      </c>
      <c r="H123" s="29" t="e">
        <f>374.1+8.8*'Tm-Th-Salinity'!E123+0.1771*'Tm-Th-Salinity'!E123^2-0.0211*'Tm-Th-Salinity'!E123^3+0.0007334*'Tm-Th-Salinity'!E123^4</f>
        <v>#REF!</v>
      </c>
      <c r="I123" t="str">
        <f t="shared" si="13"/>
        <v/>
      </c>
      <c r="J123" t="str">
        <f t="shared" si="14"/>
        <v/>
      </c>
      <c r="K123" t="e">
        <f>IF(AND(C123&gt;E123,D123="halite"),IF(Main!#REF!&gt;3000,0,""),"")</f>
        <v>#REF!</v>
      </c>
      <c r="L123" t="e">
        <f t="shared" si="15"/>
        <v>#REF!</v>
      </c>
      <c r="M123" t="str">
        <f>IF(ISBLANK(Main!#REF!),"",IF(OR(ISERROR(Main!#REF!),ISERROR(Main!#REF!)),"",IF(AND(Main!#REF!="temperature estimate",Main!#REF!&lt;Main!#REF!),"T",IF(AND(Main!#REF!="pressure estimate",Main!#REF!&lt;Main!#REF!),"P",""))))</f>
        <v/>
      </c>
      <c r="N123" t="str">
        <f t="shared" si="16"/>
        <v/>
      </c>
      <c r="O123" t="str">
        <f>IF(ISNUMBER(Main!#REF!), IF(OR(Main!#REF!&lt;0, Main!#REF!&gt;100), "Invalid Salinity - must be 0 &lt; salinity &lt; 100 wt%;",""),"")</f>
        <v/>
      </c>
      <c r="P123" t="str">
        <f>IF(ISNUMBER(Main!#REF!),IF('Tm-Th-Salinity'!H123&gt;'Tm-Th-Salinity'!B123,"For entered salinity, Tm &gt; Th;",""),"")</f>
        <v/>
      </c>
      <c r="Q123" t="e">
        <f t="shared" si="17"/>
        <v>#REF!</v>
      </c>
      <c r="R123" t="e">
        <f>IF(AND(ISBLANK(Main!#REF!),ISNUMBER(Main!#REF!))," Must specify Th + Tm or S in order to compute isochore; ", IF(AND(ISNUMBER(Main!#REF!),Main!#REF!&gt;6000), "Pressure exceeds 6 kbar, outside of model range, cannot precisely determine P at this trapping T; ",""))</f>
        <v>#REF!</v>
      </c>
      <c r="S123" t="str">
        <f>IF(AND(ISNUMBER(Main!#REF!),ISNUMBER(Main!#REF!), ISBLANK(Main!#REF!))," What phase melting represented by Tm? ;","")</f>
        <v/>
      </c>
    </row>
    <row r="124" spans="3:19">
      <c r="C124" t="e">
        <f>Main!#REF!</f>
        <v>#REF!</v>
      </c>
      <c r="D124" s="20" t="e">
        <f>Main!#REF!</f>
        <v>#REF!</v>
      </c>
      <c r="E124" t="e">
        <f>Main!#REF!</f>
        <v>#REF!</v>
      </c>
      <c r="F124" s="86" t="e">
        <f>IF(D124="","",IF(AND(D124="ice",OR(C124&lt;-21.2,C124&gt;0)),0, IF(AND(D124="hydrohalite",OR(C124&lt;-21.2, C124&gt;0.1)),0, IF(AND(D124="halite", OR(C124&lt;0.1,C124&gt;801)),IF(ISBLANK(Main!#REF!),"",0),""))))</f>
        <v>#REF!</v>
      </c>
      <c r="G124" t="e">
        <f t="shared" si="12"/>
        <v>#REF!</v>
      </c>
      <c r="H124" s="29" t="e">
        <f>374.1+8.8*'Tm-Th-Salinity'!E124+0.1771*'Tm-Th-Salinity'!E124^2-0.0211*'Tm-Th-Salinity'!E124^3+0.0007334*'Tm-Th-Salinity'!E124^4</f>
        <v>#REF!</v>
      </c>
      <c r="I124" t="str">
        <f t="shared" si="13"/>
        <v/>
      </c>
      <c r="J124" t="str">
        <f t="shared" si="14"/>
        <v/>
      </c>
      <c r="K124" t="e">
        <f>IF(AND(C124&gt;E124,D124="halite"),IF(Main!#REF!&gt;3000,0,""),"")</f>
        <v>#REF!</v>
      </c>
      <c r="L124" t="e">
        <f t="shared" si="15"/>
        <v>#REF!</v>
      </c>
      <c r="M124" t="str">
        <f>IF(ISBLANK(Main!#REF!),"",IF(OR(ISERROR(Main!#REF!),ISERROR(Main!#REF!)),"",IF(AND(Main!#REF!="temperature estimate",Main!#REF!&lt;Main!#REF!),"T",IF(AND(Main!#REF!="pressure estimate",Main!#REF!&lt;Main!#REF!),"P",""))))</f>
        <v/>
      </c>
      <c r="N124" t="str">
        <f t="shared" si="16"/>
        <v/>
      </c>
      <c r="O124" t="str">
        <f>IF(ISNUMBER(Main!#REF!), IF(OR(Main!#REF!&lt;0, Main!#REF!&gt;100), "Invalid Salinity - must be 0 &lt; salinity &lt; 100 wt%;",""),"")</f>
        <v/>
      </c>
      <c r="P124" t="str">
        <f>IF(ISNUMBER(Main!#REF!),IF('Tm-Th-Salinity'!H124&gt;'Tm-Th-Salinity'!B124,"For entered salinity, Tm &gt; Th;",""),"")</f>
        <v/>
      </c>
      <c r="Q124" t="e">
        <f t="shared" si="17"/>
        <v>#REF!</v>
      </c>
      <c r="R124" t="e">
        <f>IF(AND(ISBLANK(Main!#REF!),ISNUMBER(Main!#REF!))," Must specify Th + Tm or S in order to compute isochore; ", IF(AND(ISNUMBER(Main!#REF!),Main!#REF!&gt;6000), "Pressure exceeds 6 kbar, outside of model range, cannot precisely determine P at this trapping T; ",""))</f>
        <v>#REF!</v>
      </c>
      <c r="S124" t="str">
        <f>IF(AND(ISNUMBER(Main!#REF!),ISNUMBER(Main!#REF!), ISBLANK(Main!#REF!))," What phase melting represented by Tm? ;","")</f>
        <v/>
      </c>
    </row>
    <row r="125" spans="3:19">
      <c r="C125" t="e">
        <f>Main!#REF!</f>
        <v>#REF!</v>
      </c>
      <c r="D125" s="20" t="e">
        <f>Main!#REF!</f>
        <v>#REF!</v>
      </c>
      <c r="E125" t="e">
        <f>Main!#REF!</f>
        <v>#REF!</v>
      </c>
      <c r="F125" s="86" t="e">
        <f>IF(D125="","",IF(AND(D125="ice",OR(C125&lt;-21.2,C125&gt;0)),0, IF(AND(D125="hydrohalite",OR(C125&lt;-21.2, C125&gt;0.1)),0, IF(AND(D125="halite", OR(C125&lt;0.1,C125&gt;801)),IF(ISBLANK(Main!#REF!),"",0),""))))</f>
        <v>#REF!</v>
      </c>
      <c r="G125" t="e">
        <f t="shared" si="12"/>
        <v>#REF!</v>
      </c>
      <c r="H125" s="29" t="e">
        <f>374.1+8.8*'Tm-Th-Salinity'!E125+0.1771*'Tm-Th-Salinity'!E125^2-0.0211*'Tm-Th-Salinity'!E125^3+0.0007334*'Tm-Th-Salinity'!E125^4</f>
        <v>#REF!</v>
      </c>
      <c r="I125" t="str">
        <f t="shared" si="13"/>
        <v/>
      </c>
      <c r="J125" t="str">
        <f t="shared" si="14"/>
        <v/>
      </c>
      <c r="K125" t="e">
        <f>IF(AND(C125&gt;E125,D125="halite"),IF(Main!#REF!&gt;3000,0,""),"")</f>
        <v>#REF!</v>
      </c>
      <c r="L125" t="e">
        <f t="shared" si="15"/>
        <v>#REF!</v>
      </c>
      <c r="M125" t="str">
        <f>IF(ISBLANK(Main!#REF!),"",IF(OR(ISERROR(Main!#REF!),ISERROR(Main!#REF!)),"",IF(AND(Main!#REF!="temperature estimate",Main!#REF!&lt;Main!#REF!),"T",IF(AND(Main!#REF!="pressure estimate",Main!#REF!&lt;Main!#REF!),"P",""))))</f>
        <v/>
      </c>
      <c r="N125" t="str">
        <f t="shared" si="16"/>
        <v/>
      </c>
      <c r="O125" t="str">
        <f>IF(ISNUMBER(Main!#REF!), IF(OR(Main!#REF!&lt;0, Main!#REF!&gt;100), "Invalid Salinity - must be 0 &lt; salinity &lt; 100 wt%;",""),"")</f>
        <v/>
      </c>
      <c r="P125" t="str">
        <f>IF(ISNUMBER(Main!#REF!),IF('Tm-Th-Salinity'!H125&gt;'Tm-Th-Salinity'!B125,"For entered salinity, Tm &gt; Th;",""),"")</f>
        <v/>
      </c>
      <c r="Q125" t="e">
        <f t="shared" si="17"/>
        <v>#REF!</v>
      </c>
      <c r="R125" t="e">
        <f>IF(AND(ISBLANK(Main!#REF!),ISNUMBER(Main!#REF!))," Must specify Th + Tm or S in order to compute isochore; ", IF(AND(ISNUMBER(Main!#REF!),Main!#REF!&gt;6000), "Pressure exceeds 6 kbar, outside of model range, cannot precisely determine P at this trapping T; ",""))</f>
        <v>#REF!</v>
      </c>
      <c r="S125" t="str">
        <f>IF(AND(ISNUMBER(Main!#REF!),ISNUMBER(Main!#REF!), ISBLANK(Main!#REF!))," What phase melting represented by Tm? ;","")</f>
        <v/>
      </c>
    </row>
    <row r="126" spans="3:19">
      <c r="C126" t="e">
        <f>Main!#REF!</f>
        <v>#REF!</v>
      </c>
      <c r="D126" s="20" t="e">
        <f>Main!#REF!</f>
        <v>#REF!</v>
      </c>
      <c r="E126" t="e">
        <f>Main!#REF!</f>
        <v>#REF!</v>
      </c>
      <c r="F126" s="86" t="e">
        <f>IF(D126="","",IF(AND(D126="ice",OR(C126&lt;-21.2,C126&gt;0)),0, IF(AND(D126="hydrohalite",OR(C126&lt;-21.2, C126&gt;0.1)),0, IF(AND(D126="halite", OR(C126&lt;0.1,C126&gt;801)),IF(ISBLANK(Main!#REF!),"",0),""))))</f>
        <v>#REF!</v>
      </c>
      <c r="G126" t="e">
        <f t="shared" si="12"/>
        <v>#REF!</v>
      </c>
      <c r="H126" s="29" t="e">
        <f>374.1+8.8*'Tm-Th-Salinity'!E126+0.1771*'Tm-Th-Salinity'!E126^2-0.0211*'Tm-Th-Salinity'!E126^3+0.0007334*'Tm-Th-Salinity'!E126^4</f>
        <v>#REF!</v>
      </c>
      <c r="I126" t="str">
        <f t="shared" si="13"/>
        <v/>
      </c>
      <c r="J126" t="str">
        <f t="shared" si="14"/>
        <v/>
      </c>
      <c r="K126" t="e">
        <f>IF(AND(C126&gt;E126,D126="halite"),IF(Main!#REF!&gt;3000,0,""),"")</f>
        <v>#REF!</v>
      </c>
      <c r="L126" t="e">
        <f t="shared" si="15"/>
        <v>#REF!</v>
      </c>
      <c r="M126" t="str">
        <f>IF(ISBLANK(Main!#REF!),"",IF(OR(ISERROR(Main!#REF!),ISERROR(Main!#REF!)),"",IF(AND(Main!#REF!="temperature estimate",Main!#REF!&lt;Main!#REF!),"T",IF(AND(Main!#REF!="pressure estimate",Main!#REF!&lt;Main!#REF!),"P",""))))</f>
        <v/>
      </c>
      <c r="N126" t="str">
        <f t="shared" si="16"/>
        <v/>
      </c>
      <c r="O126" t="str">
        <f>IF(ISNUMBER(Main!#REF!), IF(OR(Main!#REF!&lt;0, Main!#REF!&gt;100), "Invalid Salinity - must be 0 &lt; salinity &lt; 100 wt%;",""),"")</f>
        <v/>
      </c>
      <c r="P126" t="str">
        <f>IF(ISNUMBER(Main!#REF!),IF('Tm-Th-Salinity'!H126&gt;'Tm-Th-Salinity'!B126,"For entered salinity, Tm &gt; Th;",""),"")</f>
        <v/>
      </c>
      <c r="Q126" t="e">
        <f t="shared" si="17"/>
        <v>#REF!</v>
      </c>
      <c r="R126" t="e">
        <f>IF(AND(ISBLANK(Main!#REF!),ISNUMBER(Main!#REF!))," Must specify Th + Tm or S in order to compute isochore; ", IF(AND(ISNUMBER(Main!#REF!),Main!#REF!&gt;6000), "Pressure exceeds 6 kbar, outside of model range, cannot precisely determine P at this trapping T; ",""))</f>
        <v>#REF!</v>
      </c>
      <c r="S126" t="str">
        <f>IF(AND(ISNUMBER(Main!#REF!),ISNUMBER(Main!#REF!), ISBLANK(Main!#REF!))," What phase melting represented by Tm? ;","")</f>
        <v/>
      </c>
    </row>
    <row r="127" spans="3:19">
      <c r="C127" t="e">
        <f>Main!#REF!</f>
        <v>#REF!</v>
      </c>
      <c r="D127" s="20" t="e">
        <f>Main!#REF!</f>
        <v>#REF!</v>
      </c>
      <c r="E127" t="e">
        <f>Main!#REF!</f>
        <v>#REF!</v>
      </c>
      <c r="F127" s="86" t="e">
        <f>IF(D127="","",IF(AND(D127="ice",OR(C127&lt;-21.2,C127&gt;0)),0, IF(AND(D127="hydrohalite",OR(C127&lt;-21.2, C127&gt;0.1)),0, IF(AND(D127="halite", OR(C127&lt;0.1,C127&gt;801)),IF(ISBLANK(Main!#REF!),"",0),""))))</f>
        <v>#REF!</v>
      </c>
      <c r="G127" t="e">
        <f t="shared" si="12"/>
        <v>#REF!</v>
      </c>
      <c r="H127" s="29" t="e">
        <f>374.1+8.8*'Tm-Th-Salinity'!E127+0.1771*'Tm-Th-Salinity'!E127^2-0.0211*'Tm-Th-Salinity'!E127^3+0.0007334*'Tm-Th-Salinity'!E127^4</f>
        <v>#REF!</v>
      </c>
      <c r="I127" t="str">
        <f t="shared" si="13"/>
        <v/>
      </c>
      <c r="J127" t="str">
        <f t="shared" si="14"/>
        <v/>
      </c>
      <c r="K127" t="e">
        <f>IF(AND(C127&gt;E127,D127="halite"),IF(Main!#REF!&gt;3000,0,""),"")</f>
        <v>#REF!</v>
      </c>
      <c r="L127" t="e">
        <f t="shared" si="15"/>
        <v>#REF!</v>
      </c>
      <c r="M127" t="str">
        <f>IF(ISBLANK(Main!#REF!),"",IF(OR(ISERROR(Main!#REF!),ISERROR(Main!#REF!)),"",IF(AND(Main!#REF!="temperature estimate",Main!#REF!&lt;Main!#REF!),"T",IF(AND(Main!#REF!="pressure estimate",Main!#REF!&lt;Main!#REF!),"P",""))))</f>
        <v/>
      </c>
      <c r="N127" t="str">
        <f t="shared" si="16"/>
        <v/>
      </c>
      <c r="O127" t="str">
        <f>IF(ISNUMBER(Main!#REF!), IF(OR(Main!#REF!&lt;0, Main!#REF!&gt;100), "Invalid Salinity - must be 0 &lt; salinity &lt; 100 wt%;",""),"")</f>
        <v/>
      </c>
      <c r="P127" t="str">
        <f>IF(ISNUMBER(Main!#REF!),IF('Tm-Th-Salinity'!H127&gt;'Tm-Th-Salinity'!B127,"For entered salinity, Tm &gt; Th;",""),"")</f>
        <v/>
      </c>
      <c r="Q127" t="e">
        <f t="shared" si="17"/>
        <v>#REF!</v>
      </c>
      <c r="R127" t="e">
        <f>IF(AND(ISBLANK(Main!#REF!),ISNUMBER(Main!#REF!))," Must specify Th + Tm or S in order to compute isochore; ", IF(AND(ISNUMBER(Main!#REF!),Main!#REF!&gt;6000), "Pressure exceeds 6 kbar, outside of model range, cannot precisely determine P at this trapping T; ",""))</f>
        <v>#REF!</v>
      </c>
      <c r="S127" t="str">
        <f>IF(AND(ISNUMBER(Main!#REF!),ISNUMBER(Main!#REF!), ISBLANK(Main!#REF!))," What phase melting represented by Tm? ;","")</f>
        <v/>
      </c>
    </row>
    <row r="128" spans="3:19">
      <c r="C128" t="e">
        <f>Main!#REF!</f>
        <v>#REF!</v>
      </c>
      <c r="D128" s="20" t="e">
        <f>Main!#REF!</f>
        <v>#REF!</v>
      </c>
      <c r="E128" t="e">
        <f>Main!#REF!</f>
        <v>#REF!</v>
      </c>
      <c r="F128" s="86" t="e">
        <f>IF(D128="","",IF(AND(D128="ice",OR(C128&lt;-21.2,C128&gt;0)),0, IF(AND(D128="hydrohalite",OR(C128&lt;-21.2, C128&gt;0.1)),0, IF(AND(D128="halite", OR(C128&lt;0.1,C128&gt;801)),IF(ISBLANK(Main!#REF!),"",0),""))))</f>
        <v>#REF!</v>
      </c>
      <c r="G128" t="e">
        <f t="shared" si="12"/>
        <v>#REF!</v>
      </c>
      <c r="H128" s="29" t="e">
        <f>374.1+8.8*'Tm-Th-Salinity'!E128+0.1771*'Tm-Th-Salinity'!E128^2-0.0211*'Tm-Th-Salinity'!E128^3+0.0007334*'Tm-Th-Salinity'!E128^4</f>
        <v>#REF!</v>
      </c>
      <c r="I128" t="str">
        <f t="shared" si="13"/>
        <v/>
      </c>
      <c r="J128" t="str">
        <f t="shared" si="14"/>
        <v/>
      </c>
      <c r="K128" t="e">
        <f>IF(AND(C128&gt;E128,D128="halite"),IF(Main!#REF!&gt;3000,0,""),"")</f>
        <v>#REF!</v>
      </c>
      <c r="L128" t="e">
        <f t="shared" si="15"/>
        <v>#REF!</v>
      </c>
      <c r="M128" t="str">
        <f>IF(ISBLANK(Main!#REF!),"",IF(OR(ISERROR(Main!#REF!),ISERROR(Main!#REF!)),"",IF(AND(Main!#REF!="temperature estimate",Main!#REF!&lt;Main!#REF!),"T",IF(AND(Main!#REF!="pressure estimate",Main!#REF!&lt;Main!#REF!),"P",""))))</f>
        <v/>
      </c>
      <c r="N128" t="str">
        <f t="shared" si="16"/>
        <v/>
      </c>
      <c r="O128" t="str">
        <f>IF(ISNUMBER(Main!#REF!), IF(OR(Main!#REF!&lt;0, Main!#REF!&gt;100), "Invalid Salinity - must be 0 &lt; salinity &lt; 100 wt%;",""),"")</f>
        <v/>
      </c>
      <c r="P128" t="str">
        <f>IF(ISNUMBER(Main!#REF!),IF('Tm-Th-Salinity'!H128&gt;'Tm-Th-Salinity'!B128,"For entered salinity, Tm &gt; Th;",""),"")</f>
        <v/>
      </c>
      <c r="Q128" t="e">
        <f t="shared" si="17"/>
        <v>#REF!</v>
      </c>
      <c r="R128" t="e">
        <f>IF(AND(ISBLANK(Main!#REF!),ISNUMBER(Main!#REF!))," Must specify Th + Tm or S in order to compute isochore; ", IF(AND(ISNUMBER(Main!#REF!),Main!#REF!&gt;6000), "Pressure exceeds 6 kbar, outside of model range, cannot precisely determine P at this trapping T; ",""))</f>
        <v>#REF!</v>
      </c>
      <c r="S128" t="str">
        <f>IF(AND(ISNUMBER(Main!#REF!),ISNUMBER(Main!#REF!), ISBLANK(Main!#REF!))," What phase melting represented by Tm? ;","")</f>
        <v/>
      </c>
    </row>
    <row r="129" spans="3:19">
      <c r="C129" t="e">
        <f>Main!#REF!</f>
        <v>#REF!</v>
      </c>
      <c r="D129" s="20" t="e">
        <f>Main!#REF!</f>
        <v>#REF!</v>
      </c>
      <c r="E129" t="e">
        <f>Main!#REF!</f>
        <v>#REF!</v>
      </c>
      <c r="F129" s="86" t="e">
        <f>IF(D129="","",IF(AND(D129="ice",OR(C129&lt;-21.2,C129&gt;0)),0, IF(AND(D129="hydrohalite",OR(C129&lt;-21.2, C129&gt;0.1)),0, IF(AND(D129="halite", OR(C129&lt;0.1,C129&gt;801)),IF(ISBLANK(Main!#REF!),"",0),""))))</f>
        <v>#REF!</v>
      </c>
      <c r="G129" t="e">
        <f t="shared" si="12"/>
        <v>#REF!</v>
      </c>
      <c r="H129" s="29" t="e">
        <f>374.1+8.8*'Tm-Th-Salinity'!E129+0.1771*'Tm-Th-Salinity'!E129^2-0.0211*'Tm-Th-Salinity'!E129^3+0.0007334*'Tm-Th-Salinity'!E129^4</f>
        <v>#REF!</v>
      </c>
      <c r="I129" t="str">
        <f t="shared" si="13"/>
        <v/>
      </c>
      <c r="J129" t="str">
        <f t="shared" si="14"/>
        <v/>
      </c>
      <c r="K129" t="e">
        <f>IF(AND(C129&gt;E129,D129="halite"),IF(Main!#REF!&gt;3000,0,""),"")</f>
        <v>#REF!</v>
      </c>
      <c r="L129" t="e">
        <f t="shared" si="15"/>
        <v>#REF!</v>
      </c>
      <c r="M129" t="str">
        <f>IF(ISBLANK(Main!#REF!),"",IF(OR(ISERROR(Main!#REF!),ISERROR(Main!#REF!)),"",IF(AND(Main!#REF!="temperature estimate",Main!#REF!&lt;Main!#REF!),"T",IF(AND(Main!#REF!="pressure estimate",Main!#REF!&lt;Main!#REF!),"P",""))))</f>
        <v/>
      </c>
      <c r="N129" t="str">
        <f t="shared" si="16"/>
        <v/>
      </c>
      <c r="O129" t="str">
        <f>IF(ISNUMBER(Main!#REF!), IF(OR(Main!#REF!&lt;0, Main!#REF!&gt;100), "Invalid Salinity - must be 0 &lt; salinity &lt; 100 wt%;",""),"")</f>
        <v/>
      </c>
      <c r="P129" t="str">
        <f>IF(ISNUMBER(Main!#REF!),IF('Tm-Th-Salinity'!H129&gt;'Tm-Th-Salinity'!B129,"For entered salinity, Tm &gt; Th;",""),"")</f>
        <v/>
      </c>
      <c r="Q129" t="e">
        <f t="shared" si="17"/>
        <v>#REF!</v>
      </c>
      <c r="R129" t="e">
        <f>IF(AND(ISBLANK(Main!#REF!),ISNUMBER(Main!#REF!))," Must specify Th + Tm or S in order to compute isochore; ", IF(AND(ISNUMBER(Main!#REF!),Main!#REF!&gt;6000), "Pressure exceeds 6 kbar, outside of model range, cannot precisely determine P at this trapping T; ",""))</f>
        <v>#REF!</v>
      </c>
      <c r="S129" t="str">
        <f>IF(AND(ISNUMBER(Main!#REF!),ISNUMBER(Main!#REF!), ISBLANK(Main!#REF!))," What phase melting represented by Tm? ;","")</f>
        <v/>
      </c>
    </row>
    <row r="130" spans="3:19">
      <c r="C130" t="e">
        <f>Main!#REF!</f>
        <v>#REF!</v>
      </c>
      <c r="D130" s="20" t="e">
        <f>Main!#REF!</f>
        <v>#REF!</v>
      </c>
      <c r="E130" t="e">
        <f>Main!#REF!</f>
        <v>#REF!</v>
      </c>
      <c r="F130" s="86" t="e">
        <f>IF(D130="","",IF(AND(D130="ice",OR(C130&lt;-21.2,C130&gt;0)),0, IF(AND(D130="hydrohalite",OR(C130&lt;-21.2, C130&gt;0.1)),0, IF(AND(D130="halite", OR(C130&lt;0.1,C130&gt;801)),IF(ISBLANK(Main!#REF!),"",0),""))))</f>
        <v>#REF!</v>
      </c>
      <c r="G130" t="e">
        <f t="shared" si="12"/>
        <v>#REF!</v>
      </c>
      <c r="H130" s="29" t="e">
        <f>374.1+8.8*'Tm-Th-Salinity'!E130+0.1771*'Tm-Th-Salinity'!E130^2-0.0211*'Tm-Th-Salinity'!E130^3+0.0007334*'Tm-Th-Salinity'!E130^4</f>
        <v>#REF!</v>
      </c>
      <c r="I130" t="str">
        <f t="shared" si="13"/>
        <v/>
      </c>
      <c r="J130" t="str">
        <f t="shared" si="14"/>
        <v/>
      </c>
      <c r="K130" t="e">
        <f>IF(AND(C130&gt;E130,D130="halite"),IF(Main!#REF!&gt;3000,0,""),"")</f>
        <v>#REF!</v>
      </c>
      <c r="L130" t="e">
        <f t="shared" si="15"/>
        <v>#REF!</v>
      </c>
      <c r="M130" t="str">
        <f>IF(ISBLANK(Main!#REF!),"",IF(OR(ISERROR(Main!#REF!),ISERROR(Main!#REF!)),"",IF(AND(Main!#REF!="temperature estimate",Main!#REF!&lt;Main!#REF!),"T",IF(AND(Main!#REF!="pressure estimate",Main!#REF!&lt;Main!#REF!),"P",""))))</f>
        <v/>
      </c>
      <c r="N130" t="str">
        <f t="shared" si="16"/>
        <v/>
      </c>
      <c r="O130" t="str">
        <f>IF(ISNUMBER(Main!#REF!), IF(OR(Main!#REF!&lt;0, Main!#REF!&gt;100), "Invalid Salinity - must be 0 &lt; salinity &lt; 100 wt%;",""),"")</f>
        <v/>
      </c>
      <c r="P130" t="str">
        <f>IF(ISNUMBER(Main!#REF!),IF('Tm-Th-Salinity'!H130&gt;'Tm-Th-Salinity'!B130,"For entered salinity, Tm &gt; Th;",""),"")</f>
        <v/>
      </c>
      <c r="Q130" t="e">
        <f t="shared" si="17"/>
        <v>#REF!</v>
      </c>
      <c r="R130" t="e">
        <f>IF(AND(ISBLANK(Main!#REF!),ISNUMBER(Main!#REF!))," Must specify Th + Tm or S in order to compute isochore; ", IF(AND(ISNUMBER(Main!#REF!),Main!#REF!&gt;6000), "Pressure exceeds 6 kbar, outside of model range, cannot precisely determine P at this trapping T; ",""))</f>
        <v>#REF!</v>
      </c>
      <c r="S130" t="str">
        <f>IF(AND(ISNUMBER(Main!#REF!),ISNUMBER(Main!#REF!), ISBLANK(Main!#REF!))," What phase melting represented by Tm? ;","")</f>
        <v/>
      </c>
    </row>
    <row r="131" spans="3:19">
      <c r="C131" t="e">
        <f>Main!#REF!</f>
        <v>#REF!</v>
      </c>
      <c r="D131" s="20" t="e">
        <f>Main!#REF!</f>
        <v>#REF!</v>
      </c>
      <c r="E131" t="e">
        <f>Main!#REF!</f>
        <v>#REF!</v>
      </c>
      <c r="F131" s="86" t="e">
        <f>IF(D131="","",IF(AND(D131="ice",OR(C131&lt;-21.2,C131&gt;0)),0, IF(AND(D131="hydrohalite",OR(C131&lt;-21.2, C131&gt;0.1)),0, IF(AND(D131="halite", OR(C131&lt;0.1,C131&gt;801)),IF(ISBLANK(Main!#REF!),"",0),""))))</f>
        <v>#REF!</v>
      </c>
      <c r="G131" t="e">
        <f t="shared" si="12"/>
        <v>#REF!</v>
      </c>
      <c r="H131" s="29" t="e">
        <f>374.1+8.8*'Tm-Th-Salinity'!E131+0.1771*'Tm-Th-Salinity'!E131^2-0.0211*'Tm-Th-Salinity'!E131^3+0.0007334*'Tm-Th-Salinity'!E131^4</f>
        <v>#REF!</v>
      </c>
      <c r="I131" t="str">
        <f t="shared" si="13"/>
        <v/>
      </c>
      <c r="J131" t="str">
        <f t="shared" si="14"/>
        <v/>
      </c>
      <c r="K131" t="e">
        <f>IF(AND(C131&gt;E131,D131="halite"),IF(Main!#REF!&gt;3000,0,""),"")</f>
        <v>#REF!</v>
      </c>
      <c r="L131" t="e">
        <f t="shared" si="15"/>
        <v>#REF!</v>
      </c>
      <c r="M131" t="str">
        <f>IF(ISBLANK(Main!#REF!),"",IF(OR(ISERROR(Main!#REF!),ISERROR(Main!#REF!)),"",IF(AND(Main!#REF!="temperature estimate",Main!#REF!&lt;Main!#REF!),"T",IF(AND(Main!#REF!="pressure estimate",Main!#REF!&lt;Main!#REF!),"P",""))))</f>
        <v/>
      </c>
      <c r="N131" t="str">
        <f t="shared" si="16"/>
        <v/>
      </c>
      <c r="O131" t="str">
        <f>IF(ISNUMBER(Main!#REF!), IF(OR(Main!#REF!&lt;0, Main!#REF!&gt;100), "Invalid Salinity - must be 0 &lt; salinity &lt; 100 wt%;",""),"")</f>
        <v/>
      </c>
      <c r="P131" t="str">
        <f>IF(ISNUMBER(Main!#REF!),IF('Tm-Th-Salinity'!H131&gt;'Tm-Th-Salinity'!B131,"For entered salinity, Tm &gt; Th;",""),"")</f>
        <v/>
      </c>
      <c r="Q131" t="e">
        <f t="shared" si="17"/>
        <v>#REF!</v>
      </c>
      <c r="R131" t="e">
        <f>IF(AND(ISBLANK(Main!#REF!),ISNUMBER(Main!#REF!))," Must specify Th + Tm or S in order to compute isochore; ", IF(AND(ISNUMBER(Main!#REF!),Main!#REF!&gt;6000), "Pressure exceeds 6 kbar, outside of model range, cannot precisely determine P at this trapping T; ",""))</f>
        <v>#REF!</v>
      </c>
      <c r="S131" t="str">
        <f>IF(AND(ISNUMBER(Main!#REF!),ISNUMBER(Main!#REF!), ISBLANK(Main!#REF!))," What phase melting represented by Tm? ;","")</f>
        <v/>
      </c>
    </row>
    <row r="132" spans="3:19">
      <c r="C132" t="e">
        <f>Main!#REF!</f>
        <v>#REF!</v>
      </c>
      <c r="D132" s="20" t="e">
        <f>Main!#REF!</f>
        <v>#REF!</v>
      </c>
      <c r="E132" t="e">
        <f>Main!#REF!</f>
        <v>#REF!</v>
      </c>
      <c r="F132" s="86" t="e">
        <f>IF(D132="","",IF(AND(D132="ice",OR(C132&lt;-21.2,C132&gt;0)),0, IF(AND(D132="hydrohalite",OR(C132&lt;-21.2, C132&gt;0.1)),0, IF(AND(D132="halite", OR(C132&lt;0.1,C132&gt;801)),IF(ISBLANK(Main!#REF!),"",0),""))))</f>
        <v>#REF!</v>
      </c>
      <c r="G132" t="e">
        <f t="shared" si="12"/>
        <v>#REF!</v>
      </c>
      <c r="H132" s="29" t="e">
        <f>374.1+8.8*'Tm-Th-Salinity'!E132+0.1771*'Tm-Th-Salinity'!E132^2-0.0211*'Tm-Th-Salinity'!E132^3+0.0007334*'Tm-Th-Salinity'!E132^4</f>
        <v>#REF!</v>
      </c>
      <c r="I132" t="str">
        <f t="shared" si="13"/>
        <v/>
      </c>
      <c r="J132" t="str">
        <f t="shared" si="14"/>
        <v/>
      </c>
      <c r="K132" t="e">
        <f>IF(AND(C132&gt;E132,D132="halite"),IF(Main!#REF!&gt;3000,0,""),"")</f>
        <v>#REF!</v>
      </c>
      <c r="L132" t="e">
        <f t="shared" si="15"/>
        <v>#REF!</v>
      </c>
      <c r="M132" t="str">
        <f>IF(ISBLANK(Main!#REF!),"",IF(OR(ISERROR(Main!#REF!),ISERROR(Main!#REF!)),"",IF(AND(Main!#REF!="temperature estimate",Main!#REF!&lt;Main!#REF!),"T",IF(AND(Main!#REF!="pressure estimate",Main!#REF!&lt;Main!#REF!),"P",""))))</f>
        <v/>
      </c>
      <c r="N132" t="str">
        <f t="shared" si="16"/>
        <v/>
      </c>
      <c r="O132" t="str">
        <f>IF(ISNUMBER(Main!#REF!), IF(OR(Main!#REF!&lt;0, Main!#REF!&gt;100), "Invalid Salinity - must be 0 &lt; salinity &lt; 100 wt%;",""),"")</f>
        <v/>
      </c>
      <c r="P132" t="str">
        <f>IF(ISNUMBER(Main!#REF!),IF('Tm-Th-Salinity'!H132&gt;'Tm-Th-Salinity'!B132,"For entered salinity, Tm &gt; Th;",""),"")</f>
        <v/>
      </c>
      <c r="Q132" t="e">
        <f t="shared" si="17"/>
        <v>#REF!</v>
      </c>
      <c r="R132" t="e">
        <f>IF(AND(ISBLANK(Main!#REF!),ISNUMBER(Main!#REF!))," Must specify Th + Tm or S in order to compute isochore; ", IF(AND(ISNUMBER(Main!#REF!),Main!#REF!&gt;6000), "Pressure exceeds 6 kbar, outside of model range, cannot precisely determine P at this trapping T; ",""))</f>
        <v>#REF!</v>
      </c>
      <c r="S132" t="str">
        <f>IF(AND(ISNUMBER(Main!#REF!),ISNUMBER(Main!#REF!), ISBLANK(Main!#REF!))," What phase melting represented by Tm? ;","")</f>
        <v/>
      </c>
    </row>
    <row r="133" spans="3:19">
      <c r="C133" t="e">
        <f>Main!#REF!</f>
        <v>#REF!</v>
      </c>
      <c r="D133" s="20" t="e">
        <f>Main!#REF!</f>
        <v>#REF!</v>
      </c>
      <c r="E133" t="e">
        <f>Main!#REF!</f>
        <v>#REF!</v>
      </c>
      <c r="F133" s="86" t="e">
        <f>IF(D133="","",IF(AND(D133="ice",OR(C133&lt;-21.2,C133&gt;0)),0, IF(AND(D133="hydrohalite",OR(C133&lt;-21.2, C133&gt;0.1)),0, IF(AND(D133="halite", OR(C133&lt;0.1,C133&gt;801)),IF(ISBLANK(Main!#REF!),"",0),""))))</f>
        <v>#REF!</v>
      </c>
      <c r="G133" t="e">
        <f t="shared" si="12"/>
        <v>#REF!</v>
      </c>
      <c r="H133" s="29" t="e">
        <f>374.1+8.8*'Tm-Th-Salinity'!E133+0.1771*'Tm-Th-Salinity'!E133^2-0.0211*'Tm-Th-Salinity'!E133^3+0.0007334*'Tm-Th-Salinity'!E133^4</f>
        <v>#REF!</v>
      </c>
      <c r="I133" t="str">
        <f t="shared" si="13"/>
        <v/>
      </c>
      <c r="J133" t="str">
        <f t="shared" si="14"/>
        <v/>
      </c>
      <c r="K133" t="e">
        <f>IF(AND(C133&gt;E133,D133="halite"),IF(Main!#REF!&gt;3000,0,""),"")</f>
        <v>#REF!</v>
      </c>
      <c r="L133" t="e">
        <f t="shared" si="15"/>
        <v>#REF!</v>
      </c>
      <c r="M133" t="str">
        <f>IF(ISBLANK(Main!#REF!),"",IF(OR(ISERROR(Main!#REF!),ISERROR(Main!#REF!)),"",IF(AND(Main!#REF!="temperature estimate",Main!#REF!&lt;Main!#REF!),"T",IF(AND(Main!#REF!="pressure estimate",Main!#REF!&lt;Main!#REF!),"P",""))))</f>
        <v/>
      </c>
      <c r="N133" t="str">
        <f t="shared" si="16"/>
        <v/>
      </c>
      <c r="O133" t="str">
        <f>IF(ISNUMBER(Main!#REF!), IF(OR(Main!#REF!&lt;0, Main!#REF!&gt;100), "Invalid Salinity - must be 0 &lt; salinity &lt; 100 wt%;",""),"")</f>
        <v/>
      </c>
      <c r="P133" t="str">
        <f>IF(ISNUMBER(Main!#REF!),IF('Tm-Th-Salinity'!H133&gt;'Tm-Th-Salinity'!B133,"For entered salinity, Tm &gt; Th;",""),"")</f>
        <v/>
      </c>
      <c r="Q133" t="e">
        <f t="shared" si="17"/>
        <v>#REF!</v>
      </c>
      <c r="R133" t="e">
        <f>IF(AND(ISBLANK(Main!#REF!),ISNUMBER(Main!#REF!))," Must specify Th + Tm or S in order to compute isochore; ", IF(AND(ISNUMBER(Main!#REF!),Main!#REF!&gt;6000), "Pressure exceeds 6 kbar, outside of model range, cannot precisely determine P at this trapping T; ",""))</f>
        <v>#REF!</v>
      </c>
      <c r="S133" t="str">
        <f>IF(AND(ISNUMBER(Main!#REF!),ISNUMBER(Main!#REF!), ISBLANK(Main!#REF!))," What phase melting represented by Tm? ;","")</f>
        <v/>
      </c>
    </row>
    <row r="134" spans="3:19">
      <c r="C134" t="e">
        <f>Main!#REF!</f>
        <v>#REF!</v>
      </c>
      <c r="D134" s="20" t="e">
        <f>Main!#REF!</f>
        <v>#REF!</v>
      </c>
      <c r="E134" t="e">
        <f>Main!#REF!</f>
        <v>#REF!</v>
      </c>
      <c r="F134" s="86" t="e">
        <f>IF(D134="","",IF(AND(D134="ice",OR(C134&lt;-21.2,C134&gt;0)),0, IF(AND(D134="hydrohalite",OR(C134&lt;-21.2, C134&gt;0.1)),0, IF(AND(D134="halite", OR(C134&lt;0.1,C134&gt;801)),IF(ISBLANK(Main!#REF!),"",0),""))))</f>
        <v>#REF!</v>
      </c>
      <c r="G134" t="e">
        <f t="shared" si="12"/>
        <v>#REF!</v>
      </c>
      <c r="H134" s="29" t="e">
        <f>374.1+8.8*'Tm-Th-Salinity'!E134+0.1771*'Tm-Th-Salinity'!E134^2-0.0211*'Tm-Th-Salinity'!E134^3+0.0007334*'Tm-Th-Salinity'!E134^4</f>
        <v>#REF!</v>
      </c>
      <c r="I134" t="str">
        <f t="shared" si="13"/>
        <v/>
      </c>
      <c r="J134" t="str">
        <f t="shared" si="14"/>
        <v/>
      </c>
      <c r="K134" t="e">
        <f>IF(AND(C134&gt;E134,D134="halite"),IF(Main!#REF!&gt;3000,0,""),"")</f>
        <v>#REF!</v>
      </c>
      <c r="L134" t="e">
        <f t="shared" si="15"/>
        <v>#REF!</v>
      </c>
      <c r="M134" t="str">
        <f>IF(ISBLANK(Main!#REF!),"",IF(OR(ISERROR(Main!#REF!),ISERROR(Main!#REF!)),"",IF(AND(Main!#REF!="temperature estimate",Main!#REF!&lt;Main!#REF!),"T",IF(AND(Main!#REF!="pressure estimate",Main!#REF!&lt;Main!#REF!),"P",""))))</f>
        <v/>
      </c>
      <c r="N134" t="str">
        <f t="shared" si="16"/>
        <v/>
      </c>
      <c r="O134" t="str">
        <f>IF(ISNUMBER(Main!#REF!), IF(OR(Main!#REF!&lt;0, Main!#REF!&gt;100), "Invalid Salinity - must be 0 &lt; salinity &lt; 100 wt%;",""),"")</f>
        <v/>
      </c>
      <c r="P134" t="str">
        <f>IF(ISNUMBER(Main!#REF!),IF('Tm-Th-Salinity'!H134&gt;'Tm-Th-Salinity'!B134,"For entered salinity, Tm &gt; Th;",""),"")</f>
        <v/>
      </c>
      <c r="Q134" t="e">
        <f t="shared" si="17"/>
        <v>#REF!</v>
      </c>
      <c r="R134" t="e">
        <f>IF(AND(ISBLANK(Main!#REF!),ISNUMBER(Main!#REF!))," Must specify Th + Tm or S in order to compute isochore; ", IF(AND(ISNUMBER(Main!#REF!),Main!#REF!&gt;6000), "Pressure exceeds 6 kbar, outside of model range, cannot precisely determine P at this trapping T; ",""))</f>
        <v>#REF!</v>
      </c>
      <c r="S134" t="str">
        <f>IF(AND(ISNUMBER(Main!#REF!),ISNUMBER(Main!#REF!), ISBLANK(Main!#REF!))," What phase melting represented by Tm? ;","")</f>
        <v/>
      </c>
    </row>
    <row r="135" spans="3:19">
      <c r="C135" t="e">
        <f>Main!#REF!</f>
        <v>#REF!</v>
      </c>
      <c r="D135" s="20" t="e">
        <f>Main!#REF!</f>
        <v>#REF!</v>
      </c>
      <c r="E135" t="e">
        <f>Main!#REF!</f>
        <v>#REF!</v>
      </c>
      <c r="F135" s="86" t="e">
        <f>IF(D135="","",IF(AND(D135="ice",OR(C135&lt;-21.2,C135&gt;0)),0, IF(AND(D135="hydrohalite",OR(C135&lt;-21.2, C135&gt;0.1)),0, IF(AND(D135="halite", OR(C135&lt;0.1,C135&gt;801)),IF(ISBLANK(Main!#REF!),"",0),""))))</f>
        <v>#REF!</v>
      </c>
      <c r="G135" t="e">
        <f t="shared" si="12"/>
        <v>#REF!</v>
      </c>
      <c r="H135" s="29" t="e">
        <f>374.1+8.8*'Tm-Th-Salinity'!E135+0.1771*'Tm-Th-Salinity'!E135^2-0.0211*'Tm-Th-Salinity'!E135^3+0.0007334*'Tm-Th-Salinity'!E135^4</f>
        <v>#REF!</v>
      </c>
      <c r="I135" t="str">
        <f t="shared" si="13"/>
        <v/>
      </c>
      <c r="J135" t="str">
        <f t="shared" si="14"/>
        <v/>
      </c>
      <c r="K135" t="e">
        <f>IF(AND(C135&gt;E135,D135="halite"),IF(Main!#REF!&gt;3000,0,""),"")</f>
        <v>#REF!</v>
      </c>
      <c r="L135" t="e">
        <f t="shared" si="15"/>
        <v>#REF!</v>
      </c>
      <c r="M135" t="str">
        <f>IF(ISBLANK(Main!#REF!),"",IF(OR(ISERROR(Main!#REF!),ISERROR(Main!#REF!)),"",IF(AND(Main!#REF!="temperature estimate",Main!#REF!&lt;Main!#REF!),"T",IF(AND(Main!#REF!="pressure estimate",Main!#REF!&lt;Main!#REF!),"P",""))))</f>
        <v/>
      </c>
      <c r="N135" t="str">
        <f t="shared" si="16"/>
        <v/>
      </c>
      <c r="O135" t="str">
        <f>IF(ISNUMBER(Main!#REF!), IF(OR(Main!#REF!&lt;0, Main!#REF!&gt;100), "Invalid Salinity - must be 0 &lt; salinity &lt; 100 wt%;",""),"")</f>
        <v/>
      </c>
      <c r="P135" t="str">
        <f>IF(ISNUMBER(Main!#REF!),IF('Tm-Th-Salinity'!H135&gt;'Tm-Th-Salinity'!B135,"For entered salinity, Tm &gt; Th;",""),"")</f>
        <v/>
      </c>
      <c r="Q135" t="e">
        <f t="shared" si="17"/>
        <v>#REF!</v>
      </c>
      <c r="R135" t="e">
        <f>IF(AND(ISBLANK(Main!#REF!),ISNUMBER(Main!#REF!))," Must specify Th + Tm or S in order to compute isochore; ", IF(AND(ISNUMBER(Main!#REF!),Main!#REF!&gt;6000), "Pressure exceeds 6 kbar, outside of model range, cannot precisely determine P at this trapping T; ",""))</f>
        <v>#REF!</v>
      </c>
      <c r="S135" t="str">
        <f>IF(AND(ISNUMBER(Main!#REF!),ISNUMBER(Main!#REF!), ISBLANK(Main!#REF!))," What phase melting represented by Tm? ;","")</f>
        <v/>
      </c>
    </row>
    <row r="136" spans="3:19">
      <c r="C136">
        <f>Main!C28</f>
        <v>390</v>
      </c>
      <c r="D136" s="20" t="str">
        <f>Main!D28</f>
        <v>halite</v>
      </c>
      <c r="E136">
        <f>Main!E28</f>
        <v>277</v>
      </c>
      <c r="F136" s="86" t="str">
        <f>IF(D136="","",IF(AND(D136="ice",OR(C136&lt;-21.2,C136&gt;0)),0, IF(AND(D136="hydrohalite",OR(C136&lt;-21.2, C136&gt;0.1)),0, IF(AND(D136="halite", OR(C136&lt;0.1,C136&gt;801)),IF(ISBLANK(Main!C28),"",0),""))))</f>
        <v/>
      </c>
      <c r="G136" t="str">
        <f t="shared" si="12"/>
        <v/>
      </c>
      <c r="H136" s="29">
        <f>374.1+8.8*'Tm-Th-Salinity'!E136+0.1771*'Tm-Th-Salinity'!E136^2-0.0211*'Tm-Th-Salinity'!E136^3+0.0007334*'Tm-Th-Salinity'!E136^4</f>
        <v>2545.6718782384232</v>
      </c>
      <c r="I136" t="str">
        <f t="shared" si="13"/>
        <v/>
      </c>
      <c r="J136" t="str">
        <f t="shared" si="14"/>
        <v/>
      </c>
      <c r="K136" t="str">
        <f>IF(AND(C136&gt;E136,D136="halite"),IF(Main!J28&gt;3000,0,""),"")</f>
        <v/>
      </c>
      <c r="L136" t="str">
        <f t="shared" si="15"/>
        <v/>
      </c>
      <c r="M136" t="str">
        <f>IF(ISBLANK(Main!E28),"",IF(OR(ISERROR(Main!Q28),ISERROR(Main!R28)),"",IF(AND(Main!N28="temperature estimate",Main!Q28&lt;Main!I28),"T",IF(AND(Main!N28="pressure estimate",Main!R28&lt;Main!J28),"P",""))))</f>
        <v/>
      </c>
      <c r="N136" t="str">
        <f t="shared" si="16"/>
        <v/>
      </c>
      <c r="O136" t="str">
        <f>IF(ISNUMBER(Main!F28), IF(OR(Main!F28&lt;0, Main!F28&gt;100), "Invalid Salinity - must be 0 &lt; salinity &lt; 100 wt%;",""),"")</f>
        <v/>
      </c>
      <c r="P136" t="str">
        <f>IF(ISNUMBER(Main!F28),IF('Tm-Th-Salinity'!H136&gt;'Tm-Th-Salinity'!B136,"For entered salinity, Tm &gt; Th;",""),"")</f>
        <v/>
      </c>
      <c r="Q136" t="str">
        <f t="shared" si="17"/>
        <v/>
      </c>
      <c r="R136" t="str">
        <f>IF(AND(ISBLANK(Main!L28),ISNUMBER(Main!O28))," Must specify Th + Tm or S in order to compute isochore; ", IF(AND(ISNUMBER(Main!R28),Main!R28&gt;6000), "Pressure exceeds 6 kbar, outside of model range, cannot precisely determine P at this trapping T; ",""))</f>
        <v/>
      </c>
      <c r="S136" t="str">
        <f>IF(AND(ISNUMBER(Main!C28),ISNUMBER(Main!E28), ISBLANK(Main!D28))," What phase melting represented by Tm? ;","")</f>
        <v/>
      </c>
    </row>
    <row r="137" spans="3:19">
      <c r="C137">
        <f>Main!C29</f>
        <v>392</v>
      </c>
      <c r="D137" s="20" t="str">
        <f>Main!D29</f>
        <v>halite</v>
      </c>
      <c r="E137">
        <f>Main!E29</f>
        <v>275</v>
      </c>
      <c r="F137" s="86" t="str">
        <f>IF(D137="","",IF(AND(D137="ice",OR(C137&lt;-21.2,C137&gt;0)),0, IF(AND(D137="hydrohalite",OR(C137&lt;-21.2, C137&gt;0.1)),0, IF(AND(D137="halite", OR(C137&lt;0.1,C137&gt;801)),IF(ISBLANK(Main!C29),"",0),""))))</f>
        <v/>
      </c>
      <c r="G137" t="str">
        <f t="shared" si="12"/>
        <v/>
      </c>
      <c r="H137" s="29">
        <f>374.1+8.8*'Tm-Th-Salinity'!E137+0.1771*'Tm-Th-Salinity'!E137^2-0.0211*'Tm-Th-Salinity'!E137^3+0.0007334*'Tm-Th-Salinity'!E137^4</f>
        <v>2579.3152760062899</v>
      </c>
      <c r="I137" t="str">
        <f t="shared" si="13"/>
        <v/>
      </c>
      <c r="J137" t="str">
        <f t="shared" si="14"/>
        <v/>
      </c>
      <c r="K137" t="str">
        <f>IF(AND(C137&gt;E137,D137="halite"),IF(Main!J29&gt;3000,0,""),"")</f>
        <v/>
      </c>
      <c r="L137" t="str">
        <f t="shared" si="15"/>
        <v/>
      </c>
      <c r="M137" t="str">
        <f>IF(ISBLANK(Main!E29),"",IF(OR(ISERROR(Main!Q29),ISERROR(Main!R29)),"",IF(AND(Main!N29="temperature estimate",Main!Q29&lt;Main!I29),"T",IF(AND(Main!N29="pressure estimate",Main!R29&lt;Main!J29),"P",""))))</f>
        <v/>
      </c>
      <c r="N137" t="str">
        <f t="shared" si="16"/>
        <v/>
      </c>
      <c r="O137" t="str">
        <f>IF(ISNUMBER(Main!F29), IF(OR(Main!F29&lt;0, Main!F29&gt;100), "Invalid Salinity - must be 0 &lt; salinity &lt; 100 wt%;",""),"")</f>
        <v/>
      </c>
      <c r="P137" t="str">
        <f>IF(ISNUMBER(Main!F29),IF('Tm-Th-Salinity'!H137&gt;'Tm-Th-Salinity'!B137,"For entered salinity, Tm &gt; Th;",""),"")</f>
        <v/>
      </c>
      <c r="Q137" t="str">
        <f t="shared" si="17"/>
        <v/>
      </c>
      <c r="R137" t="str">
        <f>IF(AND(ISBLANK(Main!L29),ISNUMBER(Main!O29))," Must specify Th + Tm or S in order to compute isochore; ", IF(AND(ISNUMBER(Main!R29),Main!R29&gt;6000), "Pressure exceeds 6 kbar, outside of model range, cannot precisely determine P at this trapping T; ",""))</f>
        <v/>
      </c>
      <c r="S137" t="str">
        <f>IF(AND(ISNUMBER(Main!C29),ISNUMBER(Main!E29), ISBLANK(Main!D29))," What phase melting represented by Tm? ;","")</f>
        <v/>
      </c>
    </row>
    <row r="138" spans="3:19">
      <c r="C138">
        <f>Main!C30</f>
        <v>365</v>
      </c>
      <c r="D138" s="20" t="str">
        <f>Main!D30</f>
        <v>halite</v>
      </c>
      <c r="E138">
        <f>Main!E30</f>
        <v>218</v>
      </c>
      <c r="F138" s="86" t="str">
        <f>IF(D138="","",IF(AND(D138="ice",OR(C138&lt;-21.2,C138&gt;0)),0, IF(AND(D138="hydrohalite",OR(C138&lt;-21.2, C138&gt;0.1)),0, IF(AND(D138="halite", OR(C138&lt;0.1,C138&gt;801)),IF(ISBLANK(Main!C30),"",0),""))))</f>
        <v/>
      </c>
      <c r="G138" t="str">
        <f t="shared" si="12"/>
        <v/>
      </c>
      <c r="H138" s="29">
        <f>374.1+8.8*'Tm-Th-Salinity'!E138+0.1771*'Tm-Th-Salinity'!E138^2-0.0211*'Tm-Th-Salinity'!E138^3+0.0007334*'Tm-Th-Salinity'!E138^4</f>
        <v>2096.3496265702706</v>
      </c>
      <c r="I138" t="str">
        <f t="shared" si="13"/>
        <v/>
      </c>
      <c r="J138" t="str">
        <f t="shared" si="14"/>
        <v/>
      </c>
      <c r="K138" t="str">
        <f>IF(AND(C138&gt;E138,D138="halite"),IF(Main!J30&gt;3000,0,""),"")</f>
        <v/>
      </c>
      <c r="L138" t="str">
        <f t="shared" si="15"/>
        <v/>
      </c>
      <c r="M138" t="str">
        <f>IF(ISBLANK(Main!E30),"",IF(OR(ISERROR(Main!Q30),ISERROR(Main!R30)),"",IF(AND(Main!N30="temperature estimate",Main!Q30&lt;Main!I30),"T",IF(AND(Main!N30="pressure estimate",Main!R30&lt;Main!J30),"P",""))))</f>
        <v/>
      </c>
      <c r="N138" t="str">
        <f t="shared" si="16"/>
        <v/>
      </c>
      <c r="O138" t="str">
        <f>IF(ISNUMBER(Main!F30), IF(OR(Main!F30&lt;0, Main!F30&gt;100), "Invalid Salinity - must be 0 &lt; salinity &lt; 100 wt%;",""),"")</f>
        <v/>
      </c>
      <c r="P138" t="str">
        <f>IF(ISNUMBER(Main!F30),IF('Tm-Th-Salinity'!H138&gt;'Tm-Th-Salinity'!B138,"For entered salinity, Tm &gt; Th;",""),"")</f>
        <v/>
      </c>
      <c r="Q138" t="str">
        <f t="shared" si="17"/>
        <v/>
      </c>
      <c r="R138" t="str">
        <f>IF(AND(ISBLANK(Main!L30),ISNUMBER(Main!O30))," Must specify Th + Tm or S in order to compute isochore; ", IF(AND(ISNUMBER(Main!R30),Main!R30&gt;6000), "Pressure exceeds 6 kbar, outside of model range, cannot precisely determine P at this trapping T; ",""))</f>
        <v/>
      </c>
      <c r="S138" t="str">
        <f>IF(AND(ISNUMBER(Main!C30),ISNUMBER(Main!E30), ISBLANK(Main!D30))," What phase melting represented by Tm? ;","")</f>
        <v/>
      </c>
    </row>
    <row r="139" spans="3:19">
      <c r="C139">
        <f>Main!C31</f>
        <v>348</v>
      </c>
      <c r="D139" s="20" t="str">
        <f>Main!D31</f>
        <v>halite</v>
      </c>
      <c r="E139">
        <f>Main!E31</f>
        <v>216</v>
      </c>
      <c r="F139" s="86" t="str">
        <f>IF(D139="","",IF(AND(D139="ice",OR(C139&lt;-21.2,C139&gt;0)),0, IF(AND(D139="hydrohalite",OR(C139&lt;-21.2, C139&gt;0.1)),0, IF(AND(D139="halite", OR(C139&lt;0.1,C139&gt;801)),IF(ISBLANK(Main!C31),"",0),""))))</f>
        <v/>
      </c>
      <c r="G139" t="str">
        <f t="shared" si="12"/>
        <v/>
      </c>
      <c r="H139" s="29">
        <f>374.1+8.8*'Tm-Th-Salinity'!E139+0.1771*'Tm-Th-Salinity'!E139^2-0.0211*'Tm-Th-Salinity'!E139^3+0.0007334*'Tm-Th-Salinity'!E139^4</f>
        <v>1894.0216888918387</v>
      </c>
      <c r="I139" t="str">
        <f t="shared" si="13"/>
        <v/>
      </c>
      <c r="J139" t="str">
        <f t="shared" si="14"/>
        <v/>
      </c>
      <c r="K139" t="str">
        <f>IF(AND(C139&gt;E139,D139="halite"),IF(Main!J31&gt;3000,0,""),"")</f>
        <v/>
      </c>
      <c r="L139" t="str">
        <f t="shared" si="15"/>
        <v/>
      </c>
      <c r="M139" t="str">
        <f>IF(ISBLANK(Main!E31),"",IF(OR(ISERROR(Main!Q31),ISERROR(Main!R31)),"",IF(AND(Main!N31="temperature estimate",Main!Q31&lt;Main!I31),"T",IF(AND(Main!N31="pressure estimate",Main!R31&lt;Main!J31),"P",""))))</f>
        <v/>
      </c>
      <c r="N139" t="str">
        <f t="shared" si="16"/>
        <v/>
      </c>
      <c r="O139" t="str">
        <f>IF(ISNUMBER(Main!F31), IF(OR(Main!F31&lt;0, Main!F31&gt;100), "Invalid Salinity - must be 0 &lt; salinity &lt; 100 wt%;",""),"")</f>
        <v/>
      </c>
      <c r="P139" t="str">
        <f>IF(ISNUMBER(Main!F31),IF('Tm-Th-Salinity'!H139&gt;'Tm-Th-Salinity'!B139,"For entered salinity, Tm &gt; Th;",""),"")</f>
        <v/>
      </c>
      <c r="Q139" t="str">
        <f t="shared" si="17"/>
        <v/>
      </c>
      <c r="R139" t="str">
        <f>IF(AND(ISBLANK(Main!L31),ISNUMBER(Main!O31))," Must specify Th + Tm or S in order to compute isochore; ", IF(AND(ISNUMBER(Main!R31),Main!R31&gt;6000), "Pressure exceeds 6 kbar, outside of model range, cannot precisely determine P at this trapping T; ",""))</f>
        <v/>
      </c>
      <c r="S139" t="str">
        <f>IF(AND(ISNUMBER(Main!C31),ISNUMBER(Main!E31), ISBLANK(Main!D31))," What phase melting represented by Tm? ;","")</f>
        <v/>
      </c>
    </row>
    <row r="140" spans="3:19">
      <c r="C140">
        <f>Main!C32</f>
        <v>346</v>
      </c>
      <c r="D140" s="20" t="str">
        <f>Main!D32</f>
        <v>halite</v>
      </c>
      <c r="E140">
        <f>Main!E32</f>
        <v>245</v>
      </c>
      <c r="F140" s="86" t="str">
        <f>IF(D140="","",IF(AND(D140="ice",OR(C140&lt;-21.2,C140&gt;0)),0, IF(AND(D140="hydrohalite",OR(C140&lt;-21.2, C140&gt;0.1)),0, IF(AND(D140="halite", OR(C140&lt;0.1,C140&gt;801)),IF(ISBLANK(Main!C32),"",0),""))))</f>
        <v/>
      </c>
      <c r="G140" t="str">
        <f t="shared" si="12"/>
        <v/>
      </c>
      <c r="H140" s="29">
        <f>374.1+8.8*'Tm-Th-Salinity'!E140+0.1771*'Tm-Th-Salinity'!E140^2-0.0211*'Tm-Th-Salinity'!E140^3+0.0007334*'Tm-Th-Salinity'!E140^4</f>
        <v>1888.8361126242733</v>
      </c>
      <c r="I140" t="str">
        <f t="shared" si="13"/>
        <v/>
      </c>
      <c r="J140" t="str">
        <f t="shared" si="14"/>
        <v/>
      </c>
      <c r="K140" t="str">
        <f>IF(AND(C140&gt;E140,D140="halite"),IF(Main!J32&gt;3000,0,""),"")</f>
        <v/>
      </c>
      <c r="L140" t="str">
        <f t="shared" si="15"/>
        <v/>
      </c>
      <c r="M140" t="str">
        <f>IF(ISBLANK(Main!E32),"",IF(OR(ISERROR(Main!Q32),ISERROR(Main!R32)),"",IF(AND(Main!N32="temperature estimate",Main!Q32&lt;Main!I32),"T",IF(AND(Main!N32="pressure estimate",Main!R32&lt;Main!J32),"P",""))))</f>
        <v/>
      </c>
      <c r="N140" t="str">
        <f t="shared" si="16"/>
        <v/>
      </c>
      <c r="O140" t="str">
        <f>IF(ISNUMBER(Main!F32), IF(OR(Main!F32&lt;0, Main!F32&gt;100), "Invalid Salinity - must be 0 &lt; salinity &lt; 100 wt%;",""),"")</f>
        <v/>
      </c>
      <c r="P140" t="str">
        <f>IF(ISNUMBER(Main!F32),IF('Tm-Th-Salinity'!H140&gt;'Tm-Th-Salinity'!B140,"For entered salinity, Tm &gt; Th;",""),"")</f>
        <v/>
      </c>
      <c r="Q140" t="str">
        <f t="shared" si="17"/>
        <v/>
      </c>
      <c r="R140" t="str">
        <f>IF(AND(ISBLANK(Main!L32),ISNUMBER(Main!O32))," Must specify Th + Tm or S in order to compute isochore; ", IF(AND(ISNUMBER(Main!R32),Main!R32&gt;6000), "Pressure exceeds 6 kbar, outside of model range, cannot precisely determine P at this trapping T; ",""))</f>
        <v/>
      </c>
      <c r="S140" t="str">
        <f>IF(AND(ISNUMBER(Main!C32),ISNUMBER(Main!E32), ISBLANK(Main!D32))," What phase melting represented by Tm? ;","")</f>
        <v/>
      </c>
    </row>
    <row r="141" spans="3:19">
      <c r="C141">
        <f>Main!C33</f>
        <v>358</v>
      </c>
      <c r="D141" s="20" t="str">
        <f>Main!D33</f>
        <v>halite</v>
      </c>
      <c r="E141">
        <f>Main!E33</f>
        <v>243</v>
      </c>
      <c r="F141" s="86" t="str">
        <f>IF(D141="","",IF(AND(D141="ice",OR(C141&lt;-21.2,C141&gt;0)),0, IF(AND(D141="hydrohalite",OR(C141&lt;-21.2, C141&gt;0.1)),0, IF(AND(D141="halite", OR(C141&lt;0.1,C141&gt;801)),IF(ISBLANK(Main!C33),"",0),""))))</f>
        <v/>
      </c>
      <c r="G141" t="str">
        <f t="shared" si="12"/>
        <v/>
      </c>
      <c r="H141" s="29">
        <f>374.1+8.8*'Tm-Th-Salinity'!E141+0.1771*'Tm-Th-Salinity'!E141^2-0.0211*'Tm-Th-Salinity'!E141^3+0.0007334*'Tm-Th-Salinity'!E141^4</f>
        <v>2037.6284207153906</v>
      </c>
      <c r="I141" t="str">
        <f t="shared" si="13"/>
        <v/>
      </c>
      <c r="J141" t="str">
        <f t="shared" si="14"/>
        <v/>
      </c>
      <c r="K141" t="str">
        <f>IF(AND(C141&gt;E141,D141="halite"),IF(Main!J33&gt;3000,0,""),"")</f>
        <v/>
      </c>
      <c r="L141" t="str">
        <f t="shared" si="15"/>
        <v/>
      </c>
      <c r="M141" t="str">
        <f>IF(ISBLANK(Main!E33),"",IF(OR(ISERROR(Main!Q33),ISERROR(Main!R33)),"",IF(AND(Main!N33="temperature estimate",Main!Q33&lt;Main!I33),"T",IF(AND(Main!N33="pressure estimate",Main!R33&lt;Main!J33),"P",""))))</f>
        <v/>
      </c>
      <c r="N141" t="str">
        <f t="shared" si="16"/>
        <v/>
      </c>
      <c r="O141" t="str">
        <f>IF(ISNUMBER(Main!F33), IF(OR(Main!F33&lt;0, Main!F33&gt;100), "Invalid Salinity - must be 0 &lt; salinity &lt; 100 wt%;",""),"")</f>
        <v/>
      </c>
      <c r="P141" t="str">
        <f>IF(ISNUMBER(Main!F33),IF('Tm-Th-Salinity'!H141&gt;'Tm-Th-Salinity'!B141,"For entered salinity, Tm &gt; Th;",""),"")</f>
        <v/>
      </c>
      <c r="Q141" t="str">
        <f t="shared" si="17"/>
        <v/>
      </c>
      <c r="R141" t="str">
        <f>IF(AND(ISBLANK(Main!L33),ISNUMBER(Main!O33))," Must specify Th + Tm or S in order to compute isochore; ", IF(AND(ISNUMBER(Main!R33),Main!R33&gt;6000), "Pressure exceeds 6 kbar, outside of model range, cannot precisely determine P at this trapping T; ",""))</f>
        <v/>
      </c>
      <c r="S141" t="str">
        <f>IF(AND(ISNUMBER(Main!C33),ISNUMBER(Main!E33), ISBLANK(Main!D33))," What phase melting represented by Tm? ;","")</f>
        <v/>
      </c>
    </row>
    <row r="142" spans="3:19">
      <c r="C142">
        <f>Main!C34</f>
        <v>363</v>
      </c>
      <c r="D142" s="20" t="str">
        <f>Main!D34</f>
        <v>halite</v>
      </c>
      <c r="E142">
        <f>Main!E34</f>
        <v>221</v>
      </c>
      <c r="F142" s="86" t="str">
        <f>IF(D142="","",IF(AND(D142="ice",OR(C142&lt;-21.2,C142&gt;0)),0, IF(AND(D142="hydrohalite",OR(C142&lt;-21.2, C142&gt;0.1)),0, IF(AND(D142="halite", OR(C142&lt;0.1,C142&gt;801)),IF(ISBLANK(Main!C34),"",0),""))))</f>
        <v/>
      </c>
      <c r="G142" t="str">
        <f t="shared" si="12"/>
        <v/>
      </c>
      <c r="H142" s="29">
        <f>374.1+8.8*'Tm-Th-Salinity'!E142+0.1771*'Tm-Th-Salinity'!E142^2-0.0211*'Tm-Th-Salinity'!E142^3+0.0007334*'Tm-Th-Salinity'!E142^4</f>
        <v>2076.8220521710082</v>
      </c>
      <c r="I142" t="str">
        <f t="shared" si="13"/>
        <v/>
      </c>
      <c r="J142" t="str">
        <f t="shared" si="14"/>
        <v/>
      </c>
      <c r="K142" t="str">
        <f>IF(AND(C142&gt;E142,D142="halite"),IF(Main!J34&gt;3000,0,""),"")</f>
        <v/>
      </c>
      <c r="L142" t="str">
        <f t="shared" si="15"/>
        <v/>
      </c>
      <c r="M142" t="str">
        <f>IF(ISBLANK(Main!E34),"",IF(OR(ISERROR(Main!Q34),ISERROR(Main!R34)),"",IF(AND(Main!N34="temperature estimate",Main!Q34&lt;Main!I34),"T",IF(AND(Main!N34="pressure estimate",Main!R34&lt;Main!J34),"P",""))))</f>
        <v/>
      </c>
      <c r="N142" t="str">
        <f t="shared" si="16"/>
        <v/>
      </c>
      <c r="O142" t="str">
        <f>IF(ISNUMBER(Main!F34), IF(OR(Main!F34&lt;0, Main!F34&gt;100), "Invalid Salinity - must be 0 &lt; salinity &lt; 100 wt%;",""),"")</f>
        <v/>
      </c>
      <c r="P142" t="str">
        <f>IF(ISNUMBER(Main!F34),IF('Tm-Th-Salinity'!H142&gt;'Tm-Th-Salinity'!B142,"For entered salinity, Tm &gt; Th;",""),"")</f>
        <v/>
      </c>
      <c r="Q142" t="str">
        <f t="shared" si="17"/>
        <v/>
      </c>
      <c r="R142" t="str">
        <f>IF(AND(ISBLANK(Main!L34),ISNUMBER(Main!O34))," Must specify Th + Tm or S in order to compute isochore; ", IF(AND(ISNUMBER(Main!R34),Main!R34&gt;6000), "Pressure exceeds 6 kbar, outside of model range, cannot precisely determine P at this trapping T; ",""))</f>
        <v/>
      </c>
      <c r="S142" t="str">
        <f>IF(AND(ISNUMBER(Main!C34),ISNUMBER(Main!E34), ISBLANK(Main!D34))," What phase melting represented by Tm? ;","")</f>
        <v/>
      </c>
    </row>
    <row r="143" spans="3:19">
      <c r="C143">
        <f>Main!C35</f>
        <v>367</v>
      </c>
      <c r="D143" s="20" t="str">
        <f>Main!D35</f>
        <v>halite</v>
      </c>
      <c r="E143">
        <f>Main!E35</f>
        <v>225</v>
      </c>
      <c r="F143" s="86" t="str">
        <f>IF(D143="","",IF(AND(D143="ice",OR(C143&lt;-21.2,C143&gt;0)),0, IF(AND(D143="hydrohalite",OR(C143&lt;-21.2, C143&gt;0.1)),0, IF(AND(D143="halite", OR(C143&lt;0.1,C143&gt;801)),IF(ISBLANK(Main!C35),"",0),""))))</f>
        <v/>
      </c>
      <c r="G143" t="str">
        <f t="shared" si="12"/>
        <v/>
      </c>
      <c r="H143" s="29">
        <f>374.1+8.8*'Tm-Th-Salinity'!E143+0.1771*'Tm-Th-Salinity'!E143^2-0.0211*'Tm-Th-Salinity'!E143^3+0.0007334*'Tm-Th-Salinity'!E143^4</f>
        <v>2134.0730063116162</v>
      </c>
      <c r="I143" t="str">
        <f t="shared" si="13"/>
        <v/>
      </c>
      <c r="J143" t="str">
        <f t="shared" si="14"/>
        <v/>
      </c>
      <c r="K143" t="str">
        <f>IF(AND(C143&gt;E143,D143="halite"),IF(Main!J35&gt;3000,0,""),"")</f>
        <v/>
      </c>
      <c r="L143" t="str">
        <f t="shared" si="15"/>
        <v/>
      </c>
      <c r="M143" t="str">
        <f>IF(ISBLANK(Main!E35),"",IF(OR(ISERROR(Main!Q35),ISERROR(Main!R35)),"",IF(AND(Main!N35="temperature estimate",Main!Q35&lt;Main!I35),"T",IF(AND(Main!N35="pressure estimate",Main!R35&lt;Main!J35),"P",""))))</f>
        <v/>
      </c>
      <c r="N143" t="str">
        <f t="shared" si="16"/>
        <v/>
      </c>
      <c r="O143" t="str">
        <f>IF(ISNUMBER(Main!F35), IF(OR(Main!F35&lt;0, Main!F35&gt;100), "Invalid Salinity - must be 0 &lt; salinity &lt; 100 wt%;",""),"")</f>
        <v/>
      </c>
      <c r="P143" t="str">
        <f>IF(ISNUMBER(Main!F35),IF('Tm-Th-Salinity'!H143&gt;'Tm-Th-Salinity'!B143,"For entered salinity, Tm &gt; Th;",""),"")</f>
        <v/>
      </c>
      <c r="Q143" t="str">
        <f t="shared" si="17"/>
        <v/>
      </c>
      <c r="R143" t="str">
        <f>IF(AND(ISBLANK(Main!L35),ISNUMBER(Main!O35))," Must specify Th + Tm or S in order to compute isochore; ", IF(AND(ISNUMBER(Main!R35),Main!R35&gt;6000), "Pressure exceeds 6 kbar, outside of model range, cannot precisely determine P at this trapping T; ",""))</f>
        <v/>
      </c>
      <c r="S143" t="str">
        <f>IF(AND(ISNUMBER(Main!C35),ISNUMBER(Main!E35), ISBLANK(Main!D35))," What phase melting represented by Tm? ;","")</f>
        <v/>
      </c>
    </row>
    <row r="144" spans="3:19">
      <c r="C144">
        <f>Main!C36</f>
        <v>395</v>
      </c>
      <c r="D144" s="20" t="str">
        <f>Main!D36</f>
        <v>halite</v>
      </c>
      <c r="E144">
        <f>Main!E36</f>
        <v>274</v>
      </c>
      <c r="F144" s="86" t="str">
        <f>IF(D144="","",IF(AND(D144="ice",OR(C144&lt;-21.2,C144&gt;0)),0, IF(AND(D144="hydrohalite",OR(C144&lt;-21.2, C144&gt;0.1)),0, IF(AND(D144="halite", OR(C144&lt;0.1,C144&gt;801)),IF(ISBLANK(Main!C36),"",0),""))))</f>
        <v/>
      </c>
      <c r="G144" t="str">
        <f t="shared" si="12"/>
        <v/>
      </c>
      <c r="H144" s="29">
        <f>374.1+8.8*'Tm-Th-Salinity'!E144+0.1771*'Tm-Th-Salinity'!E144^2-0.0211*'Tm-Th-Salinity'!E144^3+0.0007334*'Tm-Th-Salinity'!E144^4</f>
        <v>2632.0203063756958</v>
      </c>
      <c r="I144" t="str">
        <f t="shared" si="13"/>
        <v/>
      </c>
      <c r="J144" t="str">
        <f t="shared" si="14"/>
        <v/>
      </c>
      <c r="K144" t="str">
        <f>IF(AND(C144&gt;E144,D144="halite"),IF(Main!J36&gt;3000,0,""),"")</f>
        <v/>
      </c>
      <c r="L144" t="str">
        <f t="shared" si="15"/>
        <v/>
      </c>
      <c r="M144" t="str">
        <f>IF(ISBLANK(Main!E36),"",IF(OR(ISERROR(Main!Q36),ISERROR(Main!R36)),"",IF(AND(Main!N36="temperature estimate",Main!Q36&lt;Main!I36),"T",IF(AND(Main!N36="pressure estimate",Main!R36&lt;Main!J36),"P",""))))</f>
        <v/>
      </c>
      <c r="N144" t="str">
        <f t="shared" si="16"/>
        <v/>
      </c>
      <c r="O144" t="str">
        <f>IF(ISNUMBER(Main!F36), IF(OR(Main!F36&lt;0, Main!F36&gt;100), "Invalid Salinity - must be 0 &lt; salinity &lt; 100 wt%;",""),"")</f>
        <v/>
      </c>
      <c r="P144" t="str">
        <f>IF(ISNUMBER(Main!F36),IF('Tm-Th-Salinity'!H144&gt;'Tm-Th-Salinity'!B144,"For entered salinity, Tm &gt; Th;",""),"")</f>
        <v/>
      </c>
      <c r="Q144" t="str">
        <f t="shared" si="17"/>
        <v/>
      </c>
      <c r="R144" t="str">
        <f>IF(AND(ISBLANK(Main!L36),ISNUMBER(Main!O36))," Must specify Th + Tm or S in order to compute isochore; ", IF(AND(ISNUMBER(Main!R36),Main!R36&gt;6000), "Pressure exceeds 6 kbar, outside of model range, cannot precisely determine P at this trapping T; ",""))</f>
        <v/>
      </c>
      <c r="S144" t="str">
        <f>IF(AND(ISNUMBER(Main!C36),ISNUMBER(Main!E36), ISBLANK(Main!D36))," What phase melting represented by Tm? ;","")</f>
        <v/>
      </c>
    </row>
    <row r="145" spans="3:19">
      <c r="C145">
        <f>Main!C37</f>
        <v>392</v>
      </c>
      <c r="D145" s="20" t="str">
        <f>Main!D37</f>
        <v>halite</v>
      </c>
      <c r="E145">
        <f>Main!E37</f>
        <v>275</v>
      </c>
      <c r="F145" s="86" t="str">
        <f>IF(D145="","",IF(AND(D145="ice",OR(C145&lt;-21.2,C145&gt;0)),0, IF(AND(D145="hydrohalite",OR(C145&lt;-21.2, C145&gt;0.1)),0, IF(AND(D145="halite", OR(C145&lt;0.1,C145&gt;801)),IF(ISBLANK(Main!C37),"",0),""))))</f>
        <v/>
      </c>
      <c r="G145" t="str">
        <f t="shared" si="12"/>
        <v/>
      </c>
      <c r="H145" s="29">
        <f>374.1+8.8*'Tm-Th-Salinity'!E145+0.1771*'Tm-Th-Salinity'!E145^2-0.0211*'Tm-Th-Salinity'!E145^3+0.0007334*'Tm-Th-Salinity'!E145^4</f>
        <v>2579.3152760062899</v>
      </c>
      <c r="I145" t="str">
        <f t="shared" si="13"/>
        <v/>
      </c>
      <c r="J145" t="str">
        <f t="shared" si="14"/>
        <v/>
      </c>
      <c r="K145" t="str">
        <f>IF(AND(C145&gt;E145,D145="halite"),IF(Main!J37&gt;3000,0,""),"")</f>
        <v/>
      </c>
      <c r="L145" t="str">
        <f t="shared" si="15"/>
        <v/>
      </c>
      <c r="M145" t="str">
        <f>IF(ISBLANK(Main!E37),"",IF(OR(ISERROR(Main!Q37),ISERROR(Main!R37)),"",IF(AND(Main!N37="temperature estimate",Main!Q37&lt;Main!I37),"T",IF(AND(Main!N37="pressure estimate",Main!R37&lt;Main!J37),"P",""))))</f>
        <v/>
      </c>
      <c r="N145" t="str">
        <f t="shared" si="16"/>
        <v/>
      </c>
      <c r="O145" t="str">
        <f>IF(ISNUMBER(Main!F37), IF(OR(Main!F37&lt;0, Main!F37&gt;100), "Invalid Salinity - must be 0 &lt; salinity &lt; 100 wt%;",""),"")</f>
        <v/>
      </c>
      <c r="P145" t="str">
        <f>IF(ISNUMBER(Main!F37),IF('Tm-Th-Salinity'!H145&gt;'Tm-Th-Salinity'!B145,"For entered salinity, Tm &gt; Th;",""),"")</f>
        <v/>
      </c>
      <c r="Q145" t="str">
        <f t="shared" si="17"/>
        <v/>
      </c>
      <c r="R145" t="str">
        <f>IF(AND(ISBLANK(Main!L37),ISNUMBER(Main!O37))," Must specify Th + Tm or S in order to compute isochore; ", IF(AND(ISNUMBER(Main!R37),Main!R37&gt;6000), "Pressure exceeds 6 kbar, outside of model range, cannot precisely determine P at this trapping T; ",""))</f>
        <v/>
      </c>
      <c r="S145" t="str">
        <f>IF(AND(ISNUMBER(Main!C37),ISNUMBER(Main!E37), ISBLANK(Main!D37))," What phase melting represented by Tm? ;","")</f>
        <v/>
      </c>
    </row>
    <row r="146" spans="3:19">
      <c r="C146">
        <f>Main!C38</f>
        <v>356</v>
      </c>
      <c r="D146" s="20" t="str">
        <f>Main!D38</f>
        <v>halite</v>
      </c>
      <c r="E146">
        <f>Main!E38</f>
        <v>215</v>
      </c>
      <c r="F146" s="86" t="str">
        <f>IF(D146="","",IF(AND(D146="ice",OR(C146&lt;-21.2,C146&gt;0)),0, IF(AND(D146="hydrohalite",OR(C146&lt;-21.2, C146&gt;0.1)),0, IF(AND(D146="halite", OR(C146&lt;0.1,C146&gt;801)),IF(ISBLANK(Main!C38),"",0),""))))</f>
        <v/>
      </c>
      <c r="G146" t="str">
        <f t="shared" si="12"/>
        <v/>
      </c>
      <c r="H146" s="29">
        <f>374.1+8.8*'Tm-Th-Salinity'!E146+0.1771*'Tm-Th-Salinity'!E146^2-0.0211*'Tm-Th-Salinity'!E146^3+0.0007334*'Tm-Th-Salinity'!E146^4</f>
        <v>1983.2535626631402</v>
      </c>
      <c r="I146" t="str">
        <f t="shared" si="13"/>
        <v/>
      </c>
      <c r="J146" t="str">
        <f t="shared" si="14"/>
        <v/>
      </c>
      <c r="K146" t="str">
        <f>IF(AND(C146&gt;E146,D146="halite"),IF(Main!J38&gt;3000,0,""),"")</f>
        <v/>
      </c>
      <c r="L146" t="str">
        <f t="shared" si="15"/>
        <v/>
      </c>
      <c r="M146" t="str">
        <f>IF(ISBLANK(Main!E38),"",IF(OR(ISERROR(Main!Q38),ISERROR(Main!R38)),"",IF(AND(Main!N38="temperature estimate",Main!Q38&lt;Main!I38),"T",IF(AND(Main!N38="pressure estimate",Main!R38&lt;Main!J38),"P",""))))</f>
        <v/>
      </c>
      <c r="N146" t="str">
        <f t="shared" si="16"/>
        <v/>
      </c>
      <c r="O146" t="str">
        <f>IF(ISNUMBER(Main!F38), IF(OR(Main!F38&lt;0, Main!F38&gt;100), "Invalid Salinity - must be 0 &lt; salinity &lt; 100 wt%;",""),"")</f>
        <v/>
      </c>
      <c r="P146" t="str">
        <f>IF(ISNUMBER(Main!F38),IF('Tm-Th-Salinity'!H146&gt;'Tm-Th-Salinity'!B146,"For entered salinity, Tm &gt; Th;",""),"")</f>
        <v/>
      </c>
      <c r="Q146" t="str">
        <f t="shared" si="17"/>
        <v/>
      </c>
      <c r="R146" t="str">
        <f>IF(AND(ISBLANK(Main!L38),ISNUMBER(Main!O38))," Must specify Th + Tm or S in order to compute isochore; ", IF(AND(ISNUMBER(Main!R38),Main!R38&gt;6000), "Pressure exceeds 6 kbar, outside of model range, cannot precisely determine P at this trapping T; ",""))</f>
        <v/>
      </c>
      <c r="S146" t="str">
        <f>IF(AND(ISNUMBER(Main!C38),ISNUMBER(Main!E38), ISBLANK(Main!D38))," What phase melting represented by Tm? ;","")</f>
        <v/>
      </c>
    </row>
    <row r="147" spans="3:19">
      <c r="C147">
        <f>Main!C39</f>
        <v>405</v>
      </c>
      <c r="D147" s="20" t="str">
        <f>Main!D39</f>
        <v>halite</v>
      </c>
      <c r="E147">
        <f>Main!E39</f>
        <v>286</v>
      </c>
      <c r="F147" s="86" t="str">
        <f>IF(D147="","",IF(AND(D147="ice",OR(C147&lt;-21.2,C147&gt;0)),0, IF(AND(D147="hydrohalite",OR(C147&lt;-21.2, C147&gt;0.1)),0, IF(AND(D147="halite", OR(C147&lt;0.1,C147&gt;801)),IF(ISBLANK(Main!C39),"",0),""))))</f>
        <v/>
      </c>
      <c r="G147" t="str">
        <f t="shared" si="12"/>
        <v/>
      </c>
      <c r="H147" s="29">
        <f>374.1+8.8*'Tm-Th-Salinity'!E147+0.1771*'Tm-Th-Salinity'!E147^2-0.0211*'Tm-Th-Salinity'!E147^3+0.0007334*'Tm-Th-Salinity'!E147^4</f>
        <v>2835.1653686848849</v>
      </c>
      <c r="I147" t="str">
        <f t="shared" si="13"/>
        <v/>
      </c>
      <c r="J147" t="str">
        <f t="shared" si="14"/>
        <v/>
      </c>
      <c r="K147" t="str">
        <f>IF(AND(C147&gt;E147,D147="halite"),IF(Main!J39&gt;3000,0,""),"")</f>
        <v/>
      </c>
      <c r="L147" t="str">
        <f t="shared" si="15"/>
        <v/>
      </c>
      <c r="M147" t="str">
        <f>IF(ISBLANK(Main!E39),"",IF(OR(ISERROR(Main!Q39),ISERROR(Main!R39)),"",IF(AND(Main!N39="temperature estimate",Main!Q39&lt;Main!I39),"T",IF(AND(Main!N39="pressure estimate",Main!R39&lt;Main!J39),"P",""))))</f>
        <v/>
      </c>
      <c r="N147" t="str">
        <f t="shared" si="16"/>
        <v/>
      </c>
      <c r="O147" t="str">
        <f>IF(ISNUMBER(Main!F39), IF(OR(Main!F39&lt;0, Main!F39&gt;100), "Invalid Salinity - must be 0 &lt; salinity &lt; 100 wt%;",""),"")</f>
        <v/>
      </c>
      <c r="P147" t="str">
        <f>IF(ISNUMBER(Main!F39),IF('Tm-Th-Salinity'!H147&gt;'Tm-Th-Salinity'!B147,"For entered salinity, Tm &gt; Th;",""),"")</f>
        <v/>
      </c>
      <c r="Q147" t="str">
        <f t="shared" si="17"/>
        <v/>
      </c>
      <c r="R147" t="str">
        <f>IF(AND(ISBLANK(Main!L39),ISNUMBER(Main!O39))," Must specify Th + Tm or S in order to compute isochore; ", IF(AND(ISNUMBER(Main!R39),Main!R39&gt;6000), "Pressure exceeds 6 kbar, outside of model range, cannot precisely determine P at this trapping T; ",""))</f>
        <v/>
      </c>
      <c r="S147" t="str">
        <f>IF(AND(ISNUMBER(Main!C39),ISNUMBER(Main!E39), ISBLANK(Main!D39))," What phase melting represented by Tm? ;","")</f>
        <v/>
      </c>
    </row>
    <row r="148" spans="3:19">
      <c r="C148">
        <f>Main!C40</f>
        <v>400</v>
      </c>
      <c r="D148" s="20" t="str">
        <f>Main!D40</f>
        <v>halite</v>
      </c>
      <c r="E148">
        <f>Main!E40</f>
        <v>285</v>
      </c>
      <c r="F148" s="86" t="str">
        <f>IF(D148="","",IF(AND(D148="ice",OR(C148&lt;-21.2,C148&gt;0)),0, IF(AND(D148="hydrohalite",OR(C148&lt;-21.2, C148&gt;0.1)),0, IF(AND(D148="halite", OR(C148&lt;0.1,C148&gt;801)),IF(ISBLANK(Main!C40),"",0),""))))</f>
        <v/>
      </c>
      <c r="G148" t="str">
        <f t="shared" si="12"/>
        <v/>
      </c>
      <c r="H148" s="29">
        <f>374.1+8.8*'Tm-Th-Salinity'!E148+0.1771*'Tm-Th-Salinity'!E148^2-0.0211*'Tm-Th-Salinity'!E148^3+0.0007334*'Tm-Th-Salinity'!E148^4</f>
        <v>2736.4026835176232</v>
      </c>
      <c r="I148" t="str">
        <f t="shared" si="13"/>
        <v/>
      </c>
      <c r="J148" t="str">
        <f t="shared" si="14"/>
        <v/>
      </c>
      <c r="K148" t="str">
        <f>IF(AND(C148&gt;E148,D148="halite"),IF(Main!J40&gt;3000,0,""),"")</f>
        <v/>
      </c>
      <c r="L148" t="str">
        <f t="shared" si="15"/>
        <v/>
      </c>
      <c r="M148" t="str">
        <f>IF(ISBLANK(Main!E40),"",IF(OR(ISERROR(Main!Q40),ISERROR(Main!R40)),"",IF(AND(Main!N40="temperature estimate",Main!Q40&lt;Main!I40),"T",IF(AND(Main!N40="pressure estimate",Main!R40&lt;Main!J40),"P",""))))</f>
        <v/>
      </c>
      <c r="N148" t="str">
        <f t="shared" si="16"/>
        <v/>
      </c>
      <c r="O148" t="str">
        <f>IF(ISNUMBER(Main!F40), IF(OR(Main!F40&lt;0, Main!F40&gt;100), "Invalid Salinity - must be 0 &lt; salinity &lt; 100 wt%;",""),"")</f>
        <v/>
      </c>
      <c r="P148" t="str">
        <f>IF(ISNUMBER(Main!F40),IF('Tm-Th-Salinity'!H148&gt;'Tm-Th-Salinity'!B148,"For entered salinity, Tm &gt; Th;",""),"")</f>
        <v/>
      </c>
      <c r="Q148" t="str">
        <f t="shared" si="17"/>
        <v/>
      </c>
      <c r="R148" t="str">
        <f>IF(AND(ISBLANK(Main!L40),ISNUMBER(Main!O40))," Must specify Th + Tm or S in order to compute isochore; ", IF(AND(ISNUMBER(Main!R40),Main!R40&gt;6000), "Pressure exceeds 6 kbar, outside of model range, cannot precisely determine P at this trapping T; ",""))</f>
        <v/>
      </c>
      <c r="S148" t="str">
        <f>IF(AND(ISNUMBER(Main!C40),ISNUMBER(Main!E40), ISBLANK(Main!D40))," What phase melting represented by Tm? ;","")</f>
        <v/>
      </c>
    </row>
    <row r="149" spans="3:19">
      <c r="C149">
        <f>Main!C41</f>
        <v>399</v>
      </c>
      <c r="D149" s="20" t="str">
        <f>Main!D41</f>
        <v>halite</v>
      </c>
      <c r="E149">
        <f>Main!E41</f>
        <v>274</v>
      </c>
      <c r="F149" s="86" t="str">
        <f>IF(D149="","",IF(AND(D149="ice",OR(C149&lt;-21.2,C149&gt;0)),0, IF(AND(D149="hydrohalite",OR(C149&lt;-21.2, C149&gt;0.1)),0, IF(AND(D149="halite", OR(C149&lt;0.1,C149&gt;801)),IF(ISBLANK(Main!C41),"",0),""))))</f>
        <v/>
      </c>
      <c r="G149" t="str">
        <f t="shared" si="12"/>
        <v/>
      </c>
      <c r="H149" s="29">
        <f>374.1+8.8*'Tm-Th-Salinity'!E149+0.1771*'Tm-Th-Salinity'!E149^2-0.0211*'Tm-Th-Salinity'!E149^3+0.0007334*'Tm-Th-Salinity'!E149^4</f>
        <v>2705.2460049728879</v>
      </c>
      <c r="I149" t="str">
        <f t="shared" si="13"/>
        <v/>
      </c>
      <c r="J149" t="str">
        <f t="shared" si="14"/>
        <v/>
      </c>
      <c r="K149" t="str">
        <f>IF(AND(C149&gt;E149,D149="halite"),IF(Main!J41&gt;3000,0,""),"")</f>
        <v/>
      </c>
      <c r="L149" t="str">
        <f t="shared" si="15"/>
        <v/>
      </c>
      <c r="M149" t="str">
        <f>IF(ISBLANK(Main!E41),"",IF(OR(ISERROR(Main!Q41),ISERROR(Main!R41)),"",IF(AND(Main!N41="temperature estimate",Main!Q41&lt;Main!I41),"T",IF(AND(Main!N41="pressure estimate",Main!R41&lt;Main!J41),"P",""))))</f>
        <v/>
      </c>
      <c r="N149" t="str">
        <f t="shared" si="16"/>
        <v/>
      </c>
      <c r="O149" t="str">
        <f>IF(ISNUMBER(Main!F41), IF(OR(Main!F41&lt;0, Main!F41&gt;100), "Invalid Salinity - must be 0 &lt; salinity &lt; 100 wt%;",""),"")</f>
        <v/>
      </c>
      <c r="P149" t="str">
        <f>IF(ISNUMBER(Main!F41),IF('Tm-Th-Salinity'!H149&gt;'Tm-Th-Salinity'!B149,"For entered salinity, Tm &gt; Th;",""),"")</f>
        <v/>
      </c>
      <c r="Q149" t="str">
        <f t="shared" si="17"/>
        <v/>
      </c>
      <c r="R149" t="str">
        <f>IF(AND(ISBLANK(Main!L41),ISNUMBER(Main!O41))," Must specify Th + Tm or S in order to compute isochore; ", IF(AND(ISNUMBER(Main!R41),Main!R41&gt;6000), "Pressure exceeds 6 kbar, outside of model range, cannot precisely determine P at this trapping T; ",""))</f>
        <v/>
      </c>
      <c r="S149" t="str">
        <f>IF(AND(ISNUMBER(Main!C41),ISNUMBER(Main!E41), ISBLANK(Main!D41))," What phase melting represented by Tm? ;","")</f>
        <v/>
      </c>
    </row>
    <row r="150" spans="3:19">
      <c r="C150">
        <f>Main!C42</f>
        <v>396</v>
      </c>
      <c r="D150" s="20" t="str">
        <f>Main!D42</f>
        <v>halite</v>
      </c>
      <c r="E150">
        <f>Main!E42</f>
        <v>245</v>
      </c>
      <c r="F150" s="86" t="str">
        <f>IF(D150="","",IF(AND(D150="ice",OR(C150&lt;-21.2,C150&gt;0)),0, IF(AND(D150="hydrohalite",OR(C150&lt;-21.2, C150&gt;0.1)),0, IF(AND(D150="halite", OR(C150&lt;0.1,C150&gt;801)),IF(ISBLANK(Main!C42),"",0),""))))</f>
        <v/>
      </c>
      <c r="G150" t="str">
        <f t="shared" si="12"/>
        <v/>
      </c>
      <c r="H150" s="29">
        <f>374.1+8.8*'Tm-Th-Salinity'!E150+0.1771*'Tm-Th-Salinity'!E150^2-0.0211*'Tm-Th-Salinity'!E150^3+0.0007334*'Tm-Th-Salinity'!E150^4</f>
        <v>2600.5538035040636</v>
      </c>
      <c r="I150" t="str">
        <f t="shared" si="13"/>
        <v/>
      </c>
      <c r="J150" t="str">
        <f t="shared" si="14"/>
        <v/>
      </c>
      <c r="K150" t="str">
        <f>IF(AND(C150&gt;E150,D150="halite"),IF(Main!J42&gt;3000,0,""),"")</f>
        <v/>
      </c>
      <c r="L150" t="str">
        <f t="shared" si="15"/>
        <v/>
      </c>
      <c r="M150" t="str">
        <f>IF(ISBLANK(Main!E42),"",IF(OR(ISERROR(Main!Q42),ISERROR(Main!R42)),"",IF(AND(Main!N42="temperature estimate",Main!Q42&lt;Main!I42),"T",IF(AND(Main!N42="pressure estimate",Main!R42&lt;Main!J42),"P",""))))</f>
        <v/>
      </c>
      <c r="N150" t="str">
        <f t="shared" si="16"/>
        <v/>
      </c>
      <c r="O150" t="str">
        <f>IF(ISNUMBER(Main!F42), IF(OR(Main!F42&lt;0, Main!F42&gt;100), "Invalid Salinity - must be 0 &lt; salinity &lt; 100 wt%;",""),"")</f>
        <v/>
      </c>
      <c r="P150" t="str">
        <f>IF(ISNUMBER(Main!F42),IF('Tm-Th-Salinity'!H150&gt;'Tm-Th-Salinity'!B150,"For entered salinity, Tm &gt; Th;",""),"")</f>
        <v/>
      </c>
      <c r="Q150" t="str">
        <f t="shared" si="17"/>
        <v/>
      </c>
      <c r="R150" t="str">
        <f>IF(AND(ISBLANK(Main!L42),ISNUMBER(Main!O42))," Must specify Th + Tm or S in order to compute isochore; ", IF(AND(ISNUMBER(Main!R42),Main!R42&gt;6000), "Pressure exceeds 6 kbar, outside of model range, cannot precisely determine P at this trapping T; ",""))</f>
        <v/>
      </c>
      <c r="S150" t="str">
        <f>IF(AND(ISNUMBER(Main!C42),ISNUMBER(Main!E42), ISBLANK(Main!D42))," What phase melting represented by Tm? ;","")</f>
        <v/>
      </c>
    </row>
    <row r="151" spans="3:19">
      <c r="C151">
        <f>Main!C43</f>
        <v>409</v>
      </c>
      <c r="D151" s="20" t="str">
        <f>Main!D43</f>
        <v>halite</v>
      </c>
      <c r="E151">
        <f>Main!E43</f>
        <v>255</v>
      </c>
      <c r="F151" s="86" t="str">
        <f>IF(D151="","",IF(AND(D151="ice",OR(C151&lt;-21.2,C151&gt;0)),0, IF(AND(D151="hydrohalite",OR(C151&lt;-21.2, C151&gt;0.1)),0, IF(AND(D151="halite", OR(C151&lt;0.1,C151&gt;801)),IF(ISBLANK(Main!C43),"",0),""))))</f>
        <v/>
      </c>
      <c r="G151" t="str">
        <f t="shared" si="12"/>
        <v/>
      </c>
      <c r="H151" s="29">
        <f>374.1+8.8*'Tm-Th-Salinity'!E151+0.1771*'Tm-Th-Salinity'!E151^2-0.0211*'Tm-Th-Salinity'!E151^3+0.0007334*'Tm-Th-Salinity'!E151^4</f>
        <v>2855.0541180140326</v>
      </c>
      <c r="I151" t="str">
        <f t="shared" si="13"/>
        <v/>
      </c>
      <c r="J151" t="str">
        <f t="shared" si="14"/>
        <v/>
      </c>
      <c r="K151" t="str">
        <f>IF(AND(C151&gt;E151,D151="halite"),IF(Main!J43&gt;3000,0,""),"")</f>
        <v/>
      </c>
      <c r="L151" t="str">
        <f t="shared" si="15"/>
        <v/>
      </c>
      <c r="M151" t="str">
        <f>IF(ISBLANK(Main!E43),"",IF(OR(ISERROR(Main!Q43),ISERROR(Main!R43)),"",IF(AND(Main!N43="temperature estimate",Main!Q43&lt;Main!I43),"T",IF(AND(Main!N43="pressure estimate",Main!R43&lt;Main!J43),"P",""))))</f>
        <v/>
      </c>
      <c r="N151" t="str">
        <f t="shared" si="16"/>
        <v/>
      </c>
      <c r="O151" t="str">
        <f>IF(ISNUMBER(Main!F43), IF(OR(Main!F43&lt;0, Main!F43&gt;100), "Invalid Salinity - must be 0 &lt; salinity &lt; 100 wt%;",""),"")</f>
        <v/>
      </c>
      <c r="P151" t="str">
        <f>IF(ISNUMBER(Main!F43),IF('Tm-Th-Salinity'!H151&gt;'Tm-Th-Salinity'!B151,"For entered salinity, Tm &gt; Th;",""),"")</f>
        <v/>
      </c>
      <c r="Q151" t="str">
        <f t="shared" si="17"/>
        <v/>
      </c>
      <c r="R151" t="str">
        <f>IF(AND(ISBLANK(Main!L43),ISNUMBER(Main!O43))," Must specify Th + Tm or S in order to compute isochore; ", IF(AND(ISNUMBER(Main!R43),Main!R43&gt;6000), "Pressure exceeds 6 kbar, outside of model range, cannot precisely determine P at this trapping T; ",""))</f>
        <v/>
      </c>
      <c r="S151" t="str">
        <f>IF(AND(ISNUMBER(Main!C43),ISNUMBER(Main!E43), ISBLANK(Main!D43))," What phase melting represented by Tm? ;","")</f>
        <v/>
      </c>
    </row>
    <row r="152" spans="3:19">
      <c r="C152">
        <f>Main!C44</f>
        <v>403</v>
      </c>
      <c r="D152" s="20" t="str">
        <f>Main!D44</f>
        <v>halite</v>
      </c>
      <c r="E152">
        <f>Main!E44</f>
        <v>268</v>
      </c>
      <c r="F152" s="86" t="str">
        <f>IF(D152="","",IF(AND(D152="ice",OR(C152&lt;-21.2,C152&gt;0)),0, IF(AND(D152="hydrohalite",OR(C152&lt;-21.2, C152&gt;0.1)),0, IF(AND(D152="halite", OR(C152&lt;0.1,C152&gt;801)),IF(ISBLANK(Main!C44),"",0),""))))</f>
        <v/>
      </c>
      <c r="G152" t="str">
        <f t="shared" si="12"/>
        <v/>
      </c>
      <c r="H152" s="29">
        <f>374.1+8.8*'Tm-Th-Salinity'!E152+0.1771*'Tm-Th-Salinity'!E152^2-0.0211*'Tm-Th-Salinity'!E152^3+0.0007334*'Tm-Th-Salinity'!E152^4</f>
        <v>2770.8429620116608</v>
      </c>
      <c r="I152" t="str">
        <f t="shared" si="13"/>
        <v/>
      </c>
      <c r="J152" t="str">
        <f t="shared" si="14"/>
        <v/>
      </c>
      <c r="K152" t="str">
        <f>IF(AND(C152&gt;E152,D152="halite"),IF(Main!J44&gt;3000,0,""),"")</f>
        <v/>
      </c>
      <c r="L152" t="str">
        <f t="shared" si="15"/>
        <v/>
      </c>
      <c r="M152" t="str">
        <f>IF(ISBLANK(Main!E44),"",IF(OR(ISERROR(Main!Q44),ISERROR(Main!R44)),"",IF(AND(Main!N44="temperature estimate",Main!Q44&lt;Main!I44),"T",IF(AND(Main!N44="pressure estimate",Main!R44&lt;Main!J44),"P",""))))</f>
        <v/>
      </c>
      <c r="N152" t="str">
        <f t="shared" si="16"/>
        <v/>
      </c>
      <c r="O152" t="str">
        <f>IF(ISNUMBER(Main!F44), IF(OR(Main!F44&lt;0, Main!F44&gt;100), "Invalid Salinity - must be 0 &lt; salinity &lt; 100 wt%;",""),"")</f>
        <v/>
      </c>
      <c r="P152" t="str">
        <f>IF(ISNUMBER(Main!F44),IF('Tm-Th-Salinity'!H152&gt;'Tm-Th-Salinity'!B152,"For entered salinity, Tm &gt; Th;",""),"")</f>
        <v/>
      </c>
      <c r="Q152" t="str">
        <f t="shared" si="17"/>
        <v/>
      </c>
      <c r="R152" t="str">
        <f>IF(AND(ISBLANK(Main!L44),ISNUMBER(Main!O44))," Must specify Th + Tm or S in order to compute isochore; ", IF(AND(ISNUMBER(Main!R44),Main!R44&gt;6000), "Pressure exceeds 6 kbar, outside of model range, cannot precisely determine P at this trapping T; ",""))</f>
        <v/>
      </c>
      <c r="S152" t="str">
        <f>IF(AND(ISNUMBER(Main!C44),ISNUMBER(Main!E44), ISBLANK(Main!D44))," What phase melting represented by Tm? ;","")</f>
        <v/>
      </c>
    </row>
    <row r="153" spans="3:19">
      <c r="C153">
        <f>Main!C45</f>
        <v>-4.3</v>
      </c>
      <c r="D153" s="20" t="str">
        <f>Main!D45</f>
        <v>ice</v>
      </c>
      <c r="E153">
        <f>Main!E45</f>
        <v>303</v>
      </c>
      <c r="F153" s="86" t="str">
        <f>IF(D153="","",IF(AND(D153="ice",OR(C153&lt;-21.2,C153&gt;0)),0, IF(AND(D153="hydrohalite",OR(C153&lt;-21.2, C153&gt;0.1)),0, IF(AND(D153="halite", OR(C153&lt;0.1,C153&gt;801)),IF(ISBLANK(Main!C45),"",0),""))))</f>
        <v/>
      </c>
      <c r="G153" t="str">
        <f t="shared" si="12"/>
        <v/>
      </c>
      <c r="H153" s="29">
        <f>374.1+8.8*'Tm-Th-Salinity'!E153+0.1771*'Tm-Th-Salinity'!E153^2-0.0211*'Tm-Th-Salinity'!E153^3+0.0007334*'Tm-Th-Salinity'!E153^4</f>
        <v>437.80814596885875</v>
      </c>
      <c r="I153" t="str">
        <f t="shared" si="13"/>
        <v/>
      </c>
      <c r="J153" t="str">
        <f t="shared" si="14"/>
        <v/>
      </c>
      <c r="K153" t="str">
        <f>IF(AND(C153&gt;E153,D153="halite"),IF(Main!J45&gt;3000,0,""),"")</f>
        <v/>
      </c>
      <c r="L153" t="str">
        <f t="shared" si="15"/>
        <v/>
      </c>
      <c r="M153" t="str">
        <f>IF(ISBLANK(Main!E45),"",IF(OR(ISERROR(Main!Q45),ISERROR(Main!R45)),"",IF(AND(Main!N45="temperature estimate",Main!Q45&lt;Main!I45),"T",IF(AND(Main!N45="pressure estimate",Main!R45&lt;Main!J45),"P",""))))</f>
        <v/>
      </c>
      <c r="N153" t="str">
        <f t="shared" si="16"/>
        <v/>
      </c>
      <c r="O153" t="str">
        <f>IF(ISNUMBER(Main!F45), IF(OR(Main!F45&lt;0, Main!F45&gt;100), "Invalid Salinity - must be 0 &lt; salinity &lt; 100 wt%;",""),"")</f>
        <v/>
      </c>
      <c r="P153" t="str">
        <f>IF(ISNUMBER(Main!F45),IF('Tm-Th-Salinity'!H153&gt;'Tm-Th-Salinity'!B153,"For entered salinity, Tm &gt; Th;",""),"")</f>
        <v/>
      </c>
      <c r="Q153" t="str">
        <f t="shared" si="17"/>
        <v/>
      </c>
      <c r="R153" t="str">
        <f>IF(AND(ISBLANK(Main!L45),ISNUMBER(Main!O45))," Must specify Th + Tm or S in order to compute isochore; ", IF(AND(ISNUMBER(Main!R45),Main!R45&gt;6000), "Pressure exceeds 6 kbar, outside of model range, cannot precisely determine P at this trapping T; ",""))</f>
        <v/>
      </c>
      <c r="S153" t="str">
        <f>IF(AND(ISNUMBER(Main!C45),ISNUMBER(Main!E45), ISBLANK(Main!D45))," What phase melting represented by Tm? ;","")</f>
        <v/>
      </c>
    </row>
    <row r="154" spans="3:19">
      <c r="C154">
        <f>Main!C46</f>
        <v>-4.4000000000000004</v>
      </c>
      <c r="D154" s="20" t="str">
        <f>Main!D46</f>
        <v>ice</v>
      </c>
      <c r="E154">
        <f>Main!E46</f>
        <v>334</v>
      </c>
      <c r="F154" s="86" t="str">
        <f>IF(D154="","",IF(AND(D154="ice",OR(C154&lt;-21.2,C154&gt;0)),0, IF(AND(D154="hydrohalite",OR(C154&lt;-21.2, C154&gt;0.1)),0, IF(AND(D154="halite", OR(C154&lt;0.1,C154&gt;801)),IF(ISBLANK(Main!C46),"",0),""))))</f>
        <v/>
      </c>
      <c r="G154" t="str">
        <f t="shared" si="12"/>
        <v/>
      </c>
      <c r="H154" s="29">
        <f>374.1+8.8*'Tm-Th-Salinity'!E154+0.1771*'Tm-Th-Salinity'!E154^2-0.0211*'Tm-Th-Salinity'!E154^3+0.0007334*'Tm-Th-Salinity'!E154^4</f>
        <v>439.11944994658688</v>
      </c>
      <c r="I154" t="str">
        <f t="shared" si="13"/>
        <v/>
      </c>
      <c r="J154" t="str">
        <f t="shared" si="14"/>
        <v/>
      </c>
      <c r="K154" t="str">
        <f>IF(AND(C154&gt;E154,D154="halite"),IF(Main!J46&gt;3000,0,""),"")</f>
        <v/>
      </c>
      <c r="L154" t="str">
        <f t="shared" si="15"/>
        <v/>
      </c>
      <c r="M154" t="str">
        <f>IF(ISBLANK(Main!E46),"",IF(OR(ISERROR(Main!Q46),ISERROR(Main!R46)),"",IF(AND(Main!N46="temperature estimate",Main!Q46&lt;Main!I46),"T",IF(AND(Main!N46="pressure estimate",Main!R46&lt;Main!J46),"P",""))))</f>
        <v/>
      </c>
      <c r="N154" t="str">
        <f t="shared" si="16"/>
        <v/>
      </c>
      <c r="O154" t="str">
        <f>IF(ISNUMBER(Main!F46), IF(OR(Main!F46&lt;0, Main!F46&gt;100), "Invalid Salinity - must be 0 &lt; salinity &lt; 100 wt%;",""),"")</f>
        <v/>
      </c>
      <c r="P154" t="str">
        <f>IF(ISNUMBER(Main!F46),IF('Tm-Th-Salinity'!H154&gt;'Tm-Th-Salinity'!B154,"For entered salinity, Tm &gt; Th;",""),"")</f>
        <v/>
      </c>
      <c r="Q154" t="str">
        <f t="shared" si="17"/>
        <v/>
      </c>
      <c r="R154" t="str">
        <f>IF(AND(ISBLANK(Main!L46),ISNUMBER(Main!O46))," Must specify Th + Tm or S in order to compute isochore; ", IF(AND(ISNUMBER(Main!R46),Main!R46&gt;6000), "Pressure exceeds 6 kbar, outside of model range, cannot precisely determine P at this trapping T; ",""))</f>
        <v/>
      </c>
      <c r="S154" t="str">
        <f>IF(AND(ISNUMBER(Main!C46),ISNUMBER(Main!E46), ISBLANK(Main!D46))," What phase melting represented by Tm? ;","")</f>
        <v/>
      </c>
    </row>
    <row r="155" spans="3:19">
      <c r="C155">
        <f>Main!C47</f>
        <v>-3.4</v>
      </c>
      <c r="D155" s="20" t="str">
        <f>Main!D47</f>
        <v>ice</v>
      </c>
      <c r="E155">
        <f>Main!E47</f>
        <v>270</v>
      </c>
      <c r="F155" s="86" t="str">
        <f>IF(D155="","",IF(AND(D155="ice",OR(C155&lt;-21.2,C155&gt;0)),0, IF(AND(D155="hydrohalite",OR(C155&lt;-21.2, C155&gt;0.1)),0, IF(AND(D155="halite", OR(C155&lt;0.1,C155&gt;801)),IF(ISBLANK(Main!C47),"",0),""))))</f>
        <v/>
      </c>
      <c r="G155" t="str">
        <f t="shared" si="12"/>
        <v/>
      </c>
      <c r="H155" s="29">
        <f>374.1+8.8*'Tm-Th-Salinity'!E155+0.1771*'Tm-Th-Salinity'!E155^2-0.0211*'Tm-Th-Salinity'!E155^3+0.0007334*'Tm-Th-Salinity'!E155^4</f>
        <v>425.60440681692478</v>
      </c>
      <c r="I155" t="str">
        <f t="shared" si="13"/>
        <v/>
      </c>
      <c r="J155" t="str">
        <f t="shared" si="14"/>
        <v/>
      </c>
      <c r="K155" t="str">
        <f>IF(AND(C155&gt;E155,D155="halite"),IF(Main!J47&gt;3000,0,""),"")</f>
        <v/>
      </c>
      <c r="L155" t="str">
        <f t="shared" si="15"/>
        <v/>
      </c>
      <c r="M155" t="str">
        <f>IF(ISBLANK(Main!E47),"",IF(OR(ISERROR(Main!Q47),ISERROR(Main!R47)),"",IF(AND(Main!N47="temperature estimate",Main!Q47&lt;Main!I47),"T",IF(AND(Main!N47="pressure estimate",Main!R47&lt;Main!J47),"P",""))))</f>
        <v/>
      </c>
      <c r="N155" t="str">
        <f t="shared" si="16"/>
        <v/>
      </c>
      <c r="O155" t="str">
        <f>IF(ISNUMBER(Main!F47), IF(OR(Main!F47&lt;0, Main!F47&gt;100), "Invalid Salinity - must be 0 &lt; salinity &lt; 100 wt%;",""),"")</f>
        <v/>
      </c>
      <c r="P155" t="str">
        <f>IF(ISNUMBER(Main!F47),IF('Tm-Th-Salinity'!H155&gt;'Tm-Th-Salinity'!B155,"For entered salinity, Tm &gt; Th;",""),"")</f>
        <v/>
      </c>
      <c r="Q155" t="str">
        <f t="shared" si="17"/>
        <v/>
      </c>
      <c r="R155" t="str">
        <f>IF(AND(ISBLANK(Main!L47),ISNUMBER(Main!O47))," Must specify Th + Tm or S in order to compute isochore; ", IF(AND(ISNUMBER(Main!R47),Main!R47&gt;6000), "Pressure exceeds 6 kbar, outside of model range, cannot precisely determine P at this trapping T; ",""))</f>
        <v/>
      </c>
      <c r="S155" t="str">
        <f>IF(AND(ISNUMBER(Main!C47),ISNUMBER(Main!E47), ISBLANK(Main!D47))," What phase melting represented by Tm? ;","")</f>
        <v/>
      </c>
    </row>
    <row r="156" spans="3:19">
      <c r="C156">
        <f>Main!C48</f>
        <v>-3.5</v>
      </c>
      <c r="D156" s="20" t="str">
        <f>Main!D48</f>
        <v>ice</v>
      </c>
      <c r="E156">
        <f>Main!E48</f>
        <v>264</v>
      </c>
      <c r="F156" s="86" t="str">
        <f>IF(D156="","",IF(AND(D156="ice",OR(C156&lt;-21.2,C156&gt;0)),0, IF(AND(D156="hydrohalite",OR(C156&lt;-21.2, C156&gt;0.1)),0, IF(AND(D156="halite", OR(C156&lt;0.1,C156&gt;801)),IF(ISBLANK(Main!C48),"",0),""))))</f>
        <v/>
      </c>
      <c r="G156" t="str">
        <f t="shared" si="12"/>
        <v/>
      </c>
      <c r="H156" s="29">
        <f>374.1+8.8*'Tm-Th-Salinity'!E156+0.1771*'Tm-Th-Salinity'!E156^2-0.0211*'Tm-Th-Salinity'!E156^3+0.0007334*'Tm-Th-Salinity'!E156^4</f>
        <v>426.9962589765226</v>
      </c>
      <c r="I156" t="str">
        <f t="shared" si="13"/>
        <v/>
      </c>
      <c r="J156" t="str">
        <f t="shared" si="14"/>
        <v/>
      </c>
      <c r="K156" t="str">
        <f>IF(AND(C156&gt;E156,D156="halite"),IF(Main!J48&gt;3000,0,""),"")</f>
        <v/>
      </c>
      <c r="L156" t="str">
        <f t="shared" si="15"/>
        <v/>
      </c>
      <c r="M156" t="str">
        <f>IF(ISBLANK(Main!E48),"",IF(OR(ISERROR(Main!Q48),ISERROR(Main!R48)),"",IF(AND(Main!N48="temperature estimate",Main!Q48&lt;Main!I48),"T",IF(AND(Main!N48="pressure estimate",Main!R48&lt;Main!J48),"P",""))))</f>
        <v/>
      </c>
      <c r="N156" t="str">
        <f t="shared" si="16"/>
        <v/>
      </c>
      <c r="O156" t="str">
        <f>IF(ISNUMBER(Main!F48), IF(OR(Main!F48&lt;0, Main!F48&gt;100), "Invalid Salinity - must be 0 &lt; salinity &lt; 100 wt%;",""),"")</f>
        <v/>
      </c>
      <c r="P156" t="str">
        <f>IF(ISNUMBER(Main!F48),IF('Tm-Th-Salinity'!H156&gt;'Tm-Th-Salinity'!B156,"For entered salinity, Tm &gt; Th;",""),"")</f>
        <v/>
      </c>
      <c r="Q156" t="str">
        <f t="shared" si="17"/>
        <v/>
      </c>
      <c r="R156" t="str">
        <f>IF(AND(ISBLANK(Main!L48),ISNUMBER(Main!O48))," Must specify Th + Tm or S in order to compute isochore; ", IF(AND(ISNUMBER(Main!R48),Main!R48&gt;6000), "Pressure exceeds 6 kbar, outside of model range, cannot precisely determine P at this trapping T; ",""))</f>
        <v/>
      </c>
      <c r="S156" t="str">
        <f>IF(AND(ISNUMBER(Main!C48),ISNUMBER(Main!E48), ISBLANK(Main!D48))," What phase melting represented by Tm? ;","")</f>
        <v/>
      </c>
    </row>
    <row r="157" spans="3:19">
      <c r="C157">
        <f>Main!C49</f>
        <v>-4.5</v>
      </c>
      <c r="D157" s="20" t="str">
        <f>Main!D49</f>
        <v>ice</v>
      </c>
      <c r="E157">
        <f>Main!E49</f>
        <v>270</v>
      </c>
      <c r="F157" s="86" t="str">
        <f>IF(D157="","",IF(AND(D157="ice",OR(C157&lt;-21.2,C157&gt;0)),0, IF(AND(D157="hydrohalite",OR(C157&lt;-21.2, C157&gt;0.1)),0, IF(AND(D157="halite", OR(C157&lt;0.1,C157&gt;801)),IF(ISBLANK(Main!C49),"",0),""))))</f>
        <v/>
      </c>
      <c r="G157" t="str">
        <f t="shared" si="12"/>
        <v/>
      </c>
      <c r="H157" s="29">
        <f>374.1+8.8*'Tm-Th-Salinity'!E157+0.1771*'Tm-Th-Salinity'!E157^2-0.0211*'Tm-Th-Salinity'!E157^3+0.0007334*'Tm-Th-Salinity'!E157^4</f>
        <v>440.42194518637928</v>
      </c>
      <c r="I157" t="str">
        <f t="shared" si="13"/>
        <v/>
      </c>
      <c r="J157" t="str">
        <f t="shared" si="14"/>
        <v/>
      </c>
      <c r="K157" t="str">
        <f>IF(AND(C157&gt;E157,D157="halite"),IF(Main!J49&gt;3000,0,""),"")</f>
        <v/>
      </c>
      <c r="L157" t="str">
        <f t="shared" si="15"/>
        <v/>
      </c>
      <c r="M157" t="str">
        <f>IF(ISBLANK(Main!E49),"",IF(OR(ISERROR(Main!Q49),ISERROR(Main!R49)),"",IF(AND(Main!N49="temperature estimate",Main!Q49&lt;Main!I49),"T",IF(AND(Main!N49="pressure estimate",Main!R49&lt;Main!J49),"P",""))))</f>
        <v/>
      </c>
      <c r="N157" t="str">
        <f t="shared" si="16"/>
        <v/>
      </c>
      <c r="O157" t="str">
        <f>IF(ISNUMBER(Main!F49), IF(OR(Main!F49&lt;0, Main!F49&gt;100), "Invalid Salinity - must be 0 &lt; salinity &lt; 100 wt%;",""),"")</f>
        <v/>
      </c>
      <c r="P157" t="str">
        <f>IF(ISNUMBER(Main!F49),IF('Tm-Th-Salinity'!H157&gt;'Tm-Th-Salinity'!B157,"For entered salinity, Tm &gt; Th;",""),"")</f>
        <v/>
      </c>
      <c r="Q157" t="str">
        <f t="shared" si="17"/>
        <v/>
      </c>
      <c r="R157" t="str">
        <f>IF(AND(ISBLANK(Main!L49),ISNUMBER(Main!O49))," Must specify Th + Tm or S in order to compute isochore; ", IF(AND(ISNUMBER(Main!R49),Main!R49&gt;6000), "Pressure exceeds 6 kbar, outside of model range, cannot precisely determine P at this trapping T; ",""))</f>
        <v/>
      </c>
      <c r="S157" t="str">
        <f>IF(AND(ISNUMBER(Main!C49),ISNUMBER(Main!E49), ISBLANK(Main!D49))," What phase melting represented by Tm? ;","")</f>
        <v/>
      </c>
    </row>
    <row r="158" spans="3:19">
      <c r="C158">
        <f>Main!C50</f>
        <v>-3.5</v>
      </c>
      <c r="D158" s="20" t="str">
        <f>Main!D50</f>
        <v>ice</v>
      </c>
      <c r="E158">
        <f>Main!E50</f>
        <v>315</v>
      </c>
      <c r="F158" s="86" t="str">
        <f>IF(D158="","",IF(AND(D158="ice",OR(C158&lt;-21.2,C158&gt;0)),0, IF(AND(D158="hydrohalite",OR(C158&lt;-21.2, C158&gt;0.1)),0, IF(AND(D158="halite", OR(C158&lt;0.1,C158&gt;801)),IF(ISBLANK(Main!C50),"",0),""))))</f>
        <v/>
      </c>
      <c r="G158" t="str">
        <f t="shared" si="12"/>
        <v/>
      </c>
      <c r="H158" s="29">
        <f>374.1+8.8*'Tm-Th-Salinity'!E158+0.1771*'Tm-Th-Salinity'!E158^2-0.0211*'Tm-Th-Salinity'!E158^3+0.0007334*'Tm-Th-Salinity'!E158^4</f>
        <v>426.9962589765226</v>
      </c>
      <c r="I158" t="str">
        <f t="shared" si="13"/>
        <v/>
      </c>
      <c r="J158" t="str">
        <f t="shared" si="14"/>
        <v/>
      </c>
      <c r="K158" t="str">
        <f>IF(AND(C158&gt;E158,D158="halite"),IF(Main!J50&gt;3000,0,""),"")</f>
        <v/>
      </c>
      <c r="L158" t="str">
        <f t="shared" si="15"/>
        <v/>
      </c>
      <c r="M158" t="str">
        <f>IF(ISBLANK(Main!E50),"",IF(OR(ISERROR(Main!Q50),ISERROR(Main!R50)),"",IF(AND(Main!N50="temperature estimate",Main!Q50&lt;Main!I50),"T",IF(AND(Main!N50="pressure estimate",Main!R50&lt;Main!J50),"P",""))))</f>
        <v/>
      </c>
      <c r="N158" t="str">
        <f t="shared" si="16"/>
        <v/>
      </c>
      <c r="O158" t="str">
        <f>IF(ISNUMBER(Main!F50), IF(OR(Main!F50&lt;0, Main!F50&gt;100), "Invalid Salinity - must be 0 &lt; salinity &lt; 100 wt%;",""),"")</f>
        <v/>
      </c>
      <c r="P158" t="str">
        <f>IF(ISNUMBER(Main!F50),IF('Tm-Th-Salinity'!H158&gt;'Tm-Th-Salinity'!B158,"For entered salinity, Tm &gt; Th;",""),"")</f>
        <v/>
      </c>
      <c r="Q158" t="str">
        <f t="shared" si="17"/>
        <v/>
      </c>
      <c r="R158" t="str">
        <f>IF(AND(ISBLANK(Main!L50),ISNUMBER(Main!O50))," Must specify Th + Tm or S in order to compute isochore; ", IF(AND(ISNUMBER(Main!R50),Main!R50&gt;6000), "Pressure exceeds 6 kbar, outside of model range, cannot precisely determine P at this trapping T; ",""))</f>
        <v/>
      </c>
      <c r="S158" t="str">
        <f>IF(AND(ISNUMBER(Main!C50),ISNUMBER(Main!E50), ISBLANK(Main!D50))," What phase melting represented by Tm? ;","")</f>
        <v/>
      </c>
    </row>
    <row r="159" spans="3:19">
      <c r="C159">
        <f>Main!C51</f>
        <v>-4.5</v>
      </c>
      <c r="D159" s="20" t="str">
        <f>Main!D51</f>
        <v>ice</v>
      </c>
      <c r="E159">
        <f>Main!E51</f>
        <v>294</v>
      </c>
      <c r="F159" s="86" t="str">
        <f>IF(D159="","",IF(AND(D159="ice",OR(C159&lt;-21.2,C159&gt;0)),0, IF(AND(D159="hydrohalite",OR(C159&lt;-21.2, C159&gt;0.1)),0, IF(AND(D159="halite", OR(C159&lt;0.1,C159&gt;801)),IF(ISBLANK(Main!C51),"",0),""))))</f>
        <v/>
      </c>
      <c r="G159" t="str">
        <f t="shared" si="12"/>
        <v/>
      </c>
      <c r="H159" s="29">
        <f>374.1+8.8*'Tm-Th-Salinity'!E159+0.1771*'Tm-Th-Salinity'!E159^2-0.0211*'Tm-Th-Salinity'!E159^3+0.0007334*'Tm-Th-Salinity'!E159^4</f>
        <v>440.42194518637928</v>
      </c>
      <c r="I159" t="str">
        <f t="shared" si="13"/>
        <v/>
      </c>
      <c r="J159" t="str">
        <f t="shared" si="14"/>
        <v/>
      </c>
      <c r="K159" t="str">
        <f>IF(AND(C159&gt;E159,D159="halite"),IF(Main!J51&gt;3000,0,""),"")</f>
        <v/>
      </c>
      <c r="L159" t="str">
        <f t="shared" si="15"/>
        <v/>
      </c>
      <c r="M159" t="str">
        <f>IF(ISBLANK(Main!E51),"",IF(OR(ISERROR(Main!Q51),ISERROR(Main!R51)),"",IF(AND(Main!N51="temperature estimate",Main!Q51&lt;Main!I51),"T",IF(AND(Main!N51="pressure estimate",Main!R51&lt;Main!J51),"P",""))))</f>
        <v/>
      </c>
      <c r="N159" t="str">
        <f t="shared" si="16"/>
        <v/>
      </c>
      <c r="O159" t="str">
        <f>IF(ISNUMBER(Main!F51), IF(OR(Main!F51&lt;0, Main!F51&gt;100), "Invalid Salinity - must be 0 &lt; salinity &lt; 100 wt%;",""),"")</f>
        <v/>
      </c>
      <c r="P159" t="str">
        <f>IF(ISNUMBER(Main!F51),IF('Tm-Th-Salinity'!H159&gt;'Tm-Th-Salinity'!B159,"For entered salinity, Tm &gt; Th;",""),"")</f>
        <v/>
      </c>
      <c r="Q159" t="str">
        <f t="shared" si="17"/>
        <v/>
      </c>
      <c r="R159" t="str">
        <f>IF(AND(ISBLANK(Main!L51),ISNUMBER(Main!O51))," Must specify Th + Tm or S in order to compute isochore; ", IF(AND(ISNUMBER(Main!R51),Main!R51&gt;6000), "Pressure exceeds 6 kbar, outside of model range, cannot precisely determine P at this trapping T; ",""))</f>
        <v/>
      </c>
      <c r="S159" t="str">
        <f>IF(AND(ISNUMBER(Main!C51),ISNUMBER(Main!E51), ISBLANK(Main!D51))," What phase melting represented by Tm? ;","")</f>
        <v/>
      </c>
    </row>
    <row r="160" spans="3:19">
      <c r="C160">
        <f>Main!C52</f>
        <v>-14.5</v>
      </c>
      <c r="D160" s="20" t="str">
        <f>Main!D52</f>
        <v>ice</v>
      </c>
      <c r="E160">
        <f>Main!E52</f>
        <v>282</v>
      </c>
      <c r="F160" s="86" t="str">
        <f>IF(D160="","",IF(AND(D160="ice",OR(C160&lt;-21.2,C160&gt;0)),0, IF(AND(D160="hydrohalite",OR(C160&lt;-21.2, C160&gt;0.1)),0, IF(AND(D160="halite", OR(C160&lt;0.1,C160&gt;801)),IF(ISBLANK(Main!C52),"",0),""))))</f>
        <v/>
      </c>
      <c r="G160" t="str">
        <f t="shared" si="12"/>
        <v/>
      </c>
      <c r="H160" s="29">
        <f>374.1+8.8*'Tm-Th-Salinity'!E160+0.1771*'Tm-Th-Salinity'!E160^2-0.0211*'Tm-Th-Salinity'!E160^3+0.0007334*'Tm-Th-Salinity'!E160^4</f>
        <v>546.36840424156071</v>
      </c>
      <c r="I160" t="str">
        <f t="shared" si="13"/>
        <v/>
      </c>
      <c r="J160" t="str">
        <f t="shared" si="14"/>
        <v/>
      </c>
      <c r="K160" t="str">
        <f>IF(AND(C160&gt;E160,D160="halite"),IF(Main!J52&gt;3000,0,""),"")</f>
        <v/>
      </c>
      <c r="L160" t="str">
        <f t="shared" si="15"/>
        <v/>
      </c>
      <c r="M160" t="str">
        <f>IF(ISBLANK(Main!E52),"",IF(OR(ISERROR(Main!Q52),ISERROR(Main!R52)),"",IF(AND(Main!N52="temperature estimate",Main!Q52&lt;Main!I52),"T",IF(AND(Main!N52="pressure estimate",Main!R52&lt;Main!J52),"P",""))))</f>
        <v/>
      </c>
      <c r="N160" t="str">
        <f t="shared" si="16"/>
        <v/>
      </c>
      <c r="O160" t="str">
        <f>IF(ISNUMBER(Main!F52), IF(OR(Main!F52&lt;0, Main!F52&gt;100), "Invalid Salinity - must be 0 &lt; salinity &lt; 100 wt%;",""),"")</f>
        <v/>
      </c>
      <c r="P160" t="str">
        <f>IF(ISNUMBER(Main!F52),IF('Tm-Th-Salinity'!H160&gt;'Tm-Th-Salinity'!B160,"For entered salinity, Tm &gt; Th;",""),"")</f>
        <v/>
      </c>
      <c r="Q160" t="str">
        <f t="shared" si="17"/>
        <v/>
      </c>
      <c r="R160" t="str">
        <f>IF(AND(ISBLANK(Main!L52),ISNUMBER(Main!O52))," Must specify Th + Tm or S in order to compute isochore; ", IF(AND(ISNUMBER(Main!R52),Main!R52&gt;6000), "Pressure exceeds 6 kbar, outside of model range, cannot precisely determine P at this trapping T; ",""))</f>
        <v/>
      </c>
      <c r="S160" t="str">
        <f>IF(AND(ISNUMBER(Main!C52),ISNUMBER(Main!E52), ISBLANK(Main!D52))," What phase melting represented by Tm? ;","")</f>
        <v/>
      </c>
    </row>
    <row r="161" spans="3:19">
      <c r="C161">
        <f>Main!C53</f>
        <v>-4.5</v>
      </c>
      <c r="D161" s="20" t="str">
        <f>Main!D53</f>
        <v>ice</v>
      </c>
      <c r="E161">
        <f>Main!E53</f>
        <v>347</v>
      </c>
      <c r="F161" s="86" t="str">
        <f>IF(D161="","",IF(AND(D161="ice",OR(C161&lt;-21.2,C161&gt;0)),0, IF(AND(D161="hydrohalite",OR(C161&lt;-21.2, C161&gt;0.1)),0, IF(AND(D161="halite", OR(C161&lt;0.1,C161&gt;801)),IF(ISBLANK(Main!C53),"",0),""))))</f>
        <v/>
      </c>
      <c r="G161" t="str">
        <f t="shared" si="12"/>
        <v/>
      </c>
      <c r="H161" s="29">
        <f>374.1+8.8*'Tm-Th-Salinity'!E161+0.1771*'Tm-Th-Salinity'!E161^2-0.0211*'Tm-Th-Salinity'!E161^3+0.0007334*'Tm-Th-Salinity'!E161^4</f>
        <v>440.42194518637928</v>
      </c>
      <c r="I161" t="str">
        <f t="shared" si="13"/>
        <v/>
      </c>
      <c r="J161" t="str">
        <f t="shared" si="14"/>
        <v/>
      </c>
      <c r="K161" t="str">
        <f>IF(AND(C161&gt;E161,D161="halite"),IF(Main!J53&gt;3000,0,""),"")</f>
        <v/>
      </c>
      <c r="L161" t="str">
        <f t="shared" si="15"/>
        <v/>
      </c>
      <c r="M161" t="str">
        <f>IF(ISBLANK(Main!E53),"",IF(OR(ISERROR(Main!Q53),ISERROR(Main!R53)),"",IF(AND(Main!N53="temperature estimate",Main!Q53&lt;Main!I53),"T",IF(AND(Main!N53="pressure estimate",Main!R53&lt;Main!J53),"P",""))))</f>
        <v/>
      </c>
      <c r="N161" t="str">
        <f t="shared" si="16"/>
        <v/>
      </c>
      <c r="O161" t="str">
        <f>IF(ISNUMBER(Main!F53), IF(OR(Main!F53&lt;0, Main!F53&gt;100), "Invalid Salinity - must be 0 &lt; salinity &lt; 100 wt%;",""),"")</f>
        <v/>
      </c>
      <c r="P161" t="str">
        <f>IF(ISNUMBER(Main!F53),IF('Tm-Th-Salinity'!H161&gt;'Tm-Th-Salinity'!B161,"For entered salinity, Tm &gt; Th;",""),"")</f>
        <v/>
      </c>
      <c r="Q161" t="str">
        <f t="shared" si="17"/>
        <v/>
      </c>
      <c r="R161" t="str">
        <f>IF(AND(ISBLANK(Main!L53),ISNUMBER(Main!O53))," Must specify Th + Tm or S in order to compute isochore; ", IF(AND(ISNUMBER(Main!R53),Main!R53&gt;6000), "Pressure exceeds 6 kbar, outside of model range, cannot precisely determine P at this trapping T; ",""))</f>
        <v/>
      </c>
      <c r="S161" t="str">
        <f>IF(AND(ISNUMBER(Main!C53),ISNUMBER(Main!E53), ISBLANK(Main!D53))," What phase melting represented by Tm? ;","")</f>
        <v/>
      </c>
    </row>
    <row r="162" spans="3:19">
      <c r="C162">
        <f>Main!C54</f>
        <v>-3.1</v>
      </c>
      <c r="D162" s="20" t="str">
        <f>Main!D54</f>
        <v>ice</v>
      </c>
      <c r="E162">
        <f>Main!E54</f>
        <v>265</v>
      </c>
      <c r="F162" s="86" t="str">
        <f>IF(D162="","",IF(AND(D162="ice",OR(C162&lt;-21.2,C162&gt;0)),0, IF(AND(D162="hydrohalite",OR(C162&lt;-21.2, C162&gt;0.1)),0, IF(AND(D162="halite", OR(C162&lt;0.1,C162&gt;801)),IF(ISBLANK(Main!C54),"",0),""))))</f>
        <v/>
      </c>
      <c r="G162" t="str">
        <f t="shared" si="12"/>
        <v/>
      </c>
      <c r="H162" s="29">
        <f>374.1+8.8*'Tm-Th-Salinity'!E162+0.1771*'Tm-Th-Salinity'!E162^2-0.0211*'Tm-Th-Salinity'!E162^3+0.0007334*'Tm-Th-Salinity'!E162^4</f>
        <v>421.37550851678378</v>
      </c>
      <c r="I162" t="str">
        <f t="shared" si="13"/>
        <v/>
      </c>
      <c r="J162" t="str">
        <f t="shared" si="14"/>
        <v/>
      </c>
      <c r="K162" t="str">
        <f>IF(AND(C162&gt;E162,D162="halite"),IF(Main!J54&gt;3000,0,""),"")</f>
        <v/>
      </c>
      <c r="L162" t="str">
        <f t="shared" si="15"/>
        <v/>
      </c>
      <c r="M162" t="str">
        <f>IF(ISBLANK(Main!E54),"",IF(OR(ISERROR(Main!Q54),ISERROR(Main!R54)),"",IF(AND(Main!N54="temperature estimate",Main!Q54&lt;Main!I54),"T",IF(AND(Main!N54="pressure estimate",Main!R54&lt;Main!J54),"P",""))))</f>
        <v/>
      </c>
      <c r="N162" t="str">
        <f t="shared" si="16"/>
        <v/>
      </c>
      <c r="O162" t="str">
        <f>IF(ISNUMBER(Main!F54), IF(OR(Main!F54&lt;0, Main!F54&gt;100), "Invalid Salinity - must be 0 &lt; salinity &lt; 100 wt%;",""),"")</f>
        <v/>
      </c>
      <c r="P162" t="str">
        <f>IF(ISNUMBER(Main!F54),IF('Tm-Th-Salinity'!H162&gt;'Tm-Th-Salinity'!B162,"For entered salinity, Tm &gt; Th;",""),"")</f>
        <v/>
      </c>
      <c r="Q162" t="str">
        <f t="shared" si="17"/>
        <v/>
      </c>
      <c r="R162" t="str">
        <f>IF(AND(ISBLANK(Main!L54),ISNUMBER(Main!O54))," Must specify Th + Tm or S in order to compute isochore; ", IF(AND(ISNUMBER(Main!R54),Main!R54&gt;6000), "Pressure exceeds 6 kbar, outside of model range, cannot precisely determine P at this trapping T; ",""))</f>
        <v/>
      </c>
      <c r="S162" t="str">
        <f>IF(AND(ISNUMBER(Main!C54),ISNUMBER(Main!E54), ISBLANK(Main!D54))," What phase melting represented by Tm? ;","")</f>
        <v/>
      </c>
    </row>
    <row r="163" spans="3:19">
      <c r="C163">
        <f>Main!C55</f>
        <v>-4.4000000000000004</v>
      </c>
      <c r="D163" s="20" t="str">
        <f>Main!D55</f>
        <v>ice</v>
      </c>
      <c r="E163">
        <f>Main!E55</f>
        <v>261</v>
      </c>
      <c r="F163" s="86" t="str">
        <f>IF(D163="","",IF(AND(D163="ice",OR(C163&lt;-21.2,C163&gt;0)),0, IF(AND(D163="hydrohalite",OR(C163&lt;-21.2, C163&gt;0.1)),0, IF(AND(D163="halite", OR(C163&lt;0.1,C163&gt;801)),IF(ISBLANK(Main!C55),"",0),""))))</f>
        <v/>
      </c>
      <c r="G163" t="str">
        <f t="shared" si="12"/>
        <v/>
      </c>
      <c r="H163" s="29">
        <f>374.1+8.8*'Tm-Th-Salinity'!E163+0.1771*'Tm-Th-Salinity'!E163^2-0.0211*'Tm-Th-Salinity'!E163^3+0.0007334*'Tm-Th-Salinity'!E163^4</f>
        <v>439.11944994658688</v>
      </c>
      <c r="I163" t="str">
        <f t="shared" si="13"/>
        <v/>
      </c>
      <c r="J163" t="str">
        <f t="shared" si="14"/>
        <v/>
      </c>
      <c r="K163" t="str">
        <f>IF(AND(C163&gt;E163,D163="halite"),IF(Main!J55&gt;3000,0,""),"")</f>
        <v/>
      </c>
      <c r="L163" t="str">
        <f t="shared" si="15"/>
        <v/>
      </c>
      <c r="M163" t="str">
        <f>IF(ISBLANK(Main!E55),"",IF(OR(ISERROR(Main!Q55),ISERROR(Main!R55)),"",IF(AND(Main!N55="temperature estimate",Main!Q55&lt;Main!I55),"T",IF(AND(Main!N55="pressure estimate",Main!R55&lt;Main!J55),"P",""))))</f>
        <v/>
      </c>
      <c r="N163" t="str">
        <f t="shared" si="16"/>
        <v/>
      </c>
      <c r="O163" t="str">
        <f>IF(ISNUMBER(Main!F55), IF(OR(Main!F55&lt;0, Main!F55&gt;100), "Invalid Salinity - must be 0 &lt; salinity &lt; 100 wt%;",""),"")</f>
        <v/>
      </c>
      <c r="P163" t="str">
        <f>IF(ISNUMBER(Main!F55),IF('Tm-Th-Salinity'!H163&gt;'Tm-Th-Salinity'!B163,"For entered salinity, Tm &gt; Th;",""),"")</f>
        <v/>
      </c>
      <c r="Q163" t="str">
        <f t="shared" si="17"/>
        <v/>
      </c>
      <c r="R163" t="str">
        <f>IF(AND(ISBLANK(Main!L55),ISNUMBER(Main!O55))," Must specify Th + Tm or S in order to compute isochore; ", IF(AND(ISNUMBER(Main!R55),Main!R55&gt;6000), "Pressure exceeds 6 kbar, outside of model range, cannot precisely determine P at this trapping T; ",""))</f>
        <v/>
      </c>
      <c r="S163" t="str">
        <f>IF(AND(ISNUMBER(Main!C55),ISNUMBER(Main!E55), ISBLANK(Main!D55))," What phase melting represented by Tm? ;","")</f>
        <v/>
      </c>
    </row>
    <row r="164" spans="3:19">
      <c r="C164">
        <f>Main!C56</f>
        <v>-4.2</v>
      </c>
      <c r="D164" s="20" t="str">
        <f>Main!D56</f>
        <v>ice</v>
      </c>
      <c r="E164">
        <f>Main!E56</f>
        <v>277</v>
      </c>
      <c r="F164" s="86" t="str">
        <f>IF(D164="","",IF(AND(D164="ice",OR(C164&lt;-21.2,C164&gt;0)),0, IF(AND(D164="hydrohalite",OR(C164&lt;-21.2, C164&gt;0.1)),0, IF(AND(D164="halite", OR(C164&lt;0.1,C164&gt;801)),IF(ISBLANK(Main!C56),"",0),""))))</f>
        <v/>
      </c>
      <c r="G164" t="str">
        <f t="shared" si="12"/>
        <v/>
      </c>
      <c r="H164" s="29">
        <f>374.1+8.8*'Tm-Th-Salinity'!E164+0.1771*'Tm-Th-Salinity'!E164^2-0.0211*'Tm-Th-Salinity'!E164^3+0.0007334*'Tm-Th-Salinity'!E164^4</f>
        <v>436.48798306706283</v>
      </c>
      <c r="I164" t="str">
        <f t="shared" si="13"/>
        <v/>
      </c>
      <c r="J164" t="str">
        <f t="shared" si="14"/>
        <v/>
      </c>
      <c r="K164" t="str">
        <f>IF(AND(C164&gt;E164,D164="halite"),IF(Main!J56&gt;3000,0,""),"")</f>
        <v/>
      </c>
      <c r="L164" t="str">
        <f t="shared" si="15"/>
        <v/>
      </c>
      <c r="M164" t="str">
        <f>IF(ISBLANK(Main!E56),"",IF(OR(ISERROR(Main!Q56),ISERROR(Main!R56)),"",IF(AND(Main!N56="temperature estimate",Main!Q56&lt;Main!I56),"T",IF(AND(Main!N56="pressure estimate",Main!R56&lt;Main!J56),"P",""))))</f>
        <v/>
      </c>
      <c r="N164" t="str">
        <f t="shared" si="16"/>
        <v/>
      </c>
      <c r="O164" t="str">
        <f>IF(ISNUMBER(Main!F56), IF(OR(Main!F56&lt;0, Main!F56&gt;100), "Invalid Salinity - must be 0 &lt; salinity &lt; 100 wt%;",""),"")</f>
        <v/>
      </c>
      <c r="P164" t="str">
        <f>IF(ISNUMBER(Main!F56),IF('Tm-Th-Salinity'!H164&gt;'Tm-Th-Salinity'!B164,"For entered salinity, Tm &gt; Th;",""),"")</f>
        <v/>
      </c>
      <c r="Q164" t="str">
        <f t="shared" si="17"/>
        <v/>
      </c>
      <c r="R164" t="str">
        <f>IF(AND(ISBLANK(Main!L56),ISNUMBER(Main!O56))," Must specify Th + Tm or S in order to compute isochore; ", IF(AND(ISNUMBER(Main!R56),Main!R56&gt;6000), "Pressure exceeds 6 kbar, outside of model range, cannot precisely determine P at this trapping T; ",""))</f>
        <v/>
      </c>
      <c r="S164" t="str">
        <f>IF(AND(ISNUMBER(Main!C56),ISNUMBER(Main!E56), ISBLANK(Main!D56))," What phase melting represented by Tm? ;","")</f>
        <v/>
      </c>
    </row>
    <row r="165" spans="3:19">
      <c r="C165">
        <f>Main!C57</f>
        <v>-3.5</v>
      </c>
      <c r="D165" s="20" t="str">
        <f>Main!D57</f>
        <v>ice</v>
      </c>
      <c r="E165">
        <f>Main!E57</f>
        <v>264</v>
      </c>
      <c r="F165" s="86" t="str">
        <f>IF(D165="","",IF(AND(D165="ice",OR(C165&lt;-21.2,C165&gt;0)),0, IF(AND(D165="hydrohalite",OR(C165&lt;-21.2, C165&gt;0.1)),0, IF(AND(D165="halite", OR(C165&lt;0.1,C165&gt;801)),IF(ISBLANK(Main!C57),"",0),""))))</f>
        <v/>
      </c>
      <c r="G165" t="str">
        <f t="shared" ref="G165:G228" si="18">IF(F165="","",IF(D165="ice","Tm ice must be between -21.2 to 0 °C;", IF(D165="hydrohalite", "Tm hydrohalite must be between -21.2 to 0.1 °C;", "Tm halite must be between 0.1 to 801 °C;")))</f>
        <v/>
      </c>
      <c r="H165" s="29">
        <f>374.1+8.8*'Tm-Th-Salinity'!E165+0.1771*'Tm-Th-Salinity'!E165^2-0.0211*'Tm-Th-Salinity'!E165^3+0.0007334*'Tm-Th-Salinity'!E165^4</f>
        <v>426.9962589765226</v>
      </c>
      <c r="I165" t="str">
        <f t="shared" ref="I165:I228" si="19">IF(ISERROR(H165),"",IF(E165="","", IF(E165&gt;H165,0,"")))</f>
        <v/>
      </c>
      <c r="J165" t="str">
        <f t="shared" ref="J165:J228" si="20">IF(I165="","","Th greater than Tc (invalid);")</f>
        <v/>
      </c>
      <c r="K165" t="str">
        <f>IF(AND(C165&gt;E165,D165="halite"),IF(Main!J57&gt;3000,0,""),"")</f>
        <v/>
      </c>
      <c r="L165" t="str">
        <f t="shared" ref="L165:L228" si="21">IF(K165="","","P greater than 3kbar (out of model range);")</f>
        <v/>
      </c>
      <c r="M165" t="str">
        <f>IF(ISBLANK(Main!E57),"",IF(OR(ISERROR(Main!Q57),ISERROR(Main!R57)),"",IF(AND(Main!N57="temperature estimate",Main!Q57&lt;Main!I57),"T",IF(AND(Main!N57="pressure estimate",Main!R57&lt;Main!J57),"P",""))))</f>
        <v/>
      </c>
      <c r="N165" t="str">
        <f t="shared" ref="N165:N228" si="22">IF(ISERROR(M165)," Please specify solid phase to melt last; ",IF(M165="T","Trapping temperature can't be lower than homogenization temperature;",IF(M165="P","Trapping pressure can't be lower than homogenization pressure;","")))</f>
        <v/>
      </c>
      <c r="O165" t="str">
        <f>IF(ISNUMBER(Main!F57), IF(OR(Main!F57&lt;0, Main!F57&gt;100), "Invalid Salinity - must be 0 &lt; salinity &lt; 100 wt%;",""),"")</f>
        <v/>
      </c>
      <c r="P165" t="str">
        <f>IF(ISNUMBER(Main!F57),IF('Tm-Th-Salinity'!H165&gt;'Tm-Th-Salinity'!B165,"For entered salinity, Tm &gt; Th;",""),"")</f>
        <v/>
      </c>
      <c r="Q165" t="str">
        <f t="shared" ref="Q165:Q228" si="23">IF(E165&gt;700, "Th &gt; 700 °C, liquid density and isochore slope are not within range of the model (invalid);","")</f>
        <v/>
      </c>
      <c r="R165" t="str">
        <f>IF(AND(ISBLANK(Main!L57),ISNUMBER(Main!O57))," Must specify Th + Tm or S in order to compute isochore; ", IF(AND(ISNUMBER(Main!R57),Main!R57&gt;6000), "Pressure exceeds 6 kbar, outside of model range, cannot precisely determine P at this trapping T; ",""))</f>
        <v/>
      </c>
      <c r="S165" t="str">
        <f>IF(AND(ISNUMBER(Main!C57),ISNUMBER(Main!E57), ISBLANK(Main!D57))," What phase melting represented by Tm? ;","")</f>
        <v/>
      </c>
    </row>
    <row r="166" spans="3:19">
      <c r="C166">
        <f>Main!C58</f>
        <v>-4.5</v>
      </c>
      <c r="D166" s="20" t="str">
        <f>Main!D58</f>
        <v>ice</v>
      </c>
      <c r="E166">
        <f>Main!E58</f>
        <v>257</v>
      </c>
      <c r="F166" s="86" t="str">
        <f>IF(D166="","",IF(AND(D166="ice",OR(C166&lt;-21.2,C166&gt;0)),0, IF(AND(D166="hydrohalite",OR(C166&lt;-21.2, C166&gt;0.1)),0, IF(AND(D166="halite", OR(C166&lt;0.1,C166&gt;801)),IF(ISBLANK(Main!C58),"",0),""))))</f>
        <v/>
      </c>
      <c r="G166" t="str">
        <f t="shared" si="18"/>
        <v/>
      </c>
      <c r="H166" s="29">
        <f>374.1+8.8*'Tm-Th-Salinity'!E166+0.1771*'Tm-Th-Salinity'!E166^2-0.0211*'Tm-Th-Salinity'!E166^3+0.0007334*'Tm-Th-Salinity'!E166^4</f>
        <v>440.42194518637928</v>
      </c>
      <c r="I166" t="str">
        <f t="shared" si="19"/>
        <v/>
      </c>
      <c r="J166" t="str">
        <f t="shared" si="20"/>
        <v/>
      </c>
      <c r="K166" t="str">
        <f>IF(AND(C166&gt;E166,D166="halite"),IF(Main!J58&gt;3000,0,""),"")</f>
        <v/>
      </c>
      <c r="L166" t="str">
        <f t="shared" si="21"/>
        <v/>
      </c>
      <c r="M166" t="str">
        <f>IF(ISBLANK(Main!E58),"",IF(OR(ISERROR(Main!Q58),ISERROR(Main!R58)),"",IF(AND(Main!N58="temperature estimate",Main!Q58&lt;Main!I58),"T",IF(AND(Main!N58="pressure estimate",Main!R58&lt;Main!J58),"P",""))))</f>
        <v/>
      </c>
      <c r="N166" t="str">
        <f t="shared" si="22"/>
        <v/>
      </c>
      <c r="O166" t="str">
        <f>IF(ISNUMBER(Main!F58), IF(OR(Main!F58&lt;0, Main!F58&gt;100), "Invalid Salinity - must be 0 &lt; salinity &lt; 100 wt%;",""),"")</f>
        <v/>
      </c>
      <c r="P166" t="str">
        <f>IF(ISNUMBER(Main!F58),IF('Tm-Th-Salinity'!H166&gt;'Tm-Th-Salinity'!B166,"For entered salinity, Tm &gt; Th;",""),"")</f>
        <v/>
      </c>
      <c r="Q166" t="str">
        <f t="shared" si="23"/>
        <v/>
      </c>
      <c r="R166" t="str">
        <f>IF(AND(ISBLANK(Main!L58),ISNUMBER(Main!O58))," Must specify Th + Tm or S in order to compute isochore; ", IF(AND(ISNUMBER(Main!R58),Main!R58&gt;6000), "Pressure exceeds 6 kbar, outside of model range, cannot precisely determine P at this trapping T; ",""))</f>
        <v/>
      </c>
      <c r="S166" t="str">
        <f>IF(AND(ISNUMBER(Main!C58),ISNUMBER(Main!E58), ISBLANK(Main!D58))," What phase melting represented by Tm? ;","")</f>
        <v/>
      </c>
    </row>
    <row r="167" spans="3:19">
      <c r="C167">
        <f>Main!C59</f>
        <v>-3.6</v>
      </c>
      <c r="D167" s="20" t="str">
        <f>Main!D59</f>
        <v>ice</v>
      </c>
      <c r="E167">
        <f>Main!E59</f>
        <v>270</v>
      </c>
      <c r="F167" s="86" t="str">
        <f>IF(D167="","",IF(AND(D167="ice",OR(C167&lt;-21.2,C167&gt;0)),0, IF(AND(D167="hydrohalite",OR(C167&lt;-21.2, C167&gt;0.1)),0, IF(AND(D167="halite", OR(C167&lt;0.1,C167&gt;801)),IF(ISBLANK(Main!C59),"",0),""))))</f>
        <v/>
      </c>
      <c r="G167" t="str">
        <f t="shared" si="18"/>
        <v/>
      </c>
      <c r="H167" s="29">
        <f>374.1+8.8*'Tm-Th-Salinity'!E167+0.1771*'Tm-Th-Salinity'!E167^2-0.0211*'Tm-Th-Salinity'!E167^3+0.0007334*'Tm-Th-Salinity'!E167^4</f>
        <v>428.3791563467077</v>
      </c>
      <c r="I167" t="str">
        <f t="shared" si="19"/>
        <v/>
      </c>
      <c r="J167" t="str">
        <f t="shared" si="20"/>
        <v/>
      </c>
      <c r="K167" t="str">
        <f>IF(AND(C167&gt;E167,D167="halite"),IF(Main!J59&gt;3000,0,""),"")</f>
        <v/>
      </c>
      <c r="L167" t="str">
        <f t="shared" si="21"/>
        <v/>
      </c>
      <c r="M167" t="str">
        <f>IF(ISBLANK(Main!E59),"",IF(OR(ISERROR(Main!Q59),ISERROR(Main!R59)),"",IF(AND(Main!N59="temperature estimate",Main!Q59&lt;Main!I59),"T",IF(AND(Main!N59="pressure estimate",Main!R59&lt;Main!J59),"P",""))))</f>
        <v/>
      </c>
      <c r="N167" t="str">
        <f t="shared" si="22"/>
        <v/>
      </c>
      <c r="O167" t="str">
        <f>IF(ISNUMBER(Main!F59), IF(OR(Main!F59&lt;0, Main!F59&gt;100), "Invalid Salinity - must be 0 &lt; salinity &lt; 100 wt%;",""),"")</f>
        <v/>
      </c>
      <c r="P167" t="str">
        <f>IF(ISNUMBER(Main!F59),IF('Tm-Th-Salinity'!H167&gt;'Tm-Th-Salinity'!B167,"For entered salinity, Tm &gt; Th;",""),"")</f>
        <v/>
      </c>
      <c r="Q167" t="str">
        <f t="shared" si="23"/>
        <v/>
      </c>
      <c r="R167" t="str">
        <f>IF(AND(ISBLANK(Main!L59),ISNUMBER(Main!O59))," Must specify Th + Tm or S in order to compute isochore; ", IF(AND(ISNUMBER(Main!R59),Main!R59&gt;6000), "Pressure exceeds 6 kbar, outside of model range, cannot precisely determine P at this trapping T; ",""))</f>
        <v/>
      </c>
      <c r="S167" t="str">
        <f>IF(AND(ISNUMBER(Main!C59),ISNUMBER(Main!E59), ISBLANK(Main!D59))," What phase melting represented by Tm? ;","")</f>
        <v/>
      </c>
    </row>
    <row r="168" spans="3:19">
      <c r="C168">
        <f>Main!C60</f>
        <v>-2.7</v>
      </c>
      <c r="D168" s="20" t="str">
        <f>Main!D60</f>
        <v>ice</v>
      </c>
      <c r="E168">
        <f>Main!E60</f>
        <v>261</v>
      </c>
      <c r="F168" s="86" t="str">
        <f>IF(D168="","",IF(AND(D168="ice",OR(C168&lt;-21.2,C168&gt;0)),0, IF(AND(D168="hydrohalite",OR(C168&lt;-21.2, C168&gt;0.1)),0, IF(AND(D168="halite", OR(C168&lt;0.1,C168&gt;801)),IF(ISBLANK(Main!C60),"",0),""))))</f>
        <v/>
      </c>
      <c r="G168" t="str">
        <f t="shared" si="18"/>
        <v/>
      </c>
      <c r="H168" s="29">
        <f>374.1+8.8*'Tm-Th-Salinity'!E168+0.1771*'Tm-Th-Salinity'!E168^2-0.0211*'Tm-Th-Salinity'!E168^3+0.0007334*'Tm-Th-Salinity'!E168^4</f>
        <v>415.61499212313407</v>
      </c>
      <c r="I168" t="str">
        <f t="shared" si="19"/>
        <v/>
      </c>
      <c r="J168" t="str">
        <f t="shared" si="20"/>
        <v/>
      </c>
      <c r="K168" t="str">
        <f>IF(AND(C168&gt;E168,D168="halite"),IF(Main!J60&gt;3000,0,""),"")</f>
        <v/>
      </c>
      <c r="L168" t="str">
        <f t="shared" si="21"/>
        <v/>
      </c>
      <c r="M168" t="str">
        <f>IF(ISBLANK(Main!E60),"",IF(OR(ISERROR(Main!Q60),ISERROR(Main!R60)),"",IF(AND(Main!N60="temperature estimate",Main!Q60&lt;Main!I60),"T",IF(AND(Main!N60="pressure estimate",Main!R60&lt;Main!J60),"P",""))))</f>
        <v/>
      </c>
      <c r="N168" t="str">
        <f t="shared" si="22"/>
        <v/>
      </c>
      <c r="O168" t="str">
        <f>IF(ISNUMBER(Main!F60), IF(OR(Main!F60&lt;0, Main!F60&gt;100), "Invalid Salinity - must be 0 &lt; salinity &lt; 100 wt%;",""),"")</f>
        <v/>
      </c>
      <c r="P168" t="str">
        <f>IF(ISNUMBER(Main!F60),IF('Tm-Th-Salinity'!H168&gt;'Tm-Th-Salinity'!B168,"For entered salinity, Tm &gt; Th;",""),"")</f>
        <v/>
      </c>
      <c r="Q168" t="str">
        <f t="shared" si="23"/>
        <v/>
      </c>
      <c r="R168" t="str">
        <f>IF(AND(ISBLANK(Main!L60),ISNUMBER(Main!O60))," Must specify Th + Tm or S in order to compute isochore; ", IF(AND(ISNUMBER(Main!R60),Main!R60&gt;6000), "Pressure exceeds 6 kbar, outside of model range, cannot precisely determine P at this trapping T; ",""))</f>
        <v/>
      </c>
      <c r="S168" t="str">
        <f>IF(AND(ISNUMBER(Main!C60),ISNUMBER(Main!E60), ISBLANK(Main!D60))," What phase melting represented by Tm? ;","")</f>
        <v/>
      </c>
    </row>
    <row r="169" spans="3:19">
      <c r="C169">
        <f>Main!C61</f>
        <v>-3.6</v>
      </c>
      <c r="D169" s="20" t="str">
        <f>Main!D61</f>
        <v>ice</v>
      </c>
      <c r="E169">
        <f>Main!E61</f>
        <v>270</v>
      </c>
      <c r="F169" s="86" t="str">
        <f>IF(D169="","",IF(AND(D169="ice",OR(C169&lt;-21.2,C169&gt;0)),0, IF(AND(D169="hydrohalite",OR(C169&lt;-21.2, C169&gt;0.1)),0, IF(AND(D169="halite", OR(C169&lt;0.1,C169&gt;801)),IF(ISBLANK(Main!C61),"",0),""))))</f>
        <v/>
      </c>
      <c r="G169" t="str">
        <f t="shared" si="18"/>
        <v/>
      </c>
      <c r="H169" s="29">
        <f>374.1+8.8*'Tm-Th-Salinity'!E169+0.1771*'Tm-Th-Salinity'!E169^2-0.0211*'Tm-Th-Salinity'!E169^3+0.0007334*'Tm-Th-Salinity'!E169^4</f>
        <v>428.3791563467077</v>
      </c>
      <c r="I169" t="str">
        <f t="shared" si="19"/>
        <v/>
      </c>
      <c r="J169" t="str">
        <f t="shared" si="20"/>
        <v/>
      </c>
      <c r="K169" t="str">
        <f>IF(AND(C169&gt;E169,D169="halite"),IF(Main!J61&gt;3000,0,""),"")</f>
        <v/>
      </c>
      <c r="L169" t="str">
        <f t="shared" si="21"/>
        <v/>
      </c>
      <c r="M169" t="str">
        <f>IF(ISBLANK(Main!E61),"",IF(OR(ISERROR(Main!Q61),ISERROR(Main!R61)),"",IF(AND(Main!N61="temperature estimate",Main!Q61&lt;Main!I61),"T",IF(AND(Main!N61="pressure estimate",Main!R61&lt;Main!J61),"P",""))))</f>
        <v/>
      </c>
      <c r="N169" t="str">
        <f t="shared" si="22"/>
        <v/>
      </c>
      <c r="O169" t="str">
        <f>IF(ISNUMBER(Main!F61), IF(OR(Main!F61&lt;0, Main!F61&gt;100), "Invalid Salinity - must be 0 &lt; salinity &lt; 100 wt%;",""),"")</f>
        <v/>
      </c>
      <c r="P169" t="str">
        <f>IF(ISNUMBER(Main!F61),IF('Tm-Th-Salinity'!H169&gt;'Tm-Th-Salinity'!B169,"For entered salinity, Tm &gt; Th;",""),"")</f>
        <v/>
      </c>
      <c r="Q169" t="str">
        <f t="shared" si="23"/>
        <v/>
      </c>
      <c r="R169" t="str">
        <f>IF(AND(ISBLANK(Main!L61),ISNUMBER(Main!O61))," Must specify Th + Tm or S in order to compute isochore; ", IF(AND(ISNUMBER(Main!R61),Main!R61&gt;6000), "Pressure exceeds 6 kbar, outside of model range, cannot precisely determine P at this trapping T; ",""))</f>
        <v/>
      </c>
      <c r="S169" t="str">
        <f>IF(AND(ISNUMBER(Main!C61),ISNUMBER(Main!E61), ISBLANK(Main!D61))," What phase melting represented by Tm? ;","")</f>
        <v/>
      </c>
    </row>
    <row r="170" spans="3:19">
      <c r="C170">
        <f>Main!C62</f>
        <v>-4.2</v>
      </c>
      <c r="D170" s="20" t="str">
        <f>Main!D62</f>
        <v>ice</v>
      </c>
      <c r="E170">
        <f>Main!E62</f>
        <v>273</v>
      </c>
      <c r="F170" s="86" t="str">
        <f>IF(D170="","",IF(AND(D170="ice",OR(C170&lt;-21.2,C170&gt;0)),0, IF(AND(D170="hydrohalite",OR(C170&lt;-21.2, C170&gt;0.1)),0, IF(AND(D170="halite", OR(C170&lt;0.1,C170&gt;801)),IF(ISBLANK(Main!C62),"",0),""))))</f>
        <v/>
      </c>
      <c r="G170" t="str">
        <f t="shared" si="18"/>
        <v/>
      </c>
      <c r="H170" s="29">
        <f>374.1+8.8*'Tm-Th-Salinity'!E170+0.1771*'Tm-Th-Salinity'!E170^2-0.0211*'Tm-Th-Salinity'!E170^3+0.0007334*'Tm-Th-Salinity'!E170^4</f>
        <v>436.48798306706283</v>
      </c>
      <c r="I170" t="str">
        <f t="shared" si="19"/>
        <v/>
      </c>
      <c r="J170" t="str">
        <f t="shared" si="20"/>
        <v/>
      </c>
      <c r="K170" t="str">
        <f>IF(AND(C170&gt;E170,D170="halite"),IF(Main!J62&gt;3000,0,""),"")</f>
        <v/>
      </c>
      <c r="L170" t="str">
        <f t="shared" si="21"/>
        <v/>
      </c>
      <c r="M170" t="str">
        <f>IF(ISBLANK(Main!E62),"",IF(OR(ISERROR(Main!Q62),ISERROR(Main!R62)),"",IF(AND(Main!N62="temperature estimate",Main!Q62&lt;Main!I62),"T",IF(AND(Main!N62="pressure estimate",Main!R62&lt;Main!J62),"P",""))))</f>
        <v/>
      </c>
      <c r="N170" t="str">
        <f t="shared" si="22"/>
        <v/>
      </c>
      <c r="O170" t="str">
        <f>IF(ISNUMBER(Main!F62), IF(OR(Main!F62&lt;0, Main!F62&gt;100), "Invalid Salinity - must be 0 &lt; salinity &lt; 100 wt%;",""),"")</f>
        <v/>
      </c>
      <c r="P170" t="str">
        <f>IF(ISNUMBER(Main!F62),IF('Tm-Th-Salinity'!H170&gt;'Tm-Th-Salinity'!B170,"For entered salinity, Tm &gt; Th;",""),"")</f>
        <v/>
      </c>
      <c r="Q170" t="str">
        <f t="shared" si="23"/>
        <v/>
      </c>
      <c r="R170" t="str">
        <f>IF(AND(ISBLANK(Main!L62),ISNUMBER(Main!O62))," Must specify Th + Tm or S in order to compute isochore; ", IF(AND(ISNUMBER(Main!R62),Main!R62&gt;6000), "Pressure exceeds 6 kbar, outside of model range, cannot precisely determine P at this trapping T; ",""))</f>
        <v/>
      </c>
      <c r="S170" t="str">
        <f>IF(AND(ISNUMBER(Main!C62),ISNUMBER(Main!E62), ISBLANK(Main!D62))," What phase melting represented by Tm? ;","")</f>
        <v/>
      </c>
    </row>
    <row r="171" spans="3:19">
      <c r="C171">
        <f>Main!C63</f>
        <v>-4.2</v>
      </c>
      <c r="D171" s="20" t="str">
        <f>Main!D63</f>
        <v>ice</v>
      </c>
      <c r="E171">
        <f>Main!E63</f>
        <v>250</v>
      </c>
      <c r="F171" s="86" t="str">
        <f>IF(D171="","",IF(AND(D171="ice",OR(C171&lt;-21.2,C171&gt;0)),0, IF(AND(D171="hydrohalite",OR(C171&lt;-21.2, C171&gt;0.1)),0, IF(AND(D171="halite", OR(C171&lt;0.1,C171&gt;801)),IF(ISBLANK(Main!C63),"",0),""))))</f>
        <v/>
      </c>
      <c r="G171" t="str">
        <f t="shared" si="18"/>
        <v/>
      </c>
      <c r="H171" s="29">
        <f>374.1+8.8*'Tm-Th-Salinity'!E171+0.1771*'Tm-Th-Salinity'!E171^2-0.0211*'Tm-Th-Salinity'!E171^3+0.0007334*'Tm-Th-Salinity'!E171^4</f>
        <v>436.48798306706283</v>
      </c>
      <c r="I171" t="str">
        <f t="shared" si="19"/>
        <v/>
      </c>
      <c r="J171" t="str">
        <f t="shared" si="20"/>
        <v/>
      </c>
      <c r="K171" t="str">
        <f>IF(AND(C171&gt;E171,D171="halite"),IF(Main!J63&gt;3000,0,""),"")</f>
        <v/>
      </c>
      <c r="L171" t="str">
        <f t="shared" si="21"/>
        <v/>
      </c>
      <c r="M171" t="str">
        <f>IF(ISBLANK(Main!E63),"",IF(OR(ISERROR(Main!Q63),ISERROR(Main!R63)),"",IF(AND(Main!N63="temperature estimate",Main!Q63&lt;Main!I63),"T",IF(AND(Main!N63="pressure estimate",Main!R63&lt;Main!J63),"P",""))))</f>
        <v/>
      </c>
      <c r="N171" t="str">
        <f t="shared" si="22"/>
        <v/>
      </c>
      <c r="O171" t="str">
        <f>IF(ISNUMBER(Main!F63), IF(OR(Main!F63&lt;0, Main!F63&gt;100), "Invalid Salinity - must be 0 &lt; salinity &lt; 100 wt%;",""),"")</f>
        <v/>
      </c>
      <c r="P171" t="str">
        <f>IF(ISNUMBER(Main!F63),IF('Tm-Th-Salinity'!H171&gt;'Tm-Th-Salinity'!B171,"For entered salinity, Tm &gt; Th;",""),"")</f>
        <v/>
      </c>
      <c r="Q171" t="str">
        <f t="shared" si="23"/>
        <v/>
      </c>
      <c r="R171" t="str">
        <f>IF(AND(ISBLANK(Main!L63),ISNUMBER(Main!O63))," Must specify Th + Tm or S in order to compute isochore; ", IF(AND(ISNUMBER(Main!R63),Main!R63&gt;6000), "Pressure exceeds 6 kbar, outside of model range, cannot precisely determine P at this trapping T; ",""))</f>
        <v/>
      </c>
      <c r="S171" t="str">
        <f>IF(AND(ISNUMBER(Main!C63),ISNUMBER(Main!E63), ISBLANK(Main!D63))," What phase melting represented by Tm? ;","")</f>
        <v/>
      </c>
    </row>
    <row r="172" spans="3:19">
      <c r="C172">
        <f>Main!C64</f>
        <v>-2.9</v>
      </c>
      <c r="D172" s="20" t="str">
        <f>Main!D64</f>
        <v>ice</v>
      </c>
      <c r="E172">
        <f>Main!E64</f>
        <v>250</v>
      </c>
      <c r="F172" s="86" t="str">
        <f>IF(D172="","",IF(AND(D172="ice",OR(C172&lt;-21.2,C172&gt;0)),0, IF(AND(D172="hydrohalite",OR(C172&lt;-21.2, C172&gt;0.1)),0, IF(AND(D172="halite", OR(C172&lt;0.1,C172&gt;801)),IF(ISBLANK(Main!C64),"",0),""))))</f>
        <v/>
      </c>
      <c r="G172" t="str">
        <f t="shared" si="18"/>
        <v/>
      </c>
      <c r="H172" s="29">
        <f>374.1+8.8*'Tm-Th-Salinity'!E172+0.1771*'Tm-Th-Salinity'!E172^2-0.0211*'Tm-Th-Salinity'!E172^3+0.0007334*'Tm-Th-Salinity'!E172^4</f>
        <v>418.51239006675172</v>
      </c>
      <c r="I172" t="str">
        <f t="shared" si="19"/>
        <v/>
      </c>
      <c r="J172" t="str">
        <f t="shared" si="20"/>
        <v/>
      </c>
      <c r="K172" t="str">
        <f>IF(AND(C172&gt;E172,D172="halite"),IF(Main!J64&gt;3000,0,""),"")</f>
        <v/>
      </c>
      <c r="L172" t="str">
        <f t="shared" si="21"/>
        <v/>
      </c>
      <c r="M172" t="str">
        <f>IF(ISBLANK(Main!E64),"",IF(OR(ISERROR(Main!Q64),ISERROR(Main!R64)),"",IF(AND(Main!N64="temperature estimate",Main!Q64&lt;Main!I64),"T",IF(AND(Main!N64="pressure estimate",Main!R64&lt;Main!J64),"P",""))))</f>
        <v/>
      </c>
      <c r="N172" t="str">
        <f t="shared" si="22"/>
        <v/>
      </c>
      <c r="O172" t="str">
        <f>IF(ISNUMBER(Main!F64), IF(OR(Main!F64&lt;0, Main!F64&gt;100), "Invalid Salinity - must be 0 &lt; salinity &lt; 100 wt%;",""),"")</f>
        <v/>
      </c>
      <c r="P172" t="str">
        <f>IF(ISNUMBER(Main!F64),IF('Tm-Th-Salinity'!H172&gt;'Tm-Th-Salinity'!B172,"For entered salinity, Tm &gt; Th;",""),"")</f>
        <v/>
      </c>
      <c r="Q172" t="str">
        <f t="shared" si="23"/>
        <v/>
      </c>
      <c r="R172" t="str">
        <f>IF(AND(ISBLANK(Main!L64),ISNUMBER(Main!O64))," Must specify Th + Tm or S in order to compute isochore; ", IF(AND(ISNUMBER(Main!R64),Main!R64&gt;6000), "Pressure exceeds 6 kbar, outside of model range, cannot precisely determine P at this trapping T; ",""))</f>
        <v/>
      </c>
      <c r="S172" t="str">
        <f>IF(AND(ISNUMBER(Main!C64),ISNUMBER(Main!E64), ISBLANK(Main!D64))," What phase melting represented by Tm? ;","")</f>
        <v/>
      </c>
    </row>
    <row r="173" spans="3:19">
      <c r="C173">
        <f>Main!C65</f>
        <v>-2.8</v>
      </c>
      <c r="D173" s="20" t="str">
        <f>Main!D65</f>
        <v>ice</v>
      </c>
      <c r="E173">
        <f>Main!E65</f>
        <v>261</v>
      </c>
      <c r="F173" s="86" t="str">
        <f>IF(D173="","",IF(AND(D173="ice",OR(C173&lt;-21.2,C173&gt;0)),0, IF(AND(D173="hydrohalite",OR(C173&lt;-21.2, C173&gt;0.1)),0, IF(AND(D173="halite", OR(C173&lt;0.1,C173&gt;801)),IF(ISBLANK(Main!C65),"",0),""))))</f>
        <v/>
      </c>
      <c r="G173" t="str">
        <f t="shared" si="18"/>
        <v/>
      </c>
      <c r="H173" s="29">
        <f>374.1+8.8*'Tm-Th-Salinity'!E173+0.1771*'Tm-Th-Salinity'!E173^2-0.0211*'Tm-Th-Salinity'!E173^3+0.0007334*'Tm-Th-Salinity'!E173^4</f>
        <v>417.06792261681022</v>
      </c>
      <c r="I173" t="str">
        <f t="shared" si="19"/>
        <v/>
      </c>
      <c r="J173" t="str">
        <f t="shared" si="20"/>
        <v/>
      </c>
      <c r="K173" t="str">
        <f>IF(AND(C173&gt;E173,D173="halite"),IF(Main!J65&gt;3000,0,""),"")</f>
        <v/>
      </c>
      <c r="L173" t="str">
        <f t="shared" si="21"/>
        <v/>
      </c>
      <c r="M173" t="str">
        <f>IF(ISBLANK(Main!E65),"",IF(OR(ISERROR(Main!Q65),ISERROR(Main!R65)),"",IF(AND(Main!N65="temperature estimate",Main!Q65&lt;Main!I65),"T",IF(AND(Main!N65="pressure estimate",Main!R65&lt;Main!J65),"P",""))))</f>
        <v/>
      </c>
      <c r="N173" t="str">
        <f t="shared" si="22"/>
        <v/>
      </c>
      <c r="O173" t="str">
        <f>IF(ISNUMBER(Main!F65), IF(OR(Main!F65&lt;0, Main!F65&gt;100), "Invalid Salinity - must be 0 &lt; salinity &lt; 100 wt%;",""),"")</f>
        <v/>
      </c>
      <c r="P173" t="str">
        <f>IF(ISNUMBER(Main!F65),IF('Tm-Th-Salinity'!H173&gt;'Tm-Th-Salinity'!B173,"For entered salinity, Tm &gt; Th;",""),"")</f>
        <v/>
      </c>
      <c r="Q173" t="str">
        <f t="shared" si="23"/>
        <v/>
      </c>
      <c r="R173" t="str">
        <f>IF(AND(ISBLANK(Main!L65),ISNUMBER(Main!O65))," Must specify Th + Tm or S in order to compute isochore; ", IF(AND(ISNUMBER(Main!R65),Main!R65&gt;6000), "Pressure exceeds 6 kbar, outside of model range, cannot precisely determine P at this trapping T; ",""))</f>
        <v/>
      </c>
      <c r="S173" t="str">
        <f>IF(AND(ISNUMBER(Main!C65),ISNUMBER(Main!E65), ISBLANK(Main!D65))," What phase melting represented by Tm? ;","")</f>
        <v/>
      </c>
    </row>
    <row r="174" spans="3:19">
      <c r="C174">
        <f>Main!C66</f>
        <v>-3</v>
      </c>
      <c r="D174" s="20" t="str">
        <f>Main!D66</f>
        <v>ice</v>
      </c>
      <c r="E174">
        <f>Main!E66</f>
        <v>261</v>
      </c>
      <c r="F174" s="86" t="str">
        <f>IF(D174="","",IF(AND(D174="ice",OR(C174&lt;-21.2,C174&gt;0)),0, IF(AND(D174="hydrohalite",OR(C174&lt;-21.2, C174&gt;0.1)),0, IF(AND(D174="halite", OR(C174&lt;0.1,C174&gt;801)),IF(ISBLANK(Main!C66),"",0),""))))</f>
        <v/>
      </c>
      <c r="G174" t="str">
        <f t="shared" si="18"/>
        <v/>
      </c>
      <c r="H174" s="29">
        <f>374.1+8.8*'Tm-Th-Salinity'!E174+0.1771*'Tm-Th-Salinity'!E174^2-0.0211*'Tm-Th-Salinity'!E174^3+0.0007334*'Tm-Th-Salinity'!E174^4</f>
        <v>419.94828405845459</v>
      </c>
      <c r="I174" t="str">
        <f t="shared" si="19"/>
        <v/>
      </c>
      <c r="J174" t="str">
        <f t="shared" si="20"/>
        <v/>
      </c>
      <c r="K174" t="str">
        <f>IF(AND(C174&gt;E174,D174="halite"),IF(Main!J66&gt;3000,0,""),"")</f>
        <v/>
      </c>
      <c r="L174" t="str">
        <f t="shared" si="21"/>
        <v/>
      </c>
      <c r="M174" t="str">
        <f>IF(ISBLANK(Main!E66),"",IF(OR(ISERROR(Main!Q66),ISERROR(Main!R66)),"",IF(AND(Main!N66="temperature estimate",Main!Q66&lt;Main!I66),"T",IF(AND(Main!N66="pressure estimate",Main!R66&lt;Main!J66),"P",""))))</f>
        <v/>
      </c>
      <c r="N174" t="str">
        <f t="shared" si="22"/>
        <v/>
      </c>
      <c r="O174" t="str">
        <f>IF(ISNUMBER(Main!F66), IF(OR(Main!F66&lt;0, Main!F66&gt;100), "Invalid Salinity - must be 0 &lt; salinity &lt; 100 wt%;",""),"")</f>
        <v/>
      </c>
      <c r="P174" t="str">
        <f>IF(ISNUMBER(Main!F66),IF('Tm-Th-Salinity'!H174&gt;'Tm-Th-Salinity'!B174,"For entered salinity, Tm &gt; Th;",""),"")</f>
        <v/>
      </c>
      <c r="Q174" t="str">
        <f t="shared" si="23"/>
        <v/>
      </c>
      <c r="R174" t="str">
        <f>IF(AND(ISBLANK(Main!L66),ISNUMBER(Main!O66))," Must specify Th + Tm or S in order to compute isochore; ", IF(AND(ISNUMBER(Main!R66),Main!R66&gt;6000), "Pressure exceeds 6 kbar, outside of model range, cannot precisely determine P at this trapping T; ",""))</f>
        <v/>
      </c>
      <c r="S174" t="str">
        <f>IF(AND(ISNUMBER(Main!C66),ISNUMBER(Main!E66), ISBLANK(Main!D66))," What phase melting represented by Tm? ;","")</f>
        <v/>
      </c>
    </row>
    <row r="175" spans="3:19">
      <c r="C175">
        <f>Main!C67</f>
        <v>-3.5</v>
      </c>
      <c r="D175" s="20" t="str">
        <f>Main!D67</f>
        <v>ice</v>
      </c>
      <c r="E175">
        <f>Main!E67</f>
        <v>300</v>
      </c>
      <c r="F175" s="86" t="str">
        <f>IF(D175="","",IF(AND(D175="ice",OR(C175&lt;-21.2,C175&gt;0)),0, IF(AND(D175="hydrohalite",OR(C175&lt;-21.2, C175&gt;0.1)),0, IF(AND(D175="halite", OR(C175&lt;0.1,C175&gt;801)),IF(ISBLANK(Main!C67),"",0),""))))</f>
        <v/>
      </c>
      <c r="G175" t="str">
        <f t="shared" si="18"/>
        <v/>
      </c>
      <c r="H175" s="29">
        <f>374.1+8.8*'Tm-Th-Salinity'!E175+0.1771*'Tm-Th-Salinity'!E175^2-0.0211*'Tm-Th-Salinity'!E175^3+0.0007334*'Tm-Th-Salinity'!E175^4</f>
        <v>426.9962589765226</v>
      </c>
      <c r="I175" t="str">
        <f t="shared" si="19"/>
        <v/>
      </c>
      <c r="J175" t="str">
        <f t="shared" si="20"/>
        <v/>
      </c>
      <c r="K175" t="str">
        <f>IF(AND(C175&gt;E175,D175="halite"),IF(Main!J67&gt;3000,0,""),"")</f>
        <v/>
      </c>
      <c r="L175" t="str">
        <f t="shared" si="21"/>
        <v/>
      </c>
      <c r="M175" t="str">
        <f>IF(ISBLANK(Main!E67),"",IF(OR(ISERROR(Main!Q67),ISERROR(Main!R67)),"",IF(AND(Main!N67="temperature estimate",Main!Q67&lt;Main!I67),"T",IF(AND(Main!N67="pressure estimate",Main!R67&lt;Main!J67),"P",""))))</f>
        <v/>
      </c>
      <c r="N175" t="str">
        <f t="shared" si="22"/>
        <v/>
      </c>
      <c r="O175" t="str">
        <f>IF(ISNUMBER(Main!F67), IF(OR(Main!F67&lt;0, Main!F67&gt;100), "Invalid Salinity - must be 0 &lt; salinity &lt; 100 wt%;",""),"")</f>
        <v/>
      </c>
      <c r="P175" t="str">
        <f>IF(ISNUMBER(Main!F67),IF('Tm-Th-Salinity'!H175&gt;'Tm-Th-Salinity'!B175,"For entered salinity, Tm &gt; Th;",""),"")</f>
        <v/>
      </c>
      <c r="Q175" t="str">
        <f t="shared" si="23"/>
        <v/>
      </c>
      <c r="R175" t="str">
        <f>IF(AND(ISBLANK(Main!L67),ISNUMBER(Main!O67))," Must specify Th + Tm or S in order to compute isochore; ", IF(AND(ISNUMBER(Main!R67),Main!R67&gt;6000), "Pressure exceeds 6 kbar, outside of model range, cannot precisely determine P at this trapping T; ",""))</f>
        <v/>
      </c>
      <c r="S175" t="str">
        <f>IF(AND(ISNUMBER(Main!C67),ISNUMBER(Main!E67), ISBLANK(Main!D67))," What phase melting represented by Tm? ;","")</f>
        <v/>
      </c>
    </row>
    <row r="176" spans="3:19">
      <c r="C176">
        <f>Main!C68</f>
        <v>-3.6</v>
      </c>
      <c r="D176" s="20" t="str">
        <f>Main!D68</f>
        <v>ice</v>
      </c>
      <c r="E176">
        <f>Main!E68</f>
        <v>270</v>
      </c>
      <c r="F176" s="86" t="str">
        <f>IF(D176="","",IF(AND(D176="ice",OR(C176&lt;-21.2,C176&gt;0)),0, IF(AND(D176="hydrohalite",OR(C176&lt;-21.2, C176&gt;0.1)),0, IF(AND(D176="halite", OR(C176&lt;0.1,C176&gt;801)),IF(ISBLANK(Main!C68),"",0),""))))</f>
        <v/>
      </c>
      <c r="G176" t="str">
        <f t="shared" si="18"/>
        <v/>
      </c>
      <c r="H176" s="29">
        <f>374.1+8.8*'Tm-Th-Salinity'!E176+0.1771*'Tm-Th-Salinity'!E176^2-0.0211*'Tm-Th-Salinity'!E176^3+0.0007334*'Tm-Th-Salinity'!E176^4</f>
        <v>428.3791563467077</v>
      </c>
      <c r="I176" t="str">
        <f t="shared" si="19"/>
        <v/>
      </c>
      <c r="J176" t="str">
        <f t="shared" si="20"/>
        <v/>
      </c>
      <c r="K176" t="str">
        <f>IF(AND(C176&gt;E176,D176="halite"),IF(Main!J68&gt;3000,0,""),"")</f>
        <v/>
      </c>
      <c r="L176" t="str">
        <f t="shared" si="21"/>
        <v/>
      </c>
      <c r="M176" t="str">
        <f>IF(ISBLANK(Main!E68),"",IF(OR(ISERROR(Main!Q68),ISERROR(Main!R68)),"",IF(AND(Main!N68="temperature estimate",Main!Q68&lt;Main!I68),"T",IF(AND(Main!N68="pressure estimate",Main!R68&lt;Main!J68),"P",""))))</f>
        <v/>
      </c>
      <c r="N176" t="str">
        <f t="shared" si="22"/>
        <v/>
      </c>
      <c r="O176" t="str">
        <f>IF(ISNUMBER(Main!F68), IF(OR(Main!F68&lt;0, Main!F68&gt;100), "Invalid Salinity - must be 0 &lt; salinity &lt; 100 wt%;",""),"")</f>
        <v/>
      </c>
      <c r="P176" t="str">
        <f>IF(ISNUMBER(Main!F68),IF('Tm-Th-Salinity'!H176&gt;'Tm-Th-Salinity'!B176,"For entered salinity, Tm &gt; Th;",""),"")</f>
        <v/>
      </c>
      <c r="Q176" t="str">
        <f t="shared" si="23"/>
        <v/>
      </c>
      <c r="R176" t="str">
        <f>IF(AND(ISBLANK(Main!L68),ISNUMBER(Main!O68))," Must specify Th + Tm or S in order to compute isochore; ", IF(AND(ISNUMBER(Main!R68),Main!R68&gt;6000), "Pressure exceeds 6 kbar, outside of model range, cannot precisely determine P at this trapping T; ",""))</f>
        <v/>
      </c>
      <c r="S176" t="str">
        <f>IF(AND(ISNUMBER(Main!C68),ISNUMBER(Main!E68), ISBLANK(Main!D68))," What phase melting represented by Tm? ;","")</f>
        <v/>
      </c>
    </row>
    <row r="177" spans="3:19">
      <c r="C177">
        <f>Main!C69</f>
        <v>0</v>
      </c>
      <c r="D177" s="20">
        <f>Main!D69</f>
        <v>0</v>
      </c>
      <c r="E177">
        <f>Main!E69</f>
        <v>0</v>
      </c>
      <c r="F177" s="86" t="str">
        <f>IF(D177="","",IF(AND(D177="ice",OR(C177&lt;-21.2,C177&gt;0)),0, IF(AND(D177="hydrohalite",OR(C177&lt;-21.2, C177&gt;0.1)),0, IF(AND(D177="halite", OR(C177&lt;0.1,C177&gt;801)),IF(ISBLANK(Main!C69),"",0),""))))</f>
        <v/>
      </c>
      <c r="G177" t="str">
        <f t="shared" si="18"/>
        <v/>
      </c>
      <c r="H177" s="29" t="e">
        <f>374.1+8.8*'Tm-Th-Salinity'!E177+0.1771*'Tm-Th-Salinity'!E177^2-0.0211*'Tm-Th-Salinity'!E177^3+0.0007334*'Tm-Th-Salinity'!E177^4</f>
        <v>#VALUE!</v>
      </c>
      <c r="I177" t="str">
        <f t="shared" si="19"/>
        <v/>
      </c>
      <c r="J177" t="str">
        <f t="shared" si="20"/>
        <v/>
      </c>
      <c r="K177" t="str">
        <f>IF(AND(C177&gt;E177,D177="halite"),IF(Main!J69&gt;3000,0,""),"")</f>
        <v/>
      </c>
      <c r="L177" t="str">
        <f t="shared" si="21"/>
        <v/>
      </c>
      <c r="M177" t="str">
        <f>IF(ISBLANK(Main!E69),"",IF(OR(ISERROR(Main!Q69),ISERROR(Main!R69)),"",IF(AND(Main!N69="temperature estimate",Main!Q69&lt;Main!I69),"T",IF(AND(Main!N69="pressure estimate",Main!R69&lt;Main!J69),"P",""))))</f>
        <v/>
      </c>
      <c r="N177" t="str">
        <f t="shared" si="22"/>
        <v/>
      </c>
      <c r="O177" t="str">
        <f>IF(ISNUMBER(Main!F69), IF(OR(Main!F69&lt;0, Main!F69&gt;100), "Invalid Salinity - must be 0 &lt; salinity &lt; 100 wt%;",""),"")</f>
        <v/>
      </c>
      <c r="P177" t="str">
        <f>IF(ISNUMBER(Main!F69),IF('Tm-Th-Salinity'!H177&gt;'Tm-Th-Salinity'!B177,"For entered salinity, Tm &gt; Th;",""),"")</f>
        <v/>
      </c>
      <c r="Q177" t="str">
        <f t="shared" si="23"/>
        <v/>
      </c>
      <c r="R177" t="str">
        <f>IF(AND(ISBLANK(Main!L69),ISNUMBER(Main!O69))," Must specify Th + Tm or S in order to compute isochore; ", IF(AND(ISNUMBER(Main!R69),Main!R69&gt;6000), "Pressure exceeds 6 kbar, outside of model range, cannot precisely determine P at this trapping T; ",""))</f>
        <v/>
      </c>
      <c r="S177" t="str">
        <f>IF(AND(ISNUMBER(Main!C69),ISNUMBER(Main!E69), ISBLANK(Main!D69))," What phase melting represented by Tm? ;","")</f>
        <v/>
      </c>
    </row>
    <row r="178" spans="3:19">
      <c r="C178">
        <f>Main!C70</f>
        <v>0</v>
      </c>
      <c r="D178" s="20">
        <f>Main!D70</f>
        <v>0</v>
      </c>
      <c r="E178">
        <f>Main!E70</f>
        <v>0</v>
      </c>
      <c r="F178" s="86" t="str">
        <f>IF(D178="","",IF(AND(D178="ice",OR(C178&lt;-21.2,C178&gt;0)),0, IF(AND(D178="hydrohalite",OR(C178&lt;-21.2, C178&gt;0.1)),0, IF(AND(D178="halite", OR(C178&lt;0.1,C178&gt;801)),IF(ISBLANK(Main!C70),"",0),""))))</f>
        <v/>
      </c>
      <c r="G178" t="str">
        <f t="shared" si="18"/>
        <v/>
      </c>
      <c r="H178" s="29" t="e">
        <f>374.1+8.8*'Tm-Th-Salinity'!E178+0.1771*'Tm-Th-Salinity'!E178^2-0.0211*'Tm-Th-Salinity'!E178^3+0.0007334*'Tm-Th-Salinity'!E178^4</f>
        <v>#VALUE!</v>
      </c>
      <c r="I178" t="str">
        <f t="shared" si="19"/>
        <v/>
      </c>
      <c r="J178" t="str">
        <f t="shared" si="20"/>
        <v/>
      </c>
      <c r="K178" t="str">
        <f>IF(AND(C178&gt;E178,D178="halite"),IF(Main!J70&gt;3000,0,""),"")</f>
        <v/>
      </c>
      <c r="L178" t="str">
        <f t="shared" si="21"/>
        <v/>
      </c>
      <c r="M178" t="str">
        <f>IF(ISBLANK(Main!E70),"",IF(OR(ISERROR(Main!Q70),ISERROR(Main!R70)),"",IF(AND(Main!N70="temperature estimate",Main!Q70&lt;Main!I70),"T",IF(AND(Main!N70="pressure estimate",Main!R70&lt;Main!J70),"P",""))))</f>
        <v/>
      </c>
      <c r="N178" t="str">
        <f t="shared" si="22"/>
        <v/>
      </c>
      <c r="O178" t="str">
        <f>IF(ISNUMBER(Main!F70), IF(OR(Main!F70&lt;0, Main!F70&gt;100), "Invalid Salinity - must be 0 &lt; salinity &lt; 100 wt%;",""),"")</f>
        <v/>
      </c>
      <c r="P178" t="str">
        <f>IF(ISNUMBER(Main!F70),IF('Tm-Th-Salinity'!H178&gt;'Tm-Th-Salinity'!B178,"For entered salinity, Tm &gt; Th;",""),"")</f>
        <v/>
      </c>
      <c r="Q178" t="str">
        <f t="shared" si="23"/>
        <v/>
      </c>
      <c r="R178" t="str">
        <f>IF(AND(ISBLANK(Main!L70),ISNUMBER(Main!O70))," Must specify Th + Tm or S in order to compute isochore; ", IF(AND(ISNUMBER(Main!R70),Main!R70&gt;6000), "Pressure exceeds 6 kbar, outside of model range, cannot precisely determine P at this trapping T; ",""))</f>
        <v/>
      </c>
      <c r="S178" t="str">
        <f>IF(AND(ISNUMBER(Main!C70),ISNUMBER(Main!E70), ISBLANK(Main!D70))," What phase melting represented by Tm? ;","")</f>
        <v/>
      </c>
    </row>
    <row r="179" spans="3:19">
      <c r="C179">
        <f>Main!C71</f>
        <v>0</v>
      </c>
      <c r="D179" s="20">
        <f>Main!D71</f>
        <v>0</v>
      </c>
      <c r="E179">
        <f>Main!E71</f>
        <v>0</v>
      </c>
      <c r="F179" s="86" t="str">
        <f>IF(D179="","",IF(AND(D179="ice",OR(C179&lt;-21.2,C179&gt;0)),0, IF(AND(D179="hydrohalite",OR(C179&lt;-21.2, C179&gt;0.1)),0, IF(AND(D179="halite", OR(C179&lt;0.1,C179&gt;801)),IF(ISBLANK(Main!C71),"",0),""))))</f>
        <v/>
      </c>
      <c r="G179" t="str">
        <f t="shared" si="18"/>
        <v/>
      </c>
      <c r="H179" s="29" t="e">
        <f>374.1+8.8*'Tm-Th-Salinity'!E179+0.1771*'Tm-Th-Salinity'!E179^2-0.0211*'Tm-Th-Salinity'!E179^3+0.0007334*'Tm-Th-Salinity'!E179^4</f>
        <v>#VALUE!</v>
      </c>
      <c r="I179" t="str">
        <f t="shared" si="19"/>
        <v/>
      </c>
      <c r="J179" t="str">
        <f t="shared" si="20"/>
        <v/>
      </c>
      <c r="K179" t="str">
        <f>IF(AND(C179&gt;E179,D179="halite"),IF(Main!J71&gt;3000,0,""),"")</f>
        <v/>
      </c>
      <c r="L179" t="str">
        <f t="shared" si="21"/>
        <v/>
      </c>
      <c r="M179" t="str">
        <f>IF(ISBLANK(Main!E71),"",IF(OR(ISERROR(Main!Q71),ISERROR(Main!R71)),"",IF(AND(Main!N71="temperature estimate",Main!Q71&lt;Main!I71),"T",IF(AND(Main!N71="pressure estimate",Main!R71&lt;Main!J71),"P",""))))</f>
        <v/>
      </c>
      <c r="N179" t="str">
        <f t="shared" si="22"/>
        <v/>
      </c>
      <c r="O179" t="str">
        <f>IF(ISNUMBER(Main!F71), IF(OR(Main!F71&lt;0, Main!F71&gt;100), "Invalid Salinity - must be 0 &lt; salinity &lt; 100 wt%;",""),"")</f>
        <v/>
      </c>
      <c r="P179" t="str">
        <f>IF(ISNUMBER(Main!F71),IF('Tm-Th-Salinity'!H179&gt;'Tm-Th-Salinity'!B179,"For entered salinity, Tm &gt; Th;",""),"")</f>
        <v/>
      </c>
      <c r="Q179" t="str">
        <f t="shared" si="23"/>
        <v/>
      </c>
      <c r="R179" t="str">
        <f>IF(AND(ISBLANK(Main!L71),ISNUMBER(Main!O71))," Must specify Th + Tm or S in order to compute isochore; ", IF(AND(ISNUMBER(Main!R71),Main!R71&gt;6000), "Pressure exceeds 6 kbar, outside of model range, cannot precisely determine P at this trapping T; ",""))</f>
        <v/>
      </c>
      <c r="S179" t="str">
        <f>IF(AND(ISNUMBER(Main!C71),ISNUMBER(Main!E71), ISBLANK(Main!D71))," What phase melting represented by Tm? ;","")</f>
        <v/>
      </c>
    </row>
    <row r="180" spans="3:19">
      <c r="C180">
        <f>Main!C72</f>
        <v>0</v>
      </c>
      <c r="D180" s="20">
        <f>Main!D72</f>
        <v>0</v>
      </c>
      <c r="E180">
        <f>Main!E72</f>
        <v>0</v>
      </c>
      <c r="F180" s="86" t="str">
        <f>IF(D180="","",IF(AND(D180="ice",OR(C180&lt;-21.2,C180&gt;0)),0, IF(AND(D180="hydrohalite",OR(C180&lt;-21.2, C180&gt;0.1)),0, IF(AND(D180="halite", OR(C180&lt;0.1,C180&gt;801)),IF(ISBLANK(Main!C72),"",0),""))))</f>
        <v/>
      </c>
      <c r="G180" t="str">
        <f t="shared" si="18"/>
        <v/>
      </c>
      <c r="H180" s="29" t="e">
        <f>374.1+8.8*'Tm-Th-Salinity'!E180+0.1771*'Tm-Th-Salinity'!E180^2-0.0211*'Tm-Th-Salinity'!E180^3+0.0007334*'Tm-Th-Salinity'!E180^4</f>
        <v>#VALUE!</v>
      </c>
      <c r="I180" t="str">
        <f t="shared" si="19"/>
        <v/>
      </c>
      <c r="J180" t="str">
        <f t="shared" si="20"/>
        <v/>
      </c>
      <c r="K180" t="str">
        <f>IF(AND(C180&gt;E180,D180="halite"),IF(Main!J72&gt;3000,0,""),"")</f>
        <v/>
      </c>
      <c r="L180" t="str">
        <f t="shared" si="21"/>
        <v/>
      </c>
      <c r="M180" t="str">
        <f>IF(ISBLANK(Main!E72),"",IF(OR(ISERROR(Main!Q72),ISERROR(Main!R72)),"",IF(AND(Main!N72="temperature estimate",Main!Q72&lt;Main!I72),"T",IF(AND(Main!N72="pressure estimate",Main!R72&lt;Main!J72),"P",""))))</f>
        <v/>
      </c>
      <c r="N180" t="str">
        <f t="shared" si="22"/>
        <v/>
      </c>
      <c r="O180" t="str">
        <f>IF(ISNUMBER(Main!F72), IF(OR(Main!F72&lt;0, Main!F72&gt;100), "Invalid Salinity - must be 0 &lt; salinity &lt; 100 wt%;",""),"")</f>
        <v/>
      </c>
      <c r="P180" t="str">
        <f>IF(ISNUMBER(Main!F72),IF('Tm-Th-Salinity'!H180&gt;'Tm-Th-Salinity'!B180,"For entered salinity, Tm &gt; Th;",""),"")</f>
        <v/>
      </c>
      <c r="Q180" t="str">
        <f t="shared" si="23"/>
        <v/>
      </c>
      <c r="R180" t="str">
        <f>IF(AND(ISBLANK(Main!L72),ISNUMBER(Main!O72))," Must specify Th + Tm or S in order to compute isochore; ", IF(AND(ISNUMBER(Main!R72),Main!R72&gt;6000), "Pressure exceeds 6 kbar, outside of model range, cannot precisely determine P at this trapping T; ",""))</f>
        <v/>
      </c>
      <c r="S180" t="str">
        <f>IF(AND(ISNUMBER(Main!C72),ISNUMBER(Main!E72), ISBLANK(Main!D72))," What phase melting represented by Tm? ;","")</f>
        <v/>
      </c>
    </row>
    <row r="181" spans="3:19">
      <c r="C181">
        <f>Main!C73</f>
        <v>0</v>
      </c>
      <c r="D181" s="20">
        <f>Main!D73</f>
        <v>0</v>
      </c>
      <c r="E181">
        <f>Main!E73</f>
        <v>0</v>
      </c>
      <c r="F181" s="86" t="str">
        <f>IF(D181="","",IF(AND(D181="ice",OR(C181&lt;-21.2,C181&gt;0)),0, IF(AND(D181="hydrohalite",OR(C181&lt;-21.2, C181&gt;0.1)),0, IF(AND(D181="halite", OR(C181&lt;0.1,C181&gt;801)),IF(ISBLANK(Main!C73),"",0),""))))</f>
        <v/>
      </c>
      <c r="G181" t="str">
        <f t="shared" si="18"/>
        <v/>
      </c>
      <c r="H181" s="29" t="e">
        <f>374.1+8.8*'Tm-Th-Salinity'!E181+0.1771*'Tm-Th-Salinity'!E181^2-0.0211*'Tm-Th-Salinity'!E181^3+0.0007334*'Tm-Th-Salinity'!E181^4</f>
        <v>#VALUE!</v>
      </c>
      <c r="I181" t="str">
        <f t="shared" si="19"/>
        <v/>
      </c>
      <c r="J181" t="str">
        <f t="shared" si="20"/>
        <v/>
      </c>
      <c r="K181" t="str">
        <f>IF(AND(C181&gt;E181,D181="halite"),IF(Main!J73&gt;3000,0,""),"")</f>
        <v/>
      </c>
      <c r="L181" t="str">
        <f t="shared" si="21"/>
        <v/>
      </c>
      <c r="M181" t="str">
        <f>IF(ISBLANK(Main!E73),"",IF(OR(ISERROR(Main!Q73),ISERROR(Main!R73)),"",IF(AND(Main!N73="temperature estimate",Main!Q73&lt;Main!I73),"T",IF(AND(Main!N73="pressure estimate",Main!R73&lt;Main!J73),"P",""))))</f>
        <v/>
      </c>
      <c r="N181" t="str">
        <f t="shared" si="22"/>
        <v/>
      </c>
      <c r="O181" t="str">
        <f>IF(ISNUMBER(Main!F73), IF(OR(Main!F73&lt;0, Main!F73&gt;100), "Invalid Salinity - must be 0 &lt; salinity &lt; 100 wt%;",""),"")</f>
        <v/>
      </c>
      <c r="P181" t="str">
        <f>IF(ISNUMBER(Main!F73),IF('Tm-Th-Salinity'!H181&gt;'Tm-Th-Salinity'!B181,"For entered salinity, Tm &gt; Th;",""),"")</f>
        <v/>
      </c>
      <c r="Q181" t="str">
        <f t="shared" si="23"/>
        <v/>
      </c>
      <c r="R181" t="str">
        <f>IF(AND(ISBLANK(Main!L73),ISNUMBER(Main!O73))," Must specify Th + Tm or S in order to compute isochore; ", IF(AND(ISNUMBER(Main!R73),Main!R73&gt;6000), "Pressure exceeds 6 kbar, outside of model range, cannot precisely determine P at this trapping T; ",""))</f>
        <v/>
      </c>
      <c r="S181" t="str">
        <f>IF(AND(ISNUMBER(Main!C73),ISNUMBER(Main!E73), ISBLANK(Main!D73))," What phase melting represented by Tm? ;","")</f>
        <v/>
      </c>
    </row>
    <row r="182" spans="3:19">
      <c r="C182">
        <f>Main!C74</f>
        <v>0</v>
      </c>
      <c r="D182" s="20">
        <f>Main!D74</f>
        <v>0</v>
      </c>
      <c r="E182">
        <f>Main!E74</f>
        <v>0</v>
      </c>
      <c r="F182" s="86" t="str">
        <f>IF(D182="","",IF(AND(D182="ice",OR(C182&lt;-21.2,C182&gt;0)),0, IF(AND(D182="hydrohalite",OR(C182&lt;-21.2, C182&gt;0.1)),0, IF(AND(D182="halite", OR(C182&lt;0.1,C182&gt;801)),IF(ISBLANK(Main!C74),"",0),""))))</f>
        <v/>
      </c>
      <c r="G182" t="str">
        <f t="shared" si="18"/>
        <v/>
      </c>
      <c r="H182" s="29" t="e">
        <f>374.1+8.8*'Tm-Th-Salinity'!E182+0.1771*'Tm-Th-Salinity'!E182^2-0.0211*'Tm-Th-Salinity'!E182^3+0.0007334*'Tm-Th-Salinity'!E182^4</f>
        <v>#VALUE!</v>
      </c>
      <c r="I182" t="str">
        <f t="shared" si="19"/>
        <v/>
      </c>
      <c r="J182" t="str">
        <f t="shared" si="20"/>
        <v/>
      </c>
      <c r="K182" t="str">
        <f>IF(AND(C182&gt;E182,D182="halite"),IF(Main!J74&gt;3000,0,""),"")</f>
        <v/>
      </c>
      <c r="L182" t="str">
        <f t="shared" si="21"/>
        <v/>
      </c>
      <c r="M182" t="str">
        <f>IF(ISBLANK(Main!E74),"",IF(OR(ISERROR(Main!Q74),ISERROR(Main!R74)),"",IF(AND(Main!N74="temperature estimate",Main!Q74&lt;Main!I74),"T",IF(AND(Main!N74="pressure estimate",Main!R74&lt;Main!J74),"P",""))))</f>
        <v/>
      </c>
      <c r="N182" t="str">
        <f t="shared" si="22"/>
        <v/>
      </c>
      <c r="O182" t="str">
        <f>IF(ISNUMBER(Main!F74), IF(OR(Main!F74&lt;0, Main!F74&gt;100), "Invalid Salinity - must be 0 &lt; salinity &lt; 100 wt%;",""),"")</f>
        <v/>
      </c>
      <c r="P182" t="str">
        <f>IF(ISNUMBER(Main!F74),IF('Tm-Th-Salinity'!H182&gt;'Tm-Th-Salinity'!B182,"For entered salinity, Tm &gt; Th;",""),"")</f>
        <v/>
      </c>
      <c r="Q182" t="str">
        <f t="shared" si="23"/>
        <v/>
      </c>
      <c r="R182" t="str">
        <f>IF(AND(ISBLANK(Main!L74),ISNUMBER(Main!O74))," Must specify Th + Tm or S in order to compute isochore; ", IF(AND(ISNUMBER(Main!R74),Main!R74&gt;6000), "Pressure exceeds 6 kbar, outside of model range, cannot precisely determine P at this trapping T; ",""))</f>
        <v/>
      </c>
      <c r="S182" t="str">
        <f>IF(AND(ISNUMBER(Main!C74),ISNUMBER(Main!E74), ISBLANK(Main!D74))," What phase melting represented by Tm? ;","")</f>
        <v/>
      </c>
    </row>
    <row r="183" spans="3:19">
      <c r="C183">
        <f>Main!C75</f>
        <v>0</v>
      </c>
      <c r="D183" s="20">
        <f>Main!D75</f>
        <v>0</v>
      </c>
      <c r="E183">
        <f>Main!E75</f>
        <v>0</v>
      </c>
      <c r="F183" s="86" t="str">
        <f>IF(D183="","",IF(AND(D183="ice",OR(C183&lt;-21.2,C183&gt;0)),0, IF(AND(D183="hydrohalite",OR(C183&lt;-21.2, C183&gt;0.1)),0, IF(AND(D183="halite", OR(C183&lt;0.1,C183&gt;801)),IF(ISBLANK(Main!C75),"",0),""))))</f>
        <v/>
      </c>
      <c r="G183" t="str">
        <f t="shared" si="18"/>
        <v/>
      </c>
      <c r="H183" s="29" t="e">
        <f>374.1+8.8*'Tm-Th-Salinity'!E183+0.1771*'Tm-Th-Salinity'!E183^2-0.0211*'Tm-Th-Salinity'!E183^3+0.0007334*'Tm-Th-Salinity'!E183^4</f>
        <v>#VALUE!</v>
      </c>
      <c r="I183" t="str">
        <f t="shared" si="19"/>
        <v/>
      </c>
      <c r="J183" t="str">
        <f t="shared" si="20"/>
        <v/>
      </c>
      <c r="K183" t="str">
        <f>IF(AND(C183&gt;E183,D183="halite"),IF(Main!J75&gt;3000,0,""),"")</f>
        <v/>
      </c>
      <c r="L183" t="str">
        <f t="shared" si="21"/>
        <v/>
      </c>
      <c r="M183" t="str">
        <f>IF(ISBLANK(Main!E75),"",IF(OR(ISERROR(Main!Q75),ISERROR(Main!R75)),"",IF(AND(Main!N75="temperature estimate",Main!Q75&lt;Main!I75),"T",IF(AND(Main!N75="pressure estimate",Main!R75&lt;Main!J75),"P",""))))</f>
        <v/>
      </c>
      <c r="N183" t="str">
        <f t="shared" si="22"/>
        <v/>
      </c>
      <c r="O183" t="str">
        <f>IF(ISNUMBER(Main!F75), IF(OR(Main!F75&lt;0, Main!F75&gt;100), "Invalid Salinity - must be 0 &lt; salinity &lt; 100 wt%;",""),"")</f>
        <v/>
      </c>
      <c r="P183" t="str">
        <f>IF(ISNUMBER(Main!F75),IF('Tm-Th-Salinity'!H183&gt;'Tm-Th-Salinity'!B183,"For entered salinity, Tm &gt; Th;",""),"")</f>
        <v/>
      </c>
      <c r="Q183" t="str">
        <f t="shared" si="23"/>
        <v/>
      </c>
      <c r="R183" t="str">
        <f>IF(AND(ISBLANK(Main!L75),ISNUMBER(Main!O75))," Must specify Th + Tm or S in order to compute isochore; ", IF(AND(ISNUMBER(Main!R75),Main!R75&gt;6000), "Pressure exceeds 6 kbar, outside of model range, cannot precisely determine P at this trapping T; ",""))</f>
        <v/>
      </c>
      <c r="S183" t="str">
        <f>IF(AND(ISNUMBER(Main!C75),ISNUMBER(Main!E75), ISBLANK(Main!D75))," What phase melting represented by Tm? ;","")</f>
        <v/>
      </c>
    </row>
    <row r="184" spans="3:19">
      <c r="C184">
        <f>Main!C76</f>
        <v>0</v>
      </c>
      <c r="D184" s="20">
        <f>Main!D76</f>
        <v>0</v>
      </c>
      <c r="E184">
        <f>Main!E76</f>
        <v>0</v>
      </c>
      <c r="F184" s="86" t="str">
        <f>IF(D184="","",IF(AND(D184="ice",OR(C184&lt;-21.2,C184&gt;0)),0, IF(AND(D184="hydrohalite",OR(C184&lt;-21.2, C184&gt;0.1)),0, IF(AND(D184="halite", OR(C184&lt;0.1,C184&gt;801)),IF(ISBLANK(Main!C76),"",0),""))))</f>
        <v/>
      </c>
      <c r="G184" t="str">
        <f t="shared" si="18"/>
        <v/>
      </c>
      <c r="H184" s="29" t="e">
        <f>374.1+8.8*'Tm-Th-Salinity'!E184+0.1771*'Tm-Th-Salinity'!E184^2-0.0211*'Tm-Th-Salinity'!E184^3+0.0007334*'Tm-Th-Salinity'!E184^4</f>
        <v>#VALUE!</v>
      </c>
      <c r="I184" t="str">
        <f t="shared" si="19"/>
        <v/>
      </c>
      <c r="J184" t="str">
        <f t="shared" si="20"/>
        <v/>
      </c>
      <c r="K184" t="str">
        <f>IF(AND(C184&gt;E184,D184="halite"),IF(Main!J76&gt;3000,0,""),"")</f>
        <v/>
      </c>
      <c r="L184" t="str">
        <f t="shared" si="21"/>
        <v/>
      </c>
      <c r="M184" t="str">
        <f>IF(ISBLANK(Main!E76),"",IF(OR(ISERROR(Main!Q76),ISERROR(Main!R76)),"",IF(AND(Main!N76="temperature estimate",Main!Q76&lt;Main!I76),"T",IF(AND(Main!N76="pressure estimate",Main!R76&lt;Main!J76),"P",""))))</f>
        <v/>
      </c>
      <c r="N184" t="str">
        <f t="shared" si="22"/>
        <v/>
      </c>
      <c r="O184" t="str">
        <f>IF(ISNUMBER(Main!F76), IF(OR(Main!F76&lt;0, Main!F76&gt;100), "Invalid Salinity - must be 0 &lt; salinity &lt; 100 wt%;",""),"")</f>
        <v/>
      </c>
      <c r="P184" t="str">
        <f>IF(ISNUMBER(Main!F76),IF('Tm-Th-Salinity'!H184&gt;'Tm-Th-Salinity'!B184,"For entered salinity, Tm &gt; Th;",""),"")</f>
        <v/>
      </c>
      <c r="Q184" t="str">
        <f t="shared" si="23"/>
        <v/>
      </c>
      <c r="R184" t="str">
        <f>IF(AND(ISBLANK(Main!L76),ISNUMBER(Main!O76))," Must specify Th + Tm or S in order to compute isochore; ", IF(AND(ISNUMBER(Main!R76),Main!R76&gt;6000), "Pressure exceeds 6 kbar, outside of model range, cannot precisely determine P at this trapping T; ",""))</f>
        <v/>
      </c>
      <c r="S184" t="str">
        <f>IF(AND(ISNUMBER(Main!C76),ISNUMBER(Main!E76), ISBLANK(Main!D76))," What phase melting represented by Tm? ;","")</f>
        <v/>
      </c>
    </row>
    <row r="185" spans="3:19">
      <c r="C185">
        <f>Main!C77</f>
        <v>0</v>
      </c>
      <c r="D185" s="20">
        <f>Main!D77</f>
        <v>0</v>
      </c>
      <c r="E185">
        <f>Main!E77</f>
        <v>0</v>
      </c>
      <c r="F185" s="86" t="str">
        <f>IF(D185="","",IF(AND(D185="ice",OR(C185&lt;-21.2,C185&gt;0)),0, IF(AND(D185="hydrohalite",OR(C185&lt;-21.2, C185&gt;0.1)),0, IF(AND(D185="halite", OR(C185&lt;0.1,C185&gt;801)),IF(ISBLANK(Main!C77),"",0),""))))</f>
        <v/>
      </c>
      <c r="G185" t="str">
        <f t="shared" si="18"/>
        <v/>
      </c>
      <c r="H185" s="29" t="e">
        <f>374.1+8.8*'Tm-Th-Salinity'!E185+0.1771*'Tm-Th-Salinity'!E185^2-0.0211*'Tm-Th-Salinity'!E185^3+0.0007334*'Tm-Th-Salinity'!E185^4</f>
        <v>#VALUE!</v>
      </c>
      <c r="I185" t="str">
        <f t="shared" si="19"/>
        <v/>
      </c>
      <c r="J185" t="str">
        <f t="shared" si="20"/>
        <v/>
      </c>
      <c r="K185" t="str">
        <f>IF(AND(C185&gt;E185,D185="halite"),IF(Main!J77&gt;3000,0,""),"")</f>
        <v/>
      </c>
      <c r="L185" t="str">
        <f t="shared" si="21"/>
        <v/>
      </c>
      <c r="M185" t="str">
        <f>IF(ISBLANK(Main!E77),"",IF(OR(ISERROR(Main!Q77),ISERROR(Main!R77)),"",IF(AND(Main!N77="temperature estimate",Main!Q77&lt;Main!I77),"T",IF(AND(Main!N77="pressure estimate",Main!R77&lt;Main!J77),"P",""))))</f>
        <v/>
      </c>
      <c r="N185" t="str">
        <f t="shared" si="22"/>
        <v/>
      </c>
      <c r="O185" t="str">
        <f>IF(ISNUMBER(Main!F77), IF(OR(Main!F77&lt;0, Main!F77&gt;100), "Invalid Salinity - must be 0 &lt; salinity &lt; 100 wt%;",""),"")</f>
        <v/>
      </c>
      <c r="P185" t="str">
        <f>IF(ISNUMBER(Main!F77),IF('Tm-Th-Salinity'!H185&gt;'Tm-Th-Salinity'!B185,"For entered salinity, Tm &gt; Th;",""),"")</f>
        <v/>
      </c>
      <c r="Q185" t="str">
        <f t="shared" si="23"/>
        <v/>
      </c>
      <c r="R185" t="str">
        <f>IF(AND(ISBLANK(Main!L77),ISNUMBER(Main!O77))," Must specify Th + Tm or S in order to compute isochore; ", IF(AND(ISNUMBER(Main!R77),Main!R77&gt;6000), "Pressure exceeds 6 kbar, outside of model range, cannot precisely determine P at this trapping T; ",""))</f>
        <v/>
      </c>
      <c r="S185" t="str">
        <f>IF(AND(ISNUMBER(Main!C77),ISNUMBER(Main!E77), ISBLANK(Main!D77))," What phase melting represented by Tm? ;","")</f>
        <v/>
      </c>
    </row>
    <row r="186" spans="3:19">
      <c r="C186">
        <f>Main!C78</f>
        <v>0</v>
      </c>
      <c r="D186" s="20">
        <f>Main!D78</f>
        <v>0</v>
      </c>
      <c r="E186">
        <f>Main!E78</f>
        <v>0</v>
      </c>
      <c r="F186" s="86" t="str">
        <f>IF(D186="","",IF(AND(D186="ice",OR(C186&lt;-21.2,C186&gt;0)),0, IF(AND(D186="hydrohalite",OR(C186&lt;-21.2, C186&gt;0.1)),0, IF(AND(D186="halite", OR(C186&lt;0.1,C186&gt;801)),IF(ISBLANK(Main!C78),"",0),""))))</f>
        <v/>
      </c>
      <c r="G186" t="str">
        <f t="shared" si="18"/>
        <v/>
      </c>
      <c r="H186" s="29" t="e">
        <f>374.1+8.8*'Tm-Th-Salinity'!E186+0.1771*'Tm-Th-Salinity'!E186^2-0.0211*'Tm-Th-Salinity'!E186^3+0.0007334*'Tm-Th-Salinity'!E186^4</f>
        <v>#VALUE!</v>
      </c>
      <c r="I186" t="str">
        <f t="shared" si="19"/>
        <v/>
      </c>
      <c r="J186" t="str">
        <f t="shared" si="20"/>
        <v/>
      </c>
      <c r="K186" t="str">
        <f>IF(AND(C186&gt;E186,D186="halite"),IF(Main!J78&gt;3000,0,""),"")</f>
        <v/>
      </c>
      <c r="L186" t="str">
        <f t="shared" si="21"/>
        <v/>
      </c>
      <c r="M186" t="str">
        <f>IF(ISBLANK(Main!E78),"",IF(OR(ISERROR(Main!Q78),ISERROR(Main!R78)),"",IF(AND(Main!N78="temperature estimate",Main!Q78&lt;Main!I78),"T",IF(AND(Main!N78="pressure estimate",Main!R78&lt;Main!J78),"P",""))))</f>
        <v/>
      </c>
      <c r="N186" t="str">
        <f t="shared" si="22"/>
        <v/>
      </c>
      <c r="O186" t="str">
        <f>IF(ISNUMBER(Main!F78), IF(OR(Main!F78&lt;0, Main!F78&gt;100), "Invalid Salinity - must be 0 &lt; salinity &lt; 100 wt%;",""),"")</f>
        <v/>
      </c>
      <c r="P186" t="str">
        <f>IF(ISNUMBER(Main!F78),IF('Tm-Th-Salinity'!H186&gt;'Tm-Th-Salinity'!B186,"For entered salinity, Tm &gt; Th;",""),"")</f>
        <v/>
      </c>
      <c r="Q186" t="str">
        <f t="shared" si="23"/>
        <v/>
      </c>
      <c r="R186" t="str">
        <f>IF(AND(ISBLANK(Main!L78),ISNUMBER(Main!O78))," Must specify Th + Tm or S in order to compute isochore; ", IF(AND(ISNUMBER(Main!R78),Main!R78&gt;6000), "Pressure exceeds 6 kbar, outside of model range, cannot precisely determine P at this trapping T; ",""))</f>
        <v/>
      </c>
      <c r="S186" t="str">
        <f>IF(AND(ISNUMBER(Main!C78),ISNUMBER(Main!E78), ISBLANK(Main!D78))," What phase melting represented by Tm? ;","")</f>
        <v/>
      </c>
    </row>
    <row r="187" spans="3:19">
      <c r="C187">
        <f>Main!C79</f>
        <v>0</v>
      </c>
      <c r="D187" s="20">
        <f>Main!D79</f>
        <v>0</v>
      </c>
      <c r="E187">
        <f>Main!E79</f>
        <v>0</v>
      </c>
      <c r="F187" s="86" t="str">
        <f>IF(D187="","",IF(AND(D187="ice",OR(C187&lt;-21.2,C187&gt;0)),0, IF(AND(D187="hydrohalite",OR(C187&lt;-21.2, C187&gt;0.1)),0, IF(AND(D187="halite", OR(C187&lt;0.1,C187&gt;801)),IF(ISBLANK(Main!C79),"",0),""))))</f>
        <v/>
      </c>
      <c r="G187" t="str">
        <f t="shared" si="18"/>
        <v/>
      </c>
      <c r="H187" s="29" t="e">
        <f>374.1+8.8*'Tm-Th-Salinity'!E187+0.1771*'Tm-Th-Salinity'!E187^2-0.0211*'Tm-Th-Salinity'!E187^3+0.0007334*'Tm-Th-Salinity'!E187^4</f>
        <v>#VALUE!</v>
      </c>
      <c r="I187" t="str">
        <f t="shared" si="19"/>
        <v/>
      </c>
      <c r="J187" t="str">
        <f t="shared" si="20"/>
        <v/>
      </c>
      <c r="K187" t="str">
        <f>IF(AND(C187&gt;E187,D187="halite"),IF(Main!J79&gt;3000,0,""),"")</f>
        <v/>
      </c>
      <c r="L187" t="str">
        <f t="shared" si="21"/>
        <v/>
      </c>
      <c r="M187" t="str">
        <f>IF(ISBLANK(Main!E79),"",IF(OR(ISERROR(Main!Q79),ISERROR(Main!R79)),"",IF(AND(Main!N79="temperature estimate",Main!Q79&lt;Main!I79),"T",IF(AND(Main!N79="pressure estimate",Main!R79&lt;Main!J79),"P",""))))</f>
        <v/>
      </c>
      <c r="N187" t="str">
        <f t="shared" si="22"/>
        <v/>
      </c>
      <c r="O187" t="str">
        <f>IF(ISNUMBER(Main!F79), IF(OR(Main!F79&lt;0, Main!F79&gt;100), "Invalid Salinity - must be 0 &lt; salinity &lt; 100 wt%;",""),"")</f>
        <v/>
      </c>
      <c r="P187" t="str">
        <f>IF(ISNUMBER(Main!F79),IF('Tm-Th-Salinity'!H187&gt;'Tm-Th-Salinity'!B187,"For entered salinity, Tm &gt; Th;",""),"")</f>
        <v/>
      </c>
      <c r="Q187" t="str">
        <f t="shared" si="23"/>
        <v/>
      </c>
      <c r="R187" t="str">
        <f>IF(AND(ISBLANK(Main!L79),ISNUMBER(Main!O79))," Must specify Th + Tm or S in order to compute isochore; ", IF(AND(ISNUMBER(Main!R79),Main!R79&gt;6000), "Pressure exceeds 6 kbar, outside of model range, cannot precisely determine P at this trapping T; ",""))</f>
        <v/>
      </c>
      <c r="S187" t="str">
        <f>IF(AND(ISNUMBER(Main!C79),ISNUMBER(Main!E79), ISBLANK(Main!D79))," What phase melting represented by Tm? ;","")</f>
        <v/>
      </c>
    </row>
    <row r="188" spans="3:19">
      <c r="C188">
        <f>Main!C80</f>
        <v>0</v>
      </c>
      <c r="D188" s="20">
        <f>Main!D80</f>
        <v>0</v>
      </c>
      <c r="E188">
        <f>Main!E80</f>
        <v>0</v>
      </c>
      <c r="F188" s="86" t="str">
        <f>IF(D188="","",IF(AND(D188="ice",OR(C188&lt;-21.2,C188&gt;0)),0, IF(AND(D188="hydrohalite",OR(C188&lt;-21.2, C188&gt;0.1)),0, IF(AND(D188="halite", OR(C188&lt;0.1,C188&gt;801)),IF(ISBLANK(Main!C80),"",0),""))))</f>
        <v/>
      </c>
      <c r="G188" t="str">
        <f t="shared" si="18"/>
        <v/>
      </c>
      <c r="H188" s="29" t="e">
        <f>374.1+8.8*'Tm-Th-Salinity'!E188+0.1771*'Tm-Th-Salinity'!E188^2-0.0211*'Tm-Th-Salinity'!E188^3+0.0007334*'Tm-Th-Salinity'!E188^4</f>
        <v>#VALUE!</v>
      </c>
      <c r="I188" t="str">
        <f t="shared" si="19"/>
        <v/>
      </c>
      <c r="J188" t="str">
        <f t="shared" si="20"/>
        <v/>
      </c>
      <c r="K188" t="str">
        <f>IF(AND(C188&gt;E188,D188="halite"),IF(Main!J80&gt;3000,0,""),"")</f>
        <v/>
      </c>
      <c r="L188" t="str">
        <f t="shared" si="21"/>
        <v/>
      </c>
      <c r="M188" t="str">
        <f>IF(ISBLANK(Main!E80),"",IF(OR(ISERROR(Main!Q80),ISERROR(Main!R80)),"",IF(AND(Main!N80="temperature estimate",Main!Q80&lt;Main!I80),"T",IF(AND(Main!N80="pressure estimate",Main!R80&lt;Main!J80),"P",""))))</f>
        <v/>
      </c>
      <c r="N188" t="str">
        <f t="shared" si="22"/>
        <v/>
      </c>
      <c r="O188" t="str">
        <f>IF(ISNUMBER(Main!F80), IF(OR(Main!F80&lt;0, Main!F80&gt;100), "Invalid Salinity - must be 0 &lt; salinity &lt; 100 wt%;",""),"")</f>
        <v/>
      </c>
      <c r="P188" t="str">
        <f>IF(ISNUMBER(Main!F80),IF('Tm-Th-Salinity'!H188&gt;'Tm-Th-Salinity'!B188,"For entered salinity, Tm &gt; Th;",""),"")</f>
        <v/>
      </c>
      <c r="Q188" t="str">
        <f t="shared" si="23"/>
        <v/>
      </c>
      <c r="R188" t="str">
        <f>IF(AND(ISBLANK(Main!L80),ISNUMBER(Main!O80))," Must specify Th + Tm or S in order to compute isochore; ", IF(AND(ISNUMBER(Main!R80),Main!R80&gt;6000), "Pressure exceeds 6 kbar, outside of model range, cannot precisely determine P at this trapping T; ",""))</f>
        <v/>
      </c>
      <c r="S188" t="str">
        <f>IF(AND(ISNUMBER(Main!C80),ISNUMBER(Main!E80), ISBLANK(Main!D80))," What phase melting represented by Tm? ;","")</f>
        <v/>
      </c>
    </row>
    <row r="189" spans="3:19">
      <c r="C189">
        <f>Main!C81</f>
        <v>0</v>
      </c>
      <c r="D189" s="20">
        <f>Main!D81</f>
        <v>0</v>
      </c>
      <c r="E189">
        <f>Main!E81</f>
        <v>0</v>
      </c>
      <c r="F189" s="86" t="str">
        <f>IF(D189="","",IF(AND(D189="ice",OR(C189&lt;-21.2,C189&gt;0)),0, IF(AND(D189="hydrohalite",OR(C189&lt;-21.2, C189&gt;0.1)),0, IF(AND(D189="halite", OR(C189&lt;0.1,C189&gt;801)),IF(ISBLANK(Main!C81),"",0),""))))</f>
        <v/>
      </c>
      <c r="G189" t="str">
        <f t="shared" si="18"/>
        <v/>
      </c>
      <c r="H189" s="29" t="e">
        <f>374.1+8.8*'Tm-Th-Salinity'!E189+0.1771*'Tm-Th-Salinity'!E189^2-0.0211*'Tm-Th-Salinity'!E189^3+0.0007334*'Tm-Th-Salinity'!E189^4</f>
        <v>#VALUE!</v>
      </c>
      <c r="I189" t="str">
        <f t="shared" si="19"/>
        <v/>
      </c>
      <c r="J189" t="str">
        <f t="shared" si="20"/>
        <v/>
      </c>
      <c r="K189" t="str">
        <f>IF(AND(C189&gt;E189,D189="halite"),IF(Main!J81&gt;3000,0,""),"")</f>
        <v/>
      </c>
      <c r="L189" t="str">
        <f t="shared" si="21"/>
        <v/>
      </c>
      <c r="M189" t="str">
        <f>IF(ISBLANK(Main!E81),"",IF(OR(ISERROR(Main!Q81),ISERROR(Main!R81)),"",IF(AND(Main!N81="temperature estimate",Main!Q81&lt;Main!I81),"T",IF(AND(Main!N81="pressure estimate",Main!R81&lt;Main!J81),"P",""))))</f>
        <v/>
      </c>
      <c r="N189" t="str">
        <f t="shared" si="22"/>
        <v/>
      </c>
      <c r="O189" t="str">
        <f>IF(ISNUMBER(Main!F81), IF(OR(Main!F81&lt;0, Main!F81&gt;100), "Invalid Salinity - must be 0 &lt; salinity &lt; 100 wt%;",""),"")</f>
        <v/>
      </c>
      <c r="P189" t="str">
        <f>IF(ISNUMBER(Main!F81),IF('Tm-Th-Salinity'!H189&gt;'Tm-Th-Salinity'!B189,"For entered salinity, Tm &gt; Th;",""),"")</f>
        <v/>
      </c>
      <c r="Q189" t="str">
        <f t="shared" si="23"/>
        <v/>
      </c>
      <c r="R189" t="str">
        <f>IF(AND(ISBLANK(Main!L81),ISNUMBER(Main!O81))," Must specify Th + Tm or S in order to compute isochore; ", IF(AND(ISNUMBER(Main!R81),Main!R81&gt;6000), "Pressure exceeds 6 kbar, outside of model range, cannot precisely determine P at this trapping T; ",""))</f>
        <v/>
      </c>
      <c r="S189" t="str">
        <f>IF(AND(ISNUMBER(Main!C81),ISNUMBER(Main!E81), ISBLANK(Main!D81))," What phase melting represented by Tm? ;","")</f>
        <v/>
      </c>
    </row>
    <row r="190" spans="3:19">
      <c r="C190">
        <f>Main!C82</f>
        <v>0</v>
      </c>
      <c r="D190" s="20">
        <f>Main!D82</f>
        <v>0</v>
      </c>
      <c r="E190">
        <f>Main!E82</f>
        <v>0</v>
      </c>
      <c r="F190" s="86" t="str">
        <f>IF(D190="","",IF(AND(D190="ice",OR(C190&lt;-21.2,C190&gt;0)),0, IF(AND(D190="hydrohalite",OR(C190&lt;-21.2, C190&gt;0.1)),0, IF(AND(D190="halite", OR(C190&lt;0.1,C190&gt;801)),IF(ISBLANK(Main!C82),"",0),""))))</f>
        <v/>
      </c>
      <c r="G190" t="str">
        <f t="shared" si="18"/>
        <v/>
      </c>
      <c r="H190" s="29" t="e">
        <f>374.1+8.8*'Tm-Th-Salinity'!E190+0.1771*'Tm-Th-Salinity'!E190^2-0.0211*'Tm-Th-Salinity'!E190^3+0.0007334*'Tm-Th-Salinity'!E190^4</f>
        <v>#VALUE!</v>
      </c>
      <c r="I190" t="str">
        <f t="shared" si="19"/>
        <v/>
      </c>
      <c r="J190" t="str">
        <f t="shared" si="20"/>
        <v/>
      </c>
      <c r="K190" t="str">
        <f>IF(AND(C190&gt;E190,D190="halite"),IF(Main!J82&gt;3000,0,""),"")</f>
        <v/>
      </c>
      <c r="L190" t="str">
        <f t="shared" si="21"/>
        <v/>
      </c>
      <c r="M190" t="str">
        <f>IF(ISBLANK(Main!E82),"",IF(OR(ISERROR(Main!Q82),ISERROR(Main!R82)),"",IF(AND(Main!N82="temperature estimate",Main!Q82&lt;Main!I82),"T",IF(AND(Main!N82="pressure estimate",Main!R82&lt;Main!J82),"P",""))))</f>
        <v/>
      </c>
      <c r="N190" t="str">
        <f t="shared" si="22"/>
        <v/>
      </c>
      <c r="O190" t="str">
        <f>IF(ISNUMBER(Main!F82), IF(OR(Main!F82&lt;0, Main!F82&gt;100), "Invalid Salinity - must be 0 &lt; salinity &lt; 100 wt%;",""),"")</f>
        <v/>
      </c>
      <c r="P190" t="str">
        <f>IF(ISNUMBER(Main!F82),IF('Tm-Th-Salinity'!H190&gt;'Tm-Th-Salinity'!B190,"For entered salinity, Tm &gt; Th;",""),"")</f>
        <v/>
      </c>
      <c r="Q190" t="str">
        <f t="shared" si="23"/>
        <v/>
      </c>
      <c r="R190" t="str">
        <f>IF(AND(ISBLANK(Main!L82),ISNUMBER(Main!O82))," Must specify Th + Tm or S in order to compute isochore; ", IF(AND(ISNUMBER(Main!R82),Main!R82&gt;6000), "Pressure exceeds 6 kbar, outside of model range, cannot precisely determine P at this trapping T; ",""))</f>
        <v/>
      </c>
      <c r="S190" t="str">
        <f>IF(AND(ISNUMBER(Main!C82),ISNUMBER(Main!E82), ISBLANK(Main!D82))," What phase melting represented by Tm? ;","")</f>
        <v/>
      </c>
    </row>
    <row r="191" spans="3:19">
      <c r="C191">
        <f>Main!C83</f>
        <v>0</v>
      </c>
      <c r="D191" s="20">
        <f>Main!D83</f>
        <v>0</v>
      </c>
      <c r="E191">
        <f>Main!E83</f>
        <v>0</v>
      </c>
      <c r="F191" s="86" t="str">
        <f>IF(D191="","",IF(AND(D191="ice",OR(C191&lt;-21.2,C191&gt;0)),0, IF(AND(D191="hydrohalite",OR(C191&lt;-21.2, C191&gt;0.1)),0, IF(AND(D191="halite", OR(C191&lt;0.1,C191&gt;801)),IF(ISBLANK(Main!C83),"",0),""))))</f>
        <v/>
      </c>
      <c r="G191" t="str">
        <f t="shared" si="18"/>
        <v/>
      </c>
      <c r="H191" s="29" t="e">
        <f>374.1+8.8*'Tm-Th-Salinity'!E191+0.1771*'Tm-Th-Salinity'!E191^2-0.0211*'Tm-Th-Salinity'!E191^3+0.0007334*'Tm-Th-Salinity'!E191^4</f>
        <v>#VALUE!</v>
      </c>
      <c r="I191" t="str">
        <f t="shared" si="19"/>
        <v/>
      </c>
      <c r="J191" t="str">
        <f t="shared" si="20"/>
        <v/>
      </c>
      <c r="K191" t="str">
        <f>IF(AND(C191&gt;E191,D191="halite"),IF(Main!J83&gt;3000,0,""),"")</f>
        <v/>
      </c>
      <c r="L191" t="str">
        <f t="shared" si="21"/>
        <v/>
      </c>
      <c r="M191" t="str">
        <f>IF(ISBLANK(Main!E83),"",IF(OR(ISERROR(Main!Q83),ISERROR(Main!R83)),"",IF(AND(Main!N83="temperature estimate",Main!Q83&lt;Main!I83),"T",IF(AND(Main!N83="pressure estimate",Main!R83&lt;Main!J83),"P",""))))</f>
        <v/>
      </c>
      <c r="N191" t="str">
        <f t="shared" si="22"/>
        <v/>
      </c>
      <c r="O191" t="str">
        <f>IF(ISNUMBER(Main!F83), IF(OR(Main!F83&lt;0, Main!F83&gt;100), "Invalid Salinity - must be 0 &lt; salinity &lt; 100 wt%;",""),"")</f>
        <v/>
      </c>
      <c r="P191" t="str">
        <f>IF(ISNUMBER(Main!F83),IF('Tm-Th-Salinity'!H191&gt;'Tm-Th-Salinity'!B191,"For entered salinity, Tm &gt; Th;",""),"")</f>
        <v/>
      </c>
      <c r="Q191" t="str">
        <f t="shared" si="23"/>
        <v/>
      </c>
      <c r="R191" t="str">
        <f>IF(AND(ISBLANK(Main!L83),ISNUMBER(Main!O83))," Must specify Th + Tm or S in order to compute isochore; ", IF(AND(ISNUMBER(Main!R83),Main!R83&gt;6000), "Pressure exceeds 6 kbar, outside of model range, cannot precisely determine P at this trapping T; ",""))</f>
        <v/>
      </c>
      <c r="S191" t="str">
        <f>IF(AND(ISNUMBER(Main!C83),ISNUMBER(Main!E83), ISBLANK(Main!D83))," What phase melting represented by Tm? ;","")</f>
        <v/>
      </c>
    </row>
    <row r="192" spans="3:19">
      <c r="C192">
        <f>Main!C84</f>
        <v>0</v>
      </c>
      <c r="D192" s="20">
        <f>Main!D84</f>
        <v>0</v>
      </c>
      <c r="E192">
        <f>Main!E84</f>
        <v>0</v>
      </c>
      <c r="F192" s="86" t="str">
        <f>IF(D192="","",IF(AND(D192="ice",OR(C192&lt;-21.2,C192&gt;0)),0, IF(AND(D192="hydrohalite",OR(C192&lt;-21.2, C192&gt;0.1)),0, IF(AND(D192="halite", OR(C192&lt;0.1,C192&gt;801)),IF(ISBLANK(Main!C84),"",0),""))))</f>
        <v/>
      </c>
      <c r="G192" t="str">
        <f t="shared" si="18"/>
        <v/>
      </c>
      <c r="H192" s="29" t="e">
        <f>374.1+8.8*'Tm-Th-Salinity'!E192+0.1771*'Tm-Th-Salinity'!E192^2-0.0211*'Tm-Th-Salinity'!E192^3+0.0007334*'Tm-Th-Salinity'!E192^4</f>
        <v>#VALUE!</v>
      </c>
      <c r="I192" t="str">
        <f t="shared" si="19"/>
        <v/>
      </c>
      <c r="J192" t="str">
        <f t="shared" si="20"/>
        <v/>
      </c>
      <c r="K192" t="str">
        <f>IF(AND(C192&gt;E192,D192="halite"),IF(Main!J84&gt;3000,0,""),"")</f>
        <v/>
      </c>
      <c r="L192" t="str">
        <f t="shared" si="21"/>
        <v/>
      </c>
      <c r="M192" t="str">
        <f>IF(ISBLANK(Main!E84),"",IF(OR(ISERROR(Main!Q84),ISERROR(Main!R84)),"",IF(AND(Main!N84="temperature estimate",Main!Q84&lt;Main!I84),"T",IF(AND(Main!N84="pressure estimate",Main!R84&lt;Main!J84),"P",""))))</f>
        <v/>
      </c>
      <c r="N192" t="str">
        <f t="shared" si="22"/>
        <v/>
      </c>
      <c r="O192" t="str">
        <f>IF(ISNUMBER(Main!F84), IF(OR(Main!F84&lt;0, Main!F84&gt;100), "Invalid Salinity - must be 0 &lt; salinity &lt; 100 wt%;",""),"")</f>
        <v/>
      </c>
      <c r="P192" t="str">
        <f>IF(ISNUMBER(Main!F84),IF('Tm-Th-Salinity'!H192&gt;'Tm-Th-Salinity'!B192,"For entered salinity, Tm &gt; Th;",""),"")</f>
        <v/>
      </c>
      <c r="Q192" t="str">
        <f t="shared" si="23"/>
        <v/>
      </c>
      <c r="R192" t="str">
        <f>IF(AND(ISBLANK(Main!L84),ISNUMBER(Main!O84))," Must specify Th + Tm or S in order to compute isochore; ", IF(AND(ISNUMBER(Main!R84),Main!R84&gt;6000), "Pressure exceeds 6 kbar, outside of model range, cannot precisely determine P at this trapping T; ",""))</f>
        <v/>
      </c>
      <c r="S192" t="str">
        <f>IF(AND(ISNUMBER(Main!C84),ISNUMBER(Main!E84), ISBLANK(Main!D84))," What phase melting represented by Tm? ;","")</f>
        <v/>
      </c>
    </row>
    <row r="193" spans="3:19">
      <c r="C193">
        <f>Main!C85</f>
        <v>0</v>
      </c>
      <c r="D193" s="20">
        <f>Main!D85</f>
        <v>0</v>
      </c>
      <c r="E193">
        <f>Main!E85</f>
        <v>0</v>
      </c>
      <c r="F193" s="86" t="str">
        <f>IF(D193="","",IF(AND(D193="ice",OR(C193&lt;-21.2,C193&gt;0)),0, IF(AND(D193="hydrohalite",OR(C193&lt;-21.2, C193&gt;0.1)),0, IF(AND(D193="halite", OR(C193&lt;0.1,C193&gt;801)),IF(ISBLANK(Main!C85),"",0),""))))</f>
        <v/>
      </c>
      <c r="G193" t="str">
        <f t="shared" si="18"/>
        <v/>
      </c>
      <c r="H193" s="29" t="e">
        <f>374.1+8.8*'Tm-Th-Salinity'!E193+0.1771*'Tm-Th-Salinity'!E193^2-0.0211*'Tm-Th-Salinity'!E193^3+0.0007334*'Tm-Th-Salinity'!E193^4</f>
        <v>#VALUE!</v>
      </c>
      <c r="I193" t="str">
        <f t="shared" si="19"/>
        <v/>
      </c>
      <c r="J193" t="str">
        <f t="shared" si="20"/>
        <v/>
      </c>
      <c r="K193" t="str">
        <f>IF(AND(C193&gt;E193,D193="halite"),IF(Main!J85&gt;3000,0,""),"")</f>
        <v/>
      </c>
      <c r="L193" t="str">
        <f t="shared" si="21"/>
        <v/>
      </c>
      <c r="M193" t="str">
        <f>IF(ISBLANK(Main!E85),"",IF(OR(ISERROR(Main!Q85),ISERROR(Main!R85)),"",IF(AND(Main!N85="temperature estimate",Main!Q85&lt;Main!I85),"T",IF(AND(Main!N85="pressure estimate",Main!R85&lt;Main!J85),"P",""))))</f>
        <v/>
      </c>
      <c r="N193" t="str">
        <f t="shared" si="22"/>
        <v/>
      </c>
      <c r="O193" t="str">
        <f>IF(ISNUMBER(Main!F85), IF(OR(Main!F85&lt;0, Main!F85&gt;100), "Invalid Salinity - must be 0 &lt; salinity &lt; 100 wt%;",""),"")</f>
        <v/>
      </c>
      <c r="P193" t="str">
        <f>IF(ISNUMBER(Main!F85),IF('Tm-Th-Salinity'!H193&gt;'Tm-Th-Salinity'!B193,"For entered salinity, Tm &gt; Th;",""),"")</f>
        <v/>
      </c>
      <c r="Q193" t="str">
        <f t="shared" si="23"/>
        <v/>
      </c>
      <c r="R193" t="str">
        <f>IF(AND(ISBLANK(Main!L85),ISNUMBER(Main!O85))," Must specify Th + Tm or S in order to compute isochore; ", IF(AND(ISNUMBER(Main!R85),Main!R85&gt;6000), "Pressure exceeds 6 kbar, outside of model range, cannot precisely determine P at this trapping T; ",""))</f>
        <v/>
      </c>
      <c r="S193" t="str">
        <f>IF(AND(ISNUMBER(Main!C85),ISNUMBER(Main!E85), ISBLANK(Main!D85))," What phase melting represented by Tm? ;","")</f>
        <v/>
      </c>
    </row>
    <row r="194" spans="3:19">
      <c r="C194">
        <f>Main!C86</f>
        <v>0</v>
      </c>
      <c r="D194" s="20">
        <f>Main!D86</f>
        <v>0</v>
      </c>
      <c r="E194">
        <f>Main!E86</f>
        <v>0</v>
      </c>
      <c r="F194" s="86" t="str">
        <f>IF(D194="","",IF(AND(D194="ice",OR(C194&lt;-21.2,C194&gt;0)),0, IF(AND(D194="hydrohalite",OR(C194&lt;-21.2, C194&gt;0.1)),0, IF(AND(D194="halite", OR(C194&lt;0.1,C194&gt;801)),IF(ISBLANK(Main!C86),"",0),""))))</f>
        <v/>
      </c>
      <c r="G194" t="str">
        <f t="shared" si="18"/>
        <v/>
      </c>
      <c r="H194" s="29" t="e">
        <f>374.1+8.8*'Tm-Th-Salinity'!E194+0.1771*'Tm-Th-Salinity'!E194^2-0.0211*'Tm-Th-Salinity'!E194^3+0.0007334*'Tm-Th-Salinity'!E194^4</f>
        <v>#VALUE!</v>
      </c>
      <c r="I194" t="str">
        <f t="shared" si="19"/>
        <v/>
      </c>
      <c r="J194" t="str">
        <f t="shared" si="20"/>
        <v/>
      </c>
      <c r="K194" t="str">
        <f>IF(AND(C194&gt;E194,D194="halite"),IF(Main!J86&gt;3000,0,""),"")</f>
        <v/>
      </c>
      <c r="L194" t="str">
        <f t="shared" si="21"/>
        <v/>
      </c>
      <c r="M194" t="str">
        <f>IF(ISBLANK(Main!E86),"",IF(OR(ISERROR(Main!Q86),ISERROR(Main!R86)),"",IF(AND(Main!N86="temperature estimate",Main!Q86&lt;Main!I86),"T",IF(AND(Main!N86="pressure estimate",Main!R86&lt;Main!J86),"P",""))))</f>
        <v/>
      </c>
      <c r="N194" t="str">
        <f t="shared" si="22"/>
        <v/>
      </c>
      <c r="O194" t="str">
        <f>IF(ISNUMBER(Main!F86), IF(OR(Main!F86&lt;0, Main!F86&gt;100), "Invalid Salinity - must be 0 &lt; salinity &lt; 100 wt%;",""),"")</f>
        <v/>
      </c>
      <c r="P194" t="str">
        <f>IF(ISNUMBER(Main!F86),IF('Tm-Th-Salinity'!H194&gt;'Tm-Th-Salinity'!B194,"For entered salinity, Tm &gt; Th;",""),"")</f>
        <v/>
      </c>
      <c r="Q194" t="str">
        <f t="shared" si="23"/>
        <v/>
      </c>
      <c r="R194" t="str">
        <f>IF(AND(ISBLANK(Main!L86),ISNUMBER(Main!O86))," Must specify Th + Tm or S in order to compute isochore; ", IF(AND(ISNUMBER(Main!R86),Main!R86&gt;6000), "Pressure exceeds 6 kbar, outside of model range, cannot precisely determine P at this trapping T; ",""))</f>
        <v/>
      </c>
      <c r="S194" t="str">
        <f>IF(AND(ISNUMBER(Main!C86),ISNUMBER(Main!E86), ISBLANK(Main!D86))," What phase melting represented by Tm? ;","")</f>
        <v/>
      </c>
    </row>
    <row r="195" spans="3:19">
      <c r="C195">
        <f>Main!C87</f>
        <v>0</v>
      </c>
      <c r="D195" s="20">
        <f>Main!D87</f>
        <v>0</v>
      </c>
      <c r="E195">
        <f>Main!E87</f>
        <v>0</v>
      </c>
      <c r="F195" s="86" t="str">
        <f>IF(D195="","",IF(AND(D195="ice",OR(C195&lt;-21.2,C195&gt;0)),0, IF(AND(D195="hydrohalite",OR(C195&lt;-21.2, C195&gt;0.1)),0, IF(AND(D195="halite", OR(C195&lt;0.1,C195&gt;801)),IF(ISBLANK(Main!C87),"",0),""))))</f>
        <v/>
      </c>
      <c r="G195" t="str">
        <f t="shared" si="18"/>
        <v/>
      </c>
      <c r="H195" s="29" t="e">
        <f>374.1+8.8*'Tm-Th-Salinity'!E195+0.1771*'Tm-Th-Salinity'!E195^2-0.0211*'Tm-Th-Salinity'!E195^3+0.0007334*'Tm-Th-Salinity'!E195^4</f>
        <v>#VALUE!</v>
      </c>
      <c r="I195" t="str">
        <f t="shared" si="19"/>
        <v/>
      </c>
      <c r="J195" t="str">
        <f t="shared" si="20"/>
        <v/>
      </c>
      <c r="K195" t="str">
        <f>IF(AND(C195&gt;E195,D195="halite"),IF(Main!J87&gt;3000,0,""),"")</f>
        <v/>
      </c>
      <c r="L195" t="str">
        <f t="shared" si="21"/>
        <v/>
      </c>
      <c r="M195" t="str">
        <f>IF(ISBLANK(Main!E87),"",IF(OR(ISERROR(Main!Q87),ISERROR(Main!R87)),"",IF(AND(Main!N87="temperature estimate",Main!Q87&lt;Main!I87),"T",IF(AND(Main!N87="pressure estimate",Main!R87&lt;Main!J87),"P",""))))</f>
        <v/>
      </c>
      <c r="N195" t="str">
        <f t="shared" si="22"/>
        <v/>
      </c>
      <c r="O195" t="str">
        <f>IF(ISNUMBER(Main!F87), IF(OR(Main!F87&lt;0, Main!F87&gt;100), "Invalid Salinity - must be 0 &lt; salinity &lt; 100 wt%;",""),"")</f>
        <v/>
      </c>
      <c r="P195" t="str">
        <f>IF(ISNUMBER(Main!F87),IF('Tm-Th-Salinity'!H195&gt;'Tm-Th-Salinity'!B195,"For entered salinity, Tm &gt; Th;",""),"")</f>
        <v/>
      </c>
      <c r="Q195" t="str">
        <f t="shared" si="23"/>
        <v/>
      </c>
      <c r="R195" t="str">
        <f>IF(AND(ISBLANK(Main!L87),ISNUMBER(Main!O87))," Must specify Th + Tm or S in order to compute isochore; ", IF(AND(ISNUMBER(Main!R87),Main!R87&gt;6000), "Pressure exceeds 6 kbar, outside of model range, cannot precisely determine P at this trapping T; ",""))</f>
        <v/>
      </c>
      <c r="S195" t="str">
        <f>IF(AND(ISNUMBER(Main!C87),ISNUMBER(Main!E87), ISBLANK(Main!D87))," What phase melting represented by Tm? ;","")</f>
        <v/>
      </c>
    </row>
    <row r="196" spans="3:19">
      <c r="C196">
        <f>Main!C88</f>
        <v>0</v>
      </c>
      <c r="D196" s="20">
        <f>Main!D88</f>
        <v>0</v>
      </c>
      <c r="E196">
        <f>Main!E88</f>
        <v>0</v>
      </c>
      <c r="F196" s="86" t="str">
        <f>IF(D196="","",IF(AND(D196="ice",OR(C196&lt;-21.2,C196&gt;0)),0, IF(AND(D196="hydrohalite",OR(C196&lt;-21.2, C196&gt;0.1)),0, IF(AND(D196="halite", OR(C196&lt;0.1,C196&gt;801)),IF(ISBLANK(Main!C88),"",0),""))))</f>
        <v/>
      </c>
      <c r="G196" t="str">
        <f t="shared" si="18"/>
        <v/>
      </c>
      <c r="H196" s="29" t="e">
        <f>374.1+8.8*'Tm-Th-Salinity'!E196+0.1771*'Tm-Th-Salinity'!E196^2-0.0211*'Tm-Th-Salinity'!E196^3+0.0007334*'Tm-Th-Salinity'!E196^4</f>
        <v>#VALUE!</v>
      </c>
      <c r="I196" t="str">
        <f t="shared" si="19"/>
        <v/>
      </c>
      <c r="J196" t="str">
        <f t="shared" si="20"/>
        <v/>
      </c>
      <c r="K196" t="str">
        <f>IF(AND(C196&gt;E196,D196="halite"),IF(Main!J88&gt;3000,0,""),"")</f>
        <v/>
      </c>
      <c r="L196" t="str">
        <f t="shared" si="21"/>
        <v/>
      </c>
      <c r="M196" t="str">
        <f>IF(ISBLANK(Main!E88),"",IF(OR(ISERROR(Main!Q88),ISERROR(Main!R88)),"",IF(AND(Main!N88="temperature estimate",Main!Q88&lt;Main!I88),"T",IF(AND(Main!N88="pressure estimate",Main!R88&lt;Main!J88),"P",""))))</f>
        <v/>
      </c>
      <c r="N196" t="str">
        <f t="shared" si="22"/>
        <v/>
      </c>
      <c r="O196" t="str">
        <f>IF(ISNUMBER(Main!F88), IF(OR(Main!F88&lt;0, Main!F88&gt;100), "Invalid Salinity - must be 0 &lt; salinity &lt; 100 wt%;",""),"")</f>
        <v/>
      </c>
      <c r="P196" t="str">
        <f>IF(ISNUMBER(Main!F88),IF('Tm-Th-Salinity'!H196&gt;'Tm-Th-Salinity'!B196,"For entered salinity, Tm &gt; Th;",""),"")</f>
        <v/>
      </c>
      <c r="Q196" t="str">
        <f t="shared" si="23"/>
        <v/>
      </c>
      <c r="R196" t="str">
        <f>IF(AND(ISBLANK(Main!L88),ISNUMBER(Main!O88))," Must specify Th + Tm or S in order to compute isochore; ", IF(AND(ISNUMBER(Main!R88),Main!R88&gt;6000), "Pressure exceeds 6 kbar, outside of model range, cannot precisely determine P at this trapping T; ",""))</f>
        <v/>
      </c>
      <c r="S196" t="str">
        <f>IF(AND(ISNUMBER(Main!C88),ISNUMBER(Main!E88), ISBLANK(Main!D88))," What phase melting represented by Tm? ;","")</f>
        <v/>
      </c>
    </row>
    <row r="197" spans="3:19">
      <c r="C197">
        <f>Main!C89</f>
        <v>0</v>
      </c>
      <c r="D197" s="20">
        <f>Main!D89</f>
        <v>0</v>
      </c>
      <c r="E197">
        <f>Main!E89</f>
        <v>0</v>
      </c>
      <c r="F197" s="86" t="str">
        <f>IF(D197="","",IF(AND(D197="ice",OR(C197&lt;-21.2,C197&gt;0)),0, IF(AND(D197="hydrohalite",OR(C197&lt;-21.2, C197&gt;0.1)),0, IF(AND(D197="halite", OR(C197&lt;0.1,C197&gt;801)),IF(ISBLANK(Main!C89),"",0),""))))</f>
        <v/>
      </c>
      <c r="G197" t="str">
        <f t="shared" si="18"/>
        <v/>
      </c>
      <c r="H197" s="29" t="e">
        <f>374.1+8.8*'Tm-Th-Salinity'!E197+0.1771*'Tm-Th-Salinity'!E197^2-0.0211*'Tm-Th-Salinity'!E197^3+0.0007334*'Tm-Th-Salinity'!E197^4</f>
        <v>#VALUE!</v>
      </c>
      <c r="I197" t="str">
        <f t="shared" si="19"/>
        <v/>
      </c>
      <c r="J197" t="str">
        <f t="shared" si="20"/>
        <v/>
      </c>
      <c r="K197" t="str">
        <f>IF(AND(C197&gt;E197,D197="halite"),IF(Main!J89&gt;3000,0,""),"")</f>
        <v/>
      </c>
      <c r="L197" t="str">
        <f t="shared" si="21"/>
        <v/>
      </c>
      <c r="M197" t="str">
        <f>IF(ISBLANK(Main!E89),"",IF(OR(ISERROR(Main!Q89),ISERROR(Main!R89)),"",IF(AND(Main!N89="temperature estimate",Main!Q89&lt;Main!I89),"T",IF(AND(Main!N89="pressure estimate",Main!R89&lt;Main!J89),"P",""))))</f>
        <v/>
      </c>
      <c r="N197" t="str">
        <f t="shared" si="22"/>
        <v/>
      </c>
      <c r="O197" t="str">
        <f>IF(ISNUMBER(Main!F89), IF(OR(Main!F89&lt;0, Main!F89&gt;100), "Invalid Salinity - must be 0 &lt; salinity &lt; 100 wt%;",""),"")</f>
        <v/>
      </c>
      <c r="P197" t="str">
        <f>IF(ISNUMBER(Main!F89),IF('Tm-Th-Salinity'!H197&gt;'Tm-Th-Salinity'!B197,"For entered salinity, Tm &gt; Th;",""),"")</f>
        <v/>
      </c>
      <c r="Q197" t="str">
        <f t="shared" si="23"/>
        <v/>
      </c>
      <c r="R197" t="str">
        <f>IF(AND(ISBLANK(Main!L89),ISNUMBER(Main!O89))," Must specify Th + Tm or S in order to compute isochore; ", IF(AND(ISNUMBER(Main!R89),Main!R89&gt;6000), "Pressure exceeds 6 kbar, outside of model range, cannot precisely determine P at this trapping T; ",""))</f>
        <v/>
      </c>
      <c r="S197" t="str">
        <f>IF(AND(ISNUMBER(Main!C89),ISNUMBER(Main!E89), ISBLANK(Main!D89))," What phase melting represented by Tm? ;","")</f>
        <v/>
      </c>
    </row>
    <row r="198" spans="3:19">
      <c r="C198">
        <f>Main!C90</f>
        <v>0</v>
      </c>
      <c r="D198" s="20">
        <f>Main!D90</f>
        <v>0</v>
      </c>
      <c r="E198">
        <f>Main!E90</f>
        <v>0</v>
      </c>
      <c r="F198" s="86" t="str">
        <f>IF(D198="","",IF(AND(D198="ice",OR(C198&lt;-21.2,C198&gt;0)),0, IF(AND(D198="hydrohalite",OR(C198&lt;-21.2, C198&gt;0.1)),0, IF(AND(D198="halite", OR(C198&lt;0.1,C198&gt;801)),IF(ISBLANK(Main!C90),"",0),""))))</f>
        <v/>
      </c>
      <c r="G198" t="str">
        <f t="shared" si="18"/>
        <v/>
      </c>
      <c r="H198" s="29" t="e">
        <f>374.1+8.8*'Tm-Th-Salinity'!E198+0.1771*'Tm-Th-Salinity'!E198^2-0.0211*'Tm-Th-Salinity'!E198^3+0.0007334*'Tm-Th-Salinity'!E198^4</f>
        <v>#VALUE!</v>
      </c>
      <c r="I198" t="str">
        <f t="shared" si="19"/>
        <v/>
      </c>
      <c r="J198" t="str">
        <f t="shared" si="20"/>
        <v/>
      </c>
      <c r="K198" t="str">
        <f>IF(AND(C198&gt;E198,D198="halite"),IF(Main!J90&gt;3000,0,""),"")</f>
        <v/>
      </c>
      <c r="L198" t="str">
        <f t="shared" si="21"/>
        <v/>
      </c>
      <c r="M198" t="str">
        <f>IF(ISBLANK(Main!E90),"",IF(OR(ISERROR(Main!Q90),ISERROR(Main!R90)),"",IF(AND(Main!N90="temperature estimate",Main!Q90&lt;Main!I90),"T",IF(AND(Main!N90="pressure estimate",Main!R90&lt;Main!J90),"P",""))))</f>
        <v/>
      </c>
      <c r="N198" t="str">
        <f t="shared" si="22"/>
        <v/>
      </c>
      <c r="O198" t="str">
        <f>IF(ISNUMBER(Main!F90), IF(OR(Main!F90&lt;0, Main!F90&gt;100), "Invalid Salinity - must be 0 &lt; salinity &lt; 100 wt%;",""),"")</f>
        <v/>
      </c>
      <c r="P198" t="str">
        <f>IF(ISNUMBER(Main!F90),IF('Tm-Th-Salinity'!H198&gt;'Tm-Th-Salinity'!B198,"For entered salinity, Tm &gt; Th;",""),"")</f>
        <v/>
      </c>
      <c r="Q198" t="str">
        <f t="shared" si="23"/>
        <v/>
      </c>
      <c r="R198" t="str">
        <f>IF(AND(ISBLANK(Main!L90),ISNUMBER(Main!O90))," Must specify Th + Tm or S in order to compute isochore; ", IF(AND(ISNUMBER(Main!R90),Main!R90&gt;6000), "Pressure exceeds 6 kbar, outside of model range, cannot precisely determine P at this trapping T; ",""))</f>
        <v/>
      </c>
      <c r="S198" t="str">
        <f>IF(AND(ISNUMBER(Main!C90),ISNUMBER(Main!E90), ISBLANK(Main!D90))," What phase melting represented by Tm? ;","")</f>
        <v/>
      </c>
    </row>
    <row r="199" spans="3:19">
      <c r="C199">
        <f>Main!C91</f>
        <v>0</v>
      </c>
      <c r="D199" s="20">
        <f>Main!D91</f>
        <v>0</v>
      </c>
      <c r="E199">
        <f>Main!E91</f>
        <v>0</v>
      </c>
      <c r="F199" s="86" t="str">
        <f>IF(D199="","",IF(AND(D199="ice",OR(C199&lt;-21.2,C199&gt;0)),0, IF(AND(D199="hydrohalite",OR(C199&lt;-21.2, C199&gt;0.1)),0, IF(AND(D199="halite", OR(C199&lt;0.1,C199&gt;801)),IF(ISBLANK(Main!C91),"",0),""))))</f>
        <v/>
      </c>
      <c r="G199" t="str">
        <f t="shared" si="18"/>
        <v/>
      </c>
      <c r="H199" s="29" t="e">
        <f>374.1+8.8*'Tm-Th-Salinity'!E199+0.1771*'Tm-Th-Salinity'!E199^2-0.0211*'Tm-Th-Salinity'!E199^3+0.0007334*'Tm-Th-Salinity'!E199^4</f>
        <v>#VALUE!</v>
      </c>
      <c r="I199" t="str">
        <f t="shared" si="19"/>
        <v/>
      </c>
      <c r="J199" t="str">
        <f t="shared" si="20"/>
        <v/>
      </c>
      <c r="K199" t="str">
        <f>IF(AND(C199&gt;E199,D199="halite"),IF(Main!J91&gt;3000,0,""),"")</f>
        <v/>
      </c>
      <c r="L199" t="str">
        <f t="shared" si="21"/>
        <v/>
      </c>
      <c r="M199" t="str">
        <f>IF(ISBLANK(Main!E91),"",IF(OR(ISERROR(Main!Q91),ISERROR(Main!R91)),"",IF(AND(Main!N91="temperature estimate",Main!Q91&lt;Main!I91),"T",IF(AND(Main!N91="pressure estimate",Main!R91&lt;Main!J91),"P",""))))</f>
        <v/>
      </c>
      <c r="N199" t="str">
        <f t="shared" si="22"/>
        <v/>
      </c>
      <c r="O199" t="str">
        <f>IF(ISNUMBER(Main!F91), IF(OR(Main!F91&lt;0, Main!F91&gt;100), "Invalid Salinity - must be 0 &lt; salinity &lt; 100 wt%;",""),"")</f>
        <v/>
      </c>
      <c r="P199" t="str">
        <f>IF(ISNUMBER(Main!F91),IF('Tm-Th-Salinity'!H199&gt;'Tm-Th-Salinity'!B199,"For entered salinity, Tm &gt; Th;",""),"")</f>
        <v/>
      </c>
      <c r="Q199" t="str">
        <f t="shared" si="23"/>
        <v/>
      </c>
      <c r="R199" t="str">
        <f>IF(AND(ISBLANK(Main!L91),ISNUMBER(Main!O91))," Must specify Th + Tm or S in order to compute isochore; ", IF(AND(ISNUMBER(Main!R91),Main!R91&gt;6000), "Pressure exceeds 6 kbar, outside of model range, cannot precisely determine P at this trapping T; ",""))</f>
        <v/>
      </c>
      <c r="S199" t="str">
        <f>IF(AND(ISNUMBER(Main!C91),ISNUMBER(Main!E91), ISBLANK(Main!D91))," What phase melting represented by Tm? ;","")</f>
        <v/>
      </c>
    </row>
    <row r="200" spans="3:19">
      <c r="C200">
        <f>Main!C92</f>
        <v>0</v>
      </c>
      <c r="D200" s="20">
        <f>Main!D92</f>
        <v>0</v>
      </c>
      <c r="E200">
        <f>Main!E92</f>
        <v>0</v>
      </c>
      <c r="F200" s="86" t="str">
        <f>IF(D200="","",IF(AND(D200="ice",OR(C200&lt;-21.2,C200&gt;0)),0, IF(AND(D200="hydrohalite",OR(C200&lt;-21.2, C200&gt;0.1)),0, IF(AND(D200="halite", OR(C200&lt;0.1,C200&gt;801)),IF(ISBLANK(Main!C92),"",0),""))))</f>
        <v/>
      </c>
      <c r="G200" t="str">
        <f t="shared" si="18"/>
        <v/>
      </c>
      <c r="H200" s="29" t="e">
        <f>374.1+8.8*'Tm-Th-Salinity'!E200+0.1771*'Tm-Th-Salinity'!E200^2-0.0211*'Tm-Th-Salinity'!E200^3+0.0007334*'Tm-Th-Salinity'!E200^4</f>
        <v>#VALUE!</v>
      </c>
      <c r="I200" t="str">
        <f t="shared" si="19"/>
        <v/>
      </c>
      <c r="J200" t="str">
        <f t="shared" si="20"/>
        <v/>
      </c>
      <c r="K200" t="str">
        <f>IF(AND(C200&gt;E200,D200="halite"),IF(Main!J92&gt;3000,0,""),"")</f>
        <v/>
      </c>
      <c r="L200" t="str">
        <f t="shared" si="21"/>
        <v/>
      </c>
      <c r="M200" t="str">
        <f>IF(ISBLANK(Main!E92),"",IF(OR(ISERROR(Main!Q92),ISERROR(Main!R92)),"",IF(AND(Main!N92="temperature estimate",Main!Q92&lt;Main!I92),"T",IF(AND(Main!N92="pressure estimate",Main!R92&lt;Main!J92),"P",""))))</f>
        <v/>
      </c>
      <c r="N200" t="str">
        <f t="shared" si="22"/>
        <v/>
      </c>
      <c r="O200" t="str">
        <f>IF(ISNUMBER(Main!F92), IF(OR(Main!F92&lt;0, Main!F92&gt;100), "Invalid Salinity - must be 0 &lt; salinity &lt; 100 wt%;",""),"")</f>
        <v/>
      </c>
      <c r="P200" t="str">
        <f>IF(ISNUMBER(Main!F92),IF('Tm-Th-Salinity'!H200&gt;'Tm-Th-Salinity'!B200,"For entered salinity, Tm &gt; Th;",""),"")</f>
        <v/>
      </c>
      <c r="Q200" t="str">
        <f t="shared" si="23"/>
        <v/>
      </c>
      <c r="R200" t="str">
        <f>IF(AND(ISBLANK(Main!L92),ISNUMBER(Main!O92))," Must specify Th + Tm or S in order to compute isochore; ", IF(AND(ISNUMBER(Main!R92),Main!R92&gt;6000), "Pressure exceeds 6 kbar, outside of model range, cannot precisely determine P at this trapping T; ",""))</f>
        <v/>
      </c>
      <c r="S200" t="str">
        <f>IF(AND(ISNUMBER(Main!C92),ISNUMBER(Main!E92), ISBLANK(Main!D92))," What phase melting represented by Tm? ;","")</f>
        <v/>
      </c>
    </row>
    <row r="201" spans="3:19">
      <c r="C201">
        <f>Main!C93</f>
        <v>0</v>
      </c>
      <c r="D201" s="20">
        <f>Main!D93</f>
        <v>0</v>
      </c>
      <c r="E201">
        <f>Main!E93</f>
        <v>0</v>
      </c>
      <c r="F201" s="86" t="str">
        <f>IF(D201="","",IF(AND(D201="ice",OR(C201&lt;-21.2,C201&gt;0)),0, IF(AND(D201="hydrohalite",OR(C201&lt;-21.2, C201&gt;0.1)),0, IF(AND(D201="halite", OR(C201&lt;0.1,C201&gt;801)),IF(ISBLANK(Main!C93),"",0),""))))</f>
        <v/>
      </c>
      <c r="G201" t="str">
        <f t="shared" si="18"/>
        <v/>
      </c>
      <c r="H201" s="29" t="e">
        <f>374.1+8.8*'Tm-Th-Salinity'!E201+0.1771*'Tm-Th-Salinity'!E201^2-0.0211*'Tm-Th-Salinity'!E201^3+0.0007334*'Tm-Th-Salinity'!E201^4</f>
        <v>#VALUE!</v>
      </c>
      <c r="I201" t="str">
        <f t="shared" si="19"/>
        <v/>
      </c>
      <c r="J201" t="str">
        <f t="shared" si="20"/>
        <v/>
      </c>
      <c r="K201" t="str">
        <f>IF(AND(C201&gt;E201,D201="halite"),IF(Main!J93&gt;3000,0,""),"")</f>
        <v/>
      </c>
      <c r="L201" t="str">
        <f t="shared" si="21"/>
        <v/>
      </c>
      <c r="M201" t="str">
        <f>IF(ISBLANK(Main!E93),"",IF(OR(ISERROR(Main!Q93),ISERROR(Main!R93)),"",IF(AND(Main!N93="temperature estimate",Main!Q93&lt;Main!I93),"T",IF(AND(Main!N93="pressure estimate",Main!R93&lt;Main!J93),"P",""))))</f>
        <v/>
      </c>
      <c r="N201" t="str">
        <f t="shared" si="22"/>
        <v/>
      </c>
      <c r="O201" t="str">
        <f>IF(ISNUMBER(Main!F93), IF(OR(Main!F93&lt;0, Main!F93&gt;100), "Invalid Salinity - must be 0 &lt; salinity &lt; 100 wt%;",""),"")</f>
        <v/>
      </c>
      <c r="P201" t="str">
        <f>IF(ISNUMBER(Main!F93),IF('Tm-Th-Salinity'!H201&gt;'Tm-Th-Salinity'!B201,"For entered salinity, Tm &gt; Th;",""),"")</f>
        <v/>
      </c>
      <c r="Q201" t="str">
        <f t="shared" si="23"/>
        <v/>
      </c>
      <c r="R201" t="str">
        <f>IF(AND(ISBLANK(Main!L93),ISNUMBER(Main!O93))," Must specify Th + Tm or S in order to compute isochore; ", IF(AND(ISNUMBER(Main!R93),Main!R93&gt;6000), "Pressure exceeds 6 kbar, outside of model range, cannot precisely determine P at this trapping T; ",""))</f>
        <v/>
      </c>
      <c r="S201" t="str">
        <f>IF(AND(ISNUMBER(Main!C93),ISNUMBER(Main!E93), ISBLANK(Main!D93))," What phase melting represented by Tm? ;","")</f>
        <v/>
      </c>
    </row>
    <row r="202" spans="3:19">
      <c r="C202">
        <f>Main!C94</f>
        <v>0</v>
      </c>
      <c r="D202" s="20">
        <f>Main!D94</f>
        <v>0</v>
      </c>
      <c r="E202">
        <f>Main!E94</f>
        <v>0</v>
      </c>
      <c r="F202" s="86" t="str">
        <f>IF(D202="","",IF(AND(D202="ice",OR(C202&lt;-21.2,C202&gt;0)),0, IF(AND(D202="hydrohalite",OR(C202&lt;-21.2, C202&gt;0.1)),0, IF(AND(D202="halite", OR(C202&lt;0.1,C202&gt;801)),IF(ISBLANK(Main!C94),"",0),""))))</f>
        <v/>
      </c>
      <c r="G202" t="str">
        <f t="shared" si="18"/>
        <v/>
      </c>
      <c r="H202" s="29" t="e">
        <f>374.1+8.8*'Tm-Th-Salinity'!E202+0.1771*'Tm-Th-Salinity'!E202^2-0.0211*'Tm-Th-Salinity'!E202^3+0.0007334*'Tm-Th-Salinity'!E202^4</f>
        <v>#VALUE!</v>
      </c>
      <c r="I202" t="str">
        <f t="shared" si="19"/>
        <v/>
      </c>
      <c r="J202" t="str">
        <f t="shared" si="20"/>
        <v/>
      </c>
      <c r="K202" t="str">
        <f>IF(AND(C202&gt;E202,D202="halite"),IF(Main!J94&gt;3000,0,""),"")</f>
        <v/>
      </c>
      <c r="L202" t="str">
        <f t="shared" si="21"/>
        <v/>
      </c>
      <c r="M202" t="str">
        <f>IF(ISBLANK(Main!E94),"",IF(OR(ISERROR(Main!Q94),ISERROR(Main!R94)),"",IF(AND(Main!N94="temperature estimate",Main!Q94&lt;Main!I94),"T",IF(AND(Main!N94="pressure estimate",Main!R94&lt;Main!J94),"P",""))))</f>
        <v/>
      </c>
      <c r="N202" t="str">
        <f t="shared" si="22"/>
        <v/>
      </c>
      <c r="O202" t="str">
        <f>IF(ISNUMBER(Main!F94), IF(OR(Main!F94&lt;0, Main!F94&gt;100), "Invalid Salinity - must be 0 &lt; salinity &lt; 100 wt%;",""),"")</f>
        <v/>
      </c>
      <c r="P202" t="str">
        <f>IF(ISNUMBER(Main!F94),IF('Tm-Th-Salinity'!H202&gt;'Tm-Th-Salinity'!B202,"For entered salinity, Tm &gt; Th;",""),"")</f>
        <v/>
      </c>
      <c r="Q202" t="str">
        <f t="shared" si="23"/>
        <v/>
      </c>
      <c r="R202" t="str">
        <f>IF(AND(ISBLANK(Main!L94),ISNUMBER(Main!O94))," Must specify Th + Tm or S in order to compute isochore; ", IF(AND(ISNUMBER(Main!R94),Main!R94&gt;6000), "Pressure exceeds 6 kbar, outside of model range, cannot precisely determine P at this trapping T; ",""))</f>
        <v/>
      </c>
      <c r="S202" t="str">
        <f>IF(AND(ISNUMBER(Main!C94),ISNUMBER(Main!E94), ISBLANK(Main!D94))," What phase melting represented by Tm? ;","")</f>
        <v/>
      </c>
    </row>
    <row r="203" spans="3:19">
      <c r="C203">
        <f>Main!C95</f>
        <v>0</v>
      </c>
      <c r="D203" s="20">
        <f>Main!D95</f>
        <v>0</v>
      </c>
      <c r="E203">
        <f>Main!E95</f>
        <v>0</v>
      </c>
      <c r="F203" s="86" t="str">
        <f>IF(D203="","",IF(AND(D203="ice",OR(C203&lt;-21.2,C203&gt;0)),0, IF(AND(D203="hydrohalite",OR(C203&lt;-21.2, C203&gt;0.1)),0, IF(AND(D203="halite", OR(C203&lt;0.1,C203&gt;801)),IF(ISBLANK(Main!C95),"",0),""))))</f>
        <v/>
      </c>
      <c r="G203" t="str">
        <f t="shared" si="18"/>
        <v/>
      </c>
      <c r="H203" s="29" t="e">
        <f>374.1+8.8*'Tm-Th-Salinity'!E203+0.1771*'Tm-Th-Salinity'!E203^2-0.0211*'Tm-Th-Salinity'!E203^3+0.0007334*'Tm-Th-Salinity'!E203^4</f>
        <v>#VALUE!</v>
      </c>
      <c r="I203" t="str">
        <f t="shared" si="19"/>
        <v/>
      </c>
      <c r="J203" t="str">
        <f t="shared" si="20"/>
        <v/>
      </c>
      <c r="K203" t="str">
        <f>IF(AND(C203&gt;E203,D203="halite"),IF(Main!J95&gt;3000,0,""),"")</f>
        <v/>
      </c>
      <c r="L203" t="str">
        <f t="shared" si="21"/>
        <v/>
      </c>
      <c r="M203" t="str">
        <f>IF(ISBLANK(Main!E95),"",IF(OR(ISERROR(Main!Q95),ISERROR(Main!R95)),"",IF(AND(Main!N95="temperature estimate",Main!Q95&lt;Main!I95),"T",IF(AND(Main!N95="pressure estimate",Main!R95&lt;Main!J95),"P",""))))</f>
        <v/>
      </c>
      <c r="N203" t="str">
        <f t="shared" si="22"/>
        <v/>
      </c>
      <c r="O203" t="str">
        <f>IF(ISNUMBER(Main!F95), IF(OR(Main!F95&lt;0, Main!F95&gt;100), "Invalid Salinity - must be 0 &lt; salinity &lt; 100 wt%;",""),"")</f>
        <v/>
      </c>
      <c r="P203" t="str">
        <f>IF(ISNUMBER(Main!F95),IF('Tm-Th-Salinity'!H203&gt;'Tm-Th-Salinity'!B203,"For entered salinity, Tm &gt; Th;",""),"")</f>
        <v/>
      </c>
      <c r="Q203" t="str">
        <f t="shared" si="23"/>
        <v/>
      </c>
      <c r="R203" t="str">
        <f>IF(AND(ISBLANK(Main!L95),ISNUMBER(Main!O95))," Must specify Th + Tm or S in order to compute isochore; ", IF(AND(ISNUMBER(Main!R95),Main!R95&gt;6000), "Pressure exceeds 6 kbar, outside of model range, cannot precisely determine P at this trapping T; ",""))</f>
        <v/>
      </c>
      <c r="S203" t="str">
        <f>IF(AND(ISNUMBER(Main!C95),ISNUMBER(Main!E95), ISBLANK(Main!D95))," What phase melting represented by Tm? ;","")</f>
        <v/>
      </c>
    </row>
    <row r="204" spans="3:19">
      <c r="C204">
        <f>Main!C96</f>
        <v>0</v>
      </c>
      <c r="D204" s="20">
        <f>Main!D96</f>
        <v>0</v>
      </c>
      <c r="E204">
        <f>Main!E96</f>
        <v>0</v>
      </c>
      <c r="F204" s="86" t="str">
        <f>IF(D204="","",IF(AND(D204="ice",OR(C204&lt;-21.2,C204&gt;0)),0, IF(AND(D204="hydrohalite",OR(C204&lt;-21.2, C204&gt;0.1)),0, IF(AND(D204="halite", OR(C204&lt;0.1,C204&gt;801)),IF(ISBLANK(Main!C96),"",0),""))))</f>
        <v/>
      </c>
      <c r="G204" t="str">
        <f t="shared" si="18"/>
        <v/>
      </c>
      <c r="H204" s="29" t="e">
        <f>374.1+8.8*'Tm-Th-Salinity'!E204+0.1771*'Tm-Th-Salinity'!E204^2-0.0211*'Tm-Th-Salinity'!E204^3+0.0007334*'Tm-Th-Salinity'!E204^4</f>
        <v>#VALUE!</v>
      </c>
      <c r="I204" t="str">
        <f t="shared" si="19"/>
        <v/>
      </c>
      <c r="J204" t="str">
        <f t="shared" si="20"/>
        <v/>
      </c>
      <c r="K204" t="str">
        <f>IF(AND(C204&gt;E204,D204="halite"),IF(Main!J96&gt;3000,0,""),"")</f>
        <v/>
      </c>
      <c r="L204" t="str">
        <f t="shared" si="21"/>
        <v/>
      </c>
      <c r="M204" t="str">
        <f>IF(ISBLANK(Main!E96),"",IF(OR(ISERROR(Main!Q96),ISERROR(Main!R96)),"",IF(AND(Main!N96="temperature estimate",Main!Q96&lt;Main!I96),"T",IF(AND(Main!N96="pressure estimate",Main!R96&lt;Main!J96),"P",""))))</f>
        <v/>
      </c>
      <c r="N204" t="str">
        <f t="shared" si="22"/>
        <v/>
      </c>
      <c r="O204" t="str">
        <f>IF(ISNUMBER(Main!F96), IF(OR(Main!F96&lt;0, Main!F96&gt;100), "Invalid Salinity - must be 0 &lt; salinity &lt; 100 wt%;",""),"")</f>
        <v/>
      </c>
      <c r="P204" t="str">
        <f>IF(ISNUMBER(Main!F96),IF('Tm-Th-Salinity'!H204&gt;'Tm-Th-Salinity'!B204,"For entered salinity, Tm &gt; Th;",""),"")</f>
        <v/>
      </c>
      <c r="Q204" t="str">
        <f t="shared" si="23"/>
        <v/>
      </c>
      <c r="R204" t="str">
        <f>IF(AND(ISBLANK(Main!L96),ISNUMBER(Main!O96))," Must specify Th + Tm or S in order to compute isochore; ", IF(AND(ISNUMBER(Main!R96),Main!R96&gt;6000), "Pressure exceeds 6 kbar, outside of model range, cannot precisely determine P at this trapping T; ",""))</f>
        <v/>
      </c>
      <c r="S204" t="str">
        <f>IF(AND(ISNUMBER(Main!C96),ISNUMBER(Main!E96), ISBLANK(Main!D96))," What phase melting represented by Tm? ;","")</f>
        <v/>
      </c>
    </row>
    <row r="205" spans="3:19">
      <c r="C205">
        <f>Main!C97</f>
        <v>0</v>
      </c>
      <c r="D205" s="20">
        <f>Main!D97</f>
        <v>0</v>
      </c>
      <c r="E205">
        <f>Main!E97</f>
        <v>0</v>
      </c>
      <c r="F205" s="86" t="str">
        <f>IF(D205="","",IF(AND(D205="ice",OR(C205&lt;-21.2,C205&gt;0)),0, IF(AND(D205="hydrohalite",OR(C205&lt;-21.2, C205&gt;0.1)),0, IF(AND(D205="halite", OR(C205&lt;0.1,C205&gt;801)),IF(ISBLANK(Main!C97),"",0),""))))</f>
        <v/>
      </c>
      <c r="G205" t="str">
        <f t="shared" si="18"/>
        <v/>
      </c>
      <c r="H205" s="29" t="e">
        <f>374.1+8.8*'Tm-Th-Salinity'!E205+0.1771*'Tm-Th-Salinity'!E205^2-0.0211*'Tm-Th-Salinity'!E205^3+0.0007334*'Tm-Th-Salinity'!E205^4</f>
        <v>#VALUE!</v>
      </c>
      <c r="I205" t="str">
        <f t="shared" si="19"/>
        <v/>
      </c>
      <c r="J205" t="str">
        <f t="shared" si="20"/>
        <v/>
      </c>
      <c r="K205" t="str">
        <f>IF(AND(C205&gt;E205,D205="halite"),IF(Main!J97&gt;3000,0,""),"")</f>
        <v/>
      </c>
      <c r="L205" t="str">
        <f t="shared" si="21"/>
        <v/>
      </c>
      <c r="M205" t="str">
        <f>IF(ISBLANK(Main!E97),"",IF(OR(ISERROR(Main!Q97),ISERROR(Main!R97)),"",IF(AND(Main!N97="temperature estimate",Main!Q97&lt;Main!I97),"T",IF(AND(Main!N97="pressure estimate",Main!R97&lt;Main!J97),"P",""))))</f>
        <v/>
      </c>
      <c r="N205" t="str">
        <f t="shared" si="22"/>
        <v/>
      </c>
      <c r="O205" t="str">
        <f>IF(ISNUMBER(Main!F97), IF(OR(Main!F97&lt;0, Main!F97&gt;100), "Invalid Salinity - must be 0 &lt; salinity &lt; 100 wt%;",""),"")</f>
        <v/>
      </c>
      <c r="P205" t="str">
        <f>IF(ISNUMBER(Main!F97),IF('Tm-Th-Salinity'!H205&gt;'Tm-Th-Salinity'!B205,"For entered salinity, Tm &gt; Th;",""),"")</f>
        <v/>
      </c>
      <c r="Q205" t="str">
        <f t="shared" si="23"/>
        <v/>
      </c>
      <c r="R205" t="str">
        <f>IF(AND(ISBLANK(Main!L97),ISNUMBER(Main!O97))," Must specify Th + Tm or S in order to compute isochore; ", IF(AND(ISNUMBER(Main!R97),Main!R97&gt;6000), "Pressure exceeds 6 kbar, outside of model range, cannot precisely determine P at this trapping T; ",""))</f>
        <v/>
      </c>
      <c r="S205" t="str">
        <f>IF(AND(ISNUMBER(Main!C97),ISNUMBER(Main!E97), ISBLANK(Main!D97))," What phase melting represented by Tm? ;","")</f>
        <v/>
      </c>
    </row>
    <row r="206" spans="3:19">
      <c r="C206">
        <f>Main!C98</f>
        <v>0</v>
      </c>
      <c r="D206" s="20">
        <f>Main!D98</f>
        <v>0</v>
      </c>
      <c r="E206">
        <f>Main!E98</f>
        <v>0</v>
      </c>
      <c r="F206" s="86" t="str">
        <f>IF(D206="","",IF(AND(D206="ice",OR(C206&lt;-21.2,C206&gt;0)),0, IF(AND(D206="hydrohalite",OR(C206&lt;-21.2, C206&gt;0.1)),0, IF(AND(D206="halite", OR(C206&lt;0.1,C206&gt;801)),IF(ISBLANK(Main!C98),"",0),""))))</f>
        <v/>
      </c>
      <c r="G206" t="str">
        <f t="shared" si="18"/>
        <v/>
      </c>
      <c r="H206" s="29" t="e">
        <f>374.1+8.8*'Tm-Th-Salinity'!E206+0.1771*'Tm-Th-Salinity'!E206^2-0.0211*'Tm-Th-Salinity'!E206^3+0.0007334*'Tm-Th-Salinity'!E206^4</f>
        <v>#VALUE!</v>
      </c>
      <c r="I206" t="str">
        <f t="shared" si="19"/>
        <v/>
      </c>
      <c r="J206" t="str">
        <f t="shared" si="20"/>
        <v/>
      </c>
      <c r="K206" t="str">
        <f>IF(AND(C206&gt;E206,D206="halite"),IF(Main!J98&gt;3000,0,""),"")</f>
        <v/>
      </c>
      <c r="L206" t="str">
        <f t="shared" si="21"/>
        <v/>
      </c>
      <c r="M206" t="str">
        <f>IF(ISBLANK(Main!E98),"",IF(OR(ISERROR(Main!Q98),ISERROR(Main!R98)),"",IF(AND(Main!N98="temperature estimate",Main!Q98&lt;Main!I98),"T",IF(AND(Main!N98="pressure estimate",Main!R98&lt;Main!J98),"P",""))))</f>
        <v/>
      </c>
      <c r="N206" t="str">
        <f t="shared" si="22"/>
        <v/>
      </c>
      <c r="O206" t="str">
        <f>IF(ISNUMBER(Main!F98), IF(OR(Main!F98&lt;0, Main!F98&gt;100), "Invalid Salinity - must be 0 &lt; salinity &lt; 100 wt%;",""),"")</f>
        <v/>
      </c>
      <c r="P206" t="str">
        <f>IF(ISNUMBER(Main!F98),IF('Tm-Th-Salinity'!H206&gt;'Tm-Th-Salinity'!B206,"For entered salinity, Tm &gt; Th;",""),"")</f>
        <v/>
      </c>
      <c r="Q206" t="str">
        <f t="shared" si="23"/>
        <v/>
      </c>
      <c r="R206" t="str">
        <f>IF(AND(ISBLANK(Main!L98),ISNUMBER(Main!O98))," Must specify Th + Tm or S in order to compute isochore; ", IF(AND(ISNUMBER(Main!R98),Main!R98&gt;6000), "Pressure exceeds 6 kbar, outside of model range, cannot precisely determine P at this trapping T; ",""))</f>
        <v/>
      </c>
      <c r="S206" t="str">
        <f>IF(AND(ISNUMBER(Main!C98),ISNUMBER(Main!E98), ISBLANK(Main!D98))," What phase melting represented by Tm? ;","")</f>
        <v/>
      </c>
    </row>
    <row r="207" spans="3:19">
      <c r="C207">
        <f>Main!C99</f>
        <v>0</v>
      </c>
      <c r="D207" s="20">
        <f>Main!D99</f>
        <v>0</v>
      </c>
      <c r="E207">
        <f>Main!E99</f>
        <v>0</v>
      </c>
      <c r="F207" s="86" t="str">
        <f>IF(D207="","",IF(AND(D207="ice",OR(C207&lt;-21.2,C207&gt;0)),0, IF(AND(D207="hydrohalite",OR(C207&lt;-21.2, C207&gt;0.1)),0, IF(AND(D207="halite", OR(C207&lt;0.1,C207&gt;801)),IF(ISBLANK(Main!C99),"",0),""))))</f>
        <v/>
      </c>
      <c r="G207" t="str">
        <f t="shared" si="18"/>
        <v/>
      </c>
      <c r="H207" s="29" t="e">
        <f>374.1+8.8*'Tm-Th-Salinity'!E207+0.1771*'Tm-Th-Salinity'!E207^2-0.0211*'Tm-Th-Salinity'!E207^3+0.0007334*'Tm-Th-Salinity'!E207^4</f>
        <v>#VALUE!</v>
      </c>
      <c r="I207" t="str">
        <f t="shared" si="19"/>
        <v/>
      </c>
      <c r="J207" t="str">
        <f t="shared" si="20"/>
        <v/>
      </c>
      <c r="K207" t="str">
        <f>IF(AND(C207&gt;E207,D207="halite"),IF(Main!J99&gt;3000,0,""),"")</f>
        <v/>
      </c>
      <c r="L207" t="str">
        <f t="shared" si="21"/>
        <v/>
      </c>
      <c r="M207" t="str">
        <f>IF(ISBLANK(Main!E99),"",IF(OR(ISERROR(Main!Q99),ISERROR(Main!R99)),"",IF(AND(Main!N99="temperature estimate",Main!Q99&lt;Main!I99),"T",IF(AND(Main!N99="pressure estimate",Main!R99&lt;Main!J99),"P",""))))</f>
        <v/>
      </c>
      <c r="N207" t="str">
        <f t="shared" si="22"/>
        <v/>
      </c>
      <c r="O207" t="str">
        <f>IF(ISNUMBER(Main!F99), IF(OR(Main!F99&lt;0, Main!F99&gt;100), "Invalid Salinity - must be 0 &lt; salinity &lt; 100 wt%;",""),"")</f>
        <v/>
      </c>
      <c r="P207" t="str">
        <f>IF(ISNUMBER(Main!F99),IF('Tm-Th-Salinity'!H207&gt;'Tm-Th-Salinity'!B207,"For entered salinity, Tm &gt; Th;",""),"")</f>
        <v/>
      </c>
      <c r="Q207" t="str">
        <f t="shared" si="23"/>
        <v/>
      </c>
      <c r="R207" t="str">
        <f>IF(AND(ISBLANK(Main!L99),ISNUMBER(Main!O99))," Must specify Th + Tm or S in order to compute isochore; ", IF(AND(ISNUMBER(Main!R99),Main!R99&gt;6000), "Pressure exceeds 6 kbar, outside of model range, cannot precisely determine P at this trapping T; ",""))</f>
        <v/>
      </c>
      <c r="S207" t="str">
        <f>IF(AND(ISNUMBER(Main!C99),ISNUMBER(Main!E99), ISBLANK(Main!D99))," What phase melting represented by Tm? ;","")</f>
        <v/>
      </c>
    </row>
    <row r="208" spans="3:19">
      <c r="C208">
        <f>Main!C100</f>
        <v>0</v>
      </c>
      <c r="D208" s="20">
        <f>Main!D100</f>
        <v>0</v>
      </c>
      <c r="E208">
        <f>Main!E100</f>
        <v>0</v>
      </c>
      <c r="F208" s="86" t="str">
        <f>IF(D208="","",IF(AND(D208="ice",OR(C208&lt;-21.2,C208&gt;0)),0, IF(AND(D208="hydrohalite",OR(C208&lt;-21.2, C208&gt;0.1)),0, IF(AND(D208="halite", OR(C208&lt;0.1,C208&gt;801)),IF(ISBLANK(Main!C100),"",0),""))))</f>
        <v/>
      </c>
      <c r="G208" t="str">
        <f t="shared" si="18"/>
        <v/>
      </c>
      <c r="H208" s="29" t="e">
        <f>374.1+8.8*'Tm-Th-Salinity'!E208+0.1771*'Tm-Th-Salinity'!E208^2-0.0211*'Tm-Th-Salinity'!E208^3+0.0007334*'Tm-Th-Salinity'!E208^4</f>
        <v>#VALUE!</v>
      </c>
      <c r="I208" t="str">
        <f t="shared" si="19"/>
        <v/>
      </c>
      <c r="J208" t="str">
        <f t="shared" si="20"/>
        <v/>
      </c>
      <c r="K208" t="str">
        <f>IF(AND(C208&gt;E208,D208="halite"),IF(Main!J100&gt;3000,0,""),"")</f>
        <v/>
      </c>
      <c r="L208" t="str">
        <f t="shared" si="21"/>
        <v/>
      </c>
      <c r="M208" t="str">
        <f>IF(ISBLANK(Main!E100),"",IF(OR(ISERROR(Main!Q100),ISERROR(Main!R100)),"",IF(AND(Main!N100="temperature estimate",Main!Q100&lt;Main!I100),"T",IF(AND(Main!N100="pressure estimate",Main!R100&lt;Main!J100),"P",""))))</f>
        <v/>
      </c>
      <c r="N208" t="str">
        <f t="shared" si="22"/>
        <v/>
      </c>
      <c r="O208" t="str">
        <f>IF(ISNUMBER(Main!F100), IF(OR(Main!F100&lt;0, Main!F100&gt;100), "Invalid Salinity - must be 0 &lt; salinity &lt; 100 wt%;",""),"")</f>
        <v/>
      </c>
      <c r="P208" t="str">
        <f>IF(ISNUMBER(Main!F100),IF('Tm-Th-Salinity'!H208&gt;'Tm-Th-Salinity'!B208,"For entered salinity, Tm &gt; Th;",""),"")</f>
        <v/>
      </c>
      <c r="Q208" t="str">
        <f t="shared" si="23"/>
        <v/>
      </c>
      <c r="R208" t="str">
        <f>IF(AND(ISBLANK(Main!L100),ISNUMBER(Main!O100))," Must specify Th + Tm or S in order to compute isochore; ", IF(AND(ISNUMBER(Main!R100),Main!R100&gt;6000), "Pressure exceeds 6 kbar, outside of model range, cannot precisely determine P at this trapping T; ",""))</f>
        <v/>
      </c>
      <c r="S208" t="str">
        <f>IF(AND(ISNUMBER(Main!C100),ISNUMBER(Main!E100), ISBLANK(Main!D100))," What phase melting represented by Tm? ;","")</f>
        <v/>
      </c>
    </row>
    <row r="209" spans="3:19">
      <c r="C209">
        <f>Main!C101</f>
        <v>0</v>
      </c>
      <c r="D209" s="20">
        <f>Main!D101</f>
        <v>0</v>
      </c>
      <c r="E209">
        <f>Main!E101</f>
        <v>0</v>
      </c>
      <c r="F209" s="86" t="str">
        <f>IF(D209="","",IF(AND(D209="ice",OR(C209&lt;-21.2,C209&gt;0)),0, IF(AND(D209="hydrohalite",OR(C209&lt;-21.2, C209&gt;0.1)),0, IF(AND(D209="halite", OR(C209&lt;0.1,C209&gt;801)),IF(ISBLANK(Main!C101),"",0),""))))</f>
        <v/>
      </c>
      <c r="G209" t="str">
        <f t="shared" si="18"/>
        <v/>
      </c>
      <c r="H209" s="29" t="e">
        <f>374.1+8.8*'Tm-Th-Salinity'!E209+0.1771*'Tm-Th-Salinity'!E209^2-0.0211*'Tm-Th-Salinity'!E209^3+0.0007334*'Tm-Th-Salinity'!E209^4</f>
        <v>#VALUE!</v>
      </c>
      <c r="I209" t="str">
        <f t="shared" si="19"/>
        <v/>
      </c>
      <c r="J209" t="str">
        <f t="shared" si="20"/>
        <v/>
      </c>
      <c r="K209" t="str">
        <f>IF(AND(C209&gt;E209,D209="halite"),IF(Main!J101&gt;3000,0,""),"")</f>
        <v/>
      </c>
      <c r="L209" t="str">
        <f t="shared" si="21"/>
        <v/>
      </c>
      <c r="M209" t="str">
        <f>IF(ISBLANK(Main!E101),"",IF(OR(ISERROR(Main!Q101),ISERROR(Main!R101)),"",IF(AND(Main!N101="temperature estimate",Main!Q101&lt;Main!I101),"T",IF(AND(Main!N101="pressure estimate",Main!R101&lt;Main!J101),"P",""))))</f>
        <v/>
      </c>
      <c r="N209" t="str">
        <f t="shared" si="22"/>
        <v/>
      </c>
      <c r="O209" t="str">
        <f>IF(ISNUMBER(Main!F101), IF(OR(Main!F101&lt;0, Main!F101&gt;100), "Invalid Salinity - must be 0 &lt; salinity &lt; 100 wt%;",""),"")</f>
        <v/>
      </c>
      <c r="P209" t="str">
        <f>IF(ISNUMBER(Main!F101),IF('Tm-Th-Salinity'!H209&gt;'Tm-Th-Salinity'!B209,"For entered salinity, Tm &gt; Th;",""),"")</f>
        <v/>
      </c>
      <c r="Q209" t="str">
        <f t="shared" si="23"/>
        <v/>
      </c>
      <c r="R209" t="str">
        <f>IF(AND(ISBLANK(Main!L101),ISNUMBER(Main!O101))," Must specify Th + Tm or S in order to compute isochore; ", IF(AND(ISNUMBER(Main!R101),Main!R101&gt;6000), "Pressure exceeds 6 kbar, outside of model range, cannot precisely determine P at this trapping T; ",""))</f>
        <v/>
      </c>
      <c r="S209" t="str">
        <f>IF(AND(ISNUMBER(Main!C101),ISNUMBER(Main!E101), ISBLANK(Main!D101))," What phase melting represented by Tm? ;","")</f>
        <v/>
      </c>
    </row>
    <row r="210" spans="3:19">
      <c r="C210">
        <f>Main!C102</f>
        <v>0</v>
      </c>
      <c r="D210" s="20">
        <f>Main!D102</f>
        <v>0</v>
      </c>
      <c r="E210">
        <f>Main!E102</f>
        <v>0</v>
      </c>
      <c r="F210" s="86" t="str">
        <f>IF(D210="","",IF(AND(D210="ice",OR(C210&lt;-21.2,C210&gt;0)),0, IF(AND(D210="hydrohalite",OR(C210&lt;-21.2, C210&gt;0.1)),0, IF(AND(D210="halite", OR(C210&lt;0.1,C210&gt;801)),IF(ISBLANK(Main!C102),"",0),""))))</f>
        <v/>
      </c>
      <c r="G210" t="str">
        <f t="shared" si="18"/>
        <v/>
      </c>
      <c r="H210" s="29" t="e">
        <f>374.1+8.8*'Tm-Th-Salinity'!E210+0.1771*'Tm-Th-Salinity'!E210^2-0.0211*'Tm-Th-Salinity'!E210^3+0.0007334*'Tm-Th-Salinity'!E210^4</f>
        <v>#VALUE!</v>
      </c>
      <c r="I210" t="str">
        <f t="shared" si="19"/>
        <v/>
      </c>
      <c r="J210" t="str">
        <f t="shared" si="20"/>
        <v/>
      </c>
      <c r="K210" t="str">
        <f>IF(AND(C210&gt;E210,D210="halite"),IF(Main!J102&gt;3000,0,""),"")</f>
        <v/>
      </c>
      <c r="L210" t="str">
        <f t="shared" si="21"/>
        <v/>
      </c>
      <c r="M210" t="str">
        <f>IF(ISBLANK(Main!E102),"",IF(OR(ISERROR(Main!Q102),ISERROR(Main!R102)),"",IF(AND(Main!N102="temperature estimate",Main!Q102&lt;Main!I102),"T",IF(AND(Main!N102="pressure estimate",Main!R102&lt;Main!J102),"P",""))))</f>
        <v/>
      </c>
      <c r="N210" t="str">
        <f t="shared" si="22"/>
        <v/>
      </c>
      <c r="O210" t="str">
        <f>IF(ISNUMBER(Main!F102), IF(OR(Main!F102&lt;0, Main!F102&gt;100), "Invalid Salinity - must be 0 &lt; salinity &lt; 100 wt%;",""),"")</f>
        <v/>
      </c>
      <c r="P210" t="str">
        <f>IF(ISNUMBER(Main!F102),IF('Tm-Th-Salinity'!H210&gt;'Tm-Th-Salinity'!B210,"For entered salinity, Tm &gt; Th;",""),"")</f>
        <v/>
      </c>
      <c r="Q210" t="str">
        <f t="shared" si="23"/>
        <v/>
      </c>
      <c r="R210" t="str">
        <f>IF(AND(ISBLANK(Main!L102),ISNUMBER(Main!O102))," Must specify Th + Tm or S in order to compute isochore; ", IF(AND(ISNUMBER(Main!R102),Main!R102&gt;6000), "Pressure exceeds 6 kbar, outside of model range, cannot precisely determine P at this trapping T; ",""))</f>
        <v/>
      </c>
      <c r="S210" t="str">
        <f>IF(AND(ISNUMBER(Main!C102),ISNUMBER(Main!E102), ISBLANK(Main!D102))," What phase melting represented by Tm? ;","")</f>
        <v/>
      </c>
    </row>
    <row r="211" spans="3:19">
      <c r="C211">
        <f>Main!C103</f>
        <v>0</v>
      </c>
      <c r="D211" s="20">
        <f>Main!D103</f>
        <v>0</v>
      </c>
      <c r="E211">
        <f>Main!E103</f>
        <v>0</v>
      </c>
      <c r="F211" s="86" t="str">
        <f>IF(D211="","",IF(AND(D211="ice",OR(C211&lt;-21.2,C211&gt;0)),0, IF(AND(D211="hydrohalite",OR(C211&lt;-21.2, C211&gt;0.1)),0, IF(AND(D211="halite", OR(C211&lt;0.1,C211&gt;801)),IF(ISBLANK(Main!C103),"",0),""))))</f>
        <v/>
      </c>
      <c r="G211" t="str">
        <f t="shared" si="18"/>
        <v/>
      </c>
      <c r="H211" s="29" t="e">
        <f>374.1+8.8*'Tm-Th-Salinity'!E211+0.1771*'Tm-Th-Salinity'!E211^2-0.0211*'Tm-Th-Salinity'!E211^3+0.0007334*'Tm-Th-Salinity'!E211^4</f>
        <v>#VALUE!</v>
      </c>
      <c r="I211" t="str">
        <f t="shared" si="19"/>
        <v/>
      </c>
      <c r="J211" t="str">
        <f t="shared" si="20"/>
        <v/>
      </c>
      <c r="K211" t="str">
        <f>IF(AND(C211&gt;E211,D211="halite"),IF(Main!J103&gt;3000,0,""),"")</f>
        <v/>
      </c>
      <c r="L211" t="str">
        <f t="shared" si="21"/>
        <v/>
      </c>
      <c r="M211" t="str">
        <f>IF(ISBLANK(Main!E103),"",IF(OR(ISERROR(Main!Q103),ISERROR(Main!R103)),"",IF(AND(Main!N103="temperature estimate",Main!Q103&lt;Main!I103),"T",IF(AND(Main!N103="pressure estimate",Main!R103&lt;Main!J103),"P",""))))</f>
        <v/>
      </c>
      <c r="N211" t="str">
        <f t="shared" si="22"/>
        <v/>
      </c>
      <c r="O211" t="str">
        <f>IF(ISNUMBER(Main!F103), IF(OR(Main!F103&lt;0, Main!F103&gt;100), "Invalid Salinity - must be 0 &lt; salinity &lt; 100 wt%;",""),"")</f>
        <v/>
      </c>
      <c r="P211" t="str">
        <f>IF(ISNUMBER(Main!F103),IF('Tm-Th-Salinity'!H211&gt;'Tm-Th-Salinity'!B211,"For entered salinity, Tm &gt; Th;",""),"")</f>
        <v/>
      </c>
      <c r="Q211" t="str">
        <f t="shared" si="23"/>
        <v/>
      </c>
      <c r="R211" t="str">
        <f>IF(AND(ISBLANK(Main!L103),ISNUMBER(Main!O103))," Must specify Th + Tm or S in order to compute isochore; ", IF(AND(ISNUMBER(Main!R103),Main!R103&gt;6000), "Pressure exceeds 6 kbar, outside of model range, cannot precisely determine P at this trapping T; ",""))</f>
        <v/>
      </c>
      <c r="S211" t="str">
        <f>IF(AND(ISNUMBER(Main!C103),ISNUMBER(Main!E103), ISBLANK(Main!D103))," What phase melting represented by Tm? ;","")</f>
        <v/>
      </c>
    </row>
    <row r="212" spans="3:19">
      <c r="C212">
        <f>Main!C104</f>
        <v>0</v>
      </c>
      <c r="D212" s="20">
        <f>Main!D104</f>
        <v>0</v>
      </c>
      <c r="E212">
        <f>Main!E104</f>
        <v>0</v>
      </c>
      <c r="F212" s="86" t="str">
        <f>IF(D212="","",IF(AND(D212="ice",OR(C212&lt;-21.2,C212&gt;0)),0, IF(AND(D212="hydrohalite",OR(C212&lt;-21.2, C212&gt;0.1)),0, IF(AND(D212="halite", OR(C212&lt;0.1,C212&gt;801)),IF(ISBLANK(Main!C104),"",0),""))))</f>
        <v/>
      </c>
      <c r="G212" t="str">
        <f t="shared" si="18"/>
        <v/>
      </c>
      <c r="H212" s="29" t="e">
        <f>374.1+8.8*'Tm-Th-Salinity'!E212+0.1771*'Tm-Th-Salinity'!E212^2-0.0211*'Tm-Th-Salinity'!E212^3+0.0007334*'Tm-Th-Salinity'!E212^4</f>
        <v>#VALUE!</v>
      </c>
      <c r="I212" t="str">
        <f t="shared" si="19"/>
        <v/>
      </c>
      <c r="J212" t="str">
        <f t="shared" si="20"/>
        <v/>
      </c>
      <c r="K212" t="str">
        <f>IF(AND(C212&gt;E212,D212="halite"),IF(Main!J104&gt;3000,0,""),"")</f>
        <v/>
      </c>
      <c r="L212" t="str">
        <f t="shared" si="21"/>
        <v/>
      </c>
      <c r="M212" t="str">
        <f>IF(ISBLANK(Main!E104),"",IF(OR(ISERROR(Main!Q104),ISERROR(Main!R104)),"",IF(AND(Main!N104="temperature estimate",Main!Q104&lt;Main!I104),"T",IF(AND(Main!N104="pressure estimate",Main!R104&lt;Main!J104),"P",""))))</f>
        <v/>
      </c>
      <c r="N212" t="str">
        <f t="shared" si="22"/>
        <v/>
      </c>
      <c r="O212" t="str">
        <f>IF(ISNUMBER(Main!F104), IF(OR(Main!F104&lt;0, Main!F104&gt;100), "Invalid Salinity - must be 0 &lt; salinity &lt; 100 wt%;",""),"")</f>
        <v/>
      </c>
      <c r="P212" t="str">
        <f>IF(ISNUMBER(Main!F104),IF('Tm-Th-Salinity'!H212&gt;'Tm-Th-Salinity'!B212,"For entered salinity, Tm &gt; Th;",""),"")</f>
        <v/>
      </c>
      <c r="Q212" t="str">
        <f t="shared" si="23"/>
        <v/>
      </c>
      <c r="R212" t="str">
        <f>IF(AND(ISBLANK(Main!L104),ISNUMBER(Main!O104))," Must specify Th + Tm or S in order to compute isochore; ", IF(AND(ISNUMBER(Main!R104),Main!R104&gt;6000), "Pressure exceeds 6 kbar, outside of model range, cannot precisely determine P at this trapping T; ",""))</f>
        <v/>
      </c>
      <c r="S212" t="str">
        <f>IF(AND(ISNUMBER(Main!C104),ISNUMBER(Main!E104), ISBLANK(Main!D104))," What phase melting represented by Tm? ;","")</f>
        <v/>
      </c>
    </row>
    <row r="213" spans="3:19">
      <c r="C213">
        <f>Main!C105</f>
        <v>0</v>
      </c>
      <c r="D213" s="20">
        <f>Main!D105</f>
        <v>0</v>
      </c>
      <c r="E213">
        <f>Main!E105</f>
        <v>0</v>
      </c>
      <c r="F213" s="86" t="str">
        <f>IF(D213="","",IF(AND(D213="ice",OR(C213&lt;-21.2,C213&gt;0)),0, IF(AND(D213="hydrohalite",OR(C213&lt;-21.2, C213&gt;0.1)),0, IF(AND(D213="halite", OR(C213&lt;0.1,C213&gt;801)),IF(ISBLANK(Main!C105),"",0),""))))</f>
        <v/>
      </c>
      <c r="G213" t="str">
        <f t="shared" si="18"/>
        <v/>
      </c>
      <c r="H213" s="29" t="e">
        <f>374.1+8.8*'Tm-Th-Salinity'!E213+0.1771*'Tm-Th-Salinity'!E213^2-0.0211*'Tm-Th-Salinity'!E213^3+0.0007334*'Tm-Th-Salinity'!E213^4</f>
        <v>#VALUE!</v>
      </c>
      <c r="I213" t="str">
        <f t="shared" si="19"/>
        <v/>
      </c>
      <c r="J213" t="str">
        <f t="shared" si="20"/>
        <v/>
      </c>
      <c r="K213" t="str">
        <f>IF(AND(C213&gt;E213,D213="halite"),IF(Main!J105&gt;3000,0,""),"")</f>
        <v/>
      </c>
      <c r="L213" t="str">
        <f t="shared" si="21"/>
        <v/>
      </c>
      <c r="M213" t="str">
        <f>IF(ISBLANK(Main!E105),"",IF(OR(ISERROR(Main!Q105),ISERROR(Main!R105)),"",IF(AND(Main!N105="temperature estimate",Main!Q105&lt;Main!I105),"T",IF(AND(Main!N105="pressure estimate",Main!R105&lt;Main!J105),"P",""))))</f>
        <v/>
      </c>
      <c r="N213" t="str">
        <f t="shared" si="22"/>
        <v/>
      </c>
      <c r="O213" t="str">
        <f>IF(ISNUMBER(Main!F105), IF(OR(Main!F105&lt;0, Main!F105&gt;100), "Invalid Salinity - must be 0 &lt; salinity &lt; 100 wt%;",""),"")</f>
        <v/>
      </c>
      <c r="P213" t="str">
        <f>IF(ISNUMBER(Main!F105),IF('Tm-Th-Salinity'!H213&gt;'Tm-Th-Salinity'!B213,"For entered salinity, Tm &gt; Th;",""),"")</f>
        <v/>
      </c>
      <c r="Q213" t="str">
        <f t="shared" si="23"/>
        <v/>
      </c>
      <c r="R213" t="str">
        <f>IF(AND(ISBLANK(Main!L105),ISNUMBER(Main!O105))," Must specify Th + Tm or S in order to compute isochore; ", IF(AND(ISNUMBER(Main!R105),Main!R105&gt;6000), "Pressure exceeds 6 kbar, outside of model range, cannot precisely determine P at this trapping T; ",""))</f>
        <v/>
      </c>
      <c r="S213" t="str">
        <f>IF(AND(ISNUMBER(Main!C105),ISNUMBER(Main!E105), ISBLANK(Main!D105))," What phase melting represented by Tm? ;","")</f>
        <v/>
      </c>
    </row>
    <row r="214" spans="3:19">
      <c r="C214">
        <f>Main!C106</f>
        <v>0</v>
      </c>
      <c r="D214" s="20">
        <f>Main!D106</f>
        <v>0</v>
      </c>
      <c r="E214">
        <f>Main!E106</f>
        <v>0</v>
      </c>
      <c r="F214" s="86" t="str">
        <f>IF(D214="","",IF(AND(D214="ice",OR(C214&lt;-21.2,C214&gt;0)),0, IF(AND(D214="hydrohalite",OR(C214&lt;-21.2, C214&gt;0.1)),0, IF(AND(D214="halite", OR(C214&lt;0.1,C214&gt;801)),IF(ISBLANK(Main!C106),"",0),""))))</f>
        <v/>
      </c>
      <c r="G214" t="str">
        <f t="shared" si="18"/>
        <v/>
      </c>
      <c r="H214" s="29" t="e">
        <f>374.1+8.8*'Tm-Th-Salinity'!E214+0.1771*'Tm-Th-Salinity'!E214^2-0.0211*'Tm-Th-Salinity'!E214^3+0.0007334*'Tm-Th-Salinity'!E214^4</f>
        <v>#VALUE!</v>
      </c>
      <c r="I214" t="str">
        <f t="shared" si="19"/>
        <v/>
      </c>
      <c r="J214" t="str">
        <f t="shared" si="20"/>
        <v/>
      </c>
      <c r="K214" t="str">
        <f>IF(AND(C214&gt;E214,D214="halite"),IF(Main!J106&gt;3000,0,""),"")</f>
        <v/>
      </c>
      <c r="L214" t="str">
        <f t="shared" si="21"/>
        <v/>
      </c>
      <c r="M214" t="str">
        <f>IF(ISBLANK(Main!E106),"",IF(OR(ISERROR(Main!Q106),ISERROR(Main!R106)),"",IF(AND(Main!N106="temperature estimate",Main!Q106&lt;Main!I106),"T",IF(AND(Main!N106="pressure estimate",Main!R106&lt;Main!J106),"P",""))))</f>
        <v/>
      </c>
      <c r="N214" t="str">
        <f t="shared" si="22"/>
        <v/>
      </c>
      <c r="O214" t="str">
        <f>IF(ISNUMBER(Main!F106), IF(OR(Main!F106&lt;0, Main!F106&gt;100), "Invalid Salinity - must be 0 &lt; salinity &lt; 100 wt%;",""),"")</f>
        <v/>
      </c>
      <c r="P214" t="str">
        <f>IF(ISNUMBER(Main!F106),IF('Tm-Th-Salinity'!H214&gt;'Tm-Th-Salinity'!B214,"For entered salinity, Tm &gt; Th;",""),"")</f>
        <v/>
      </c>
      <c r="Q214" t="str">
        <f t="shared" si="23"/>
        <v/>
      </c>
      <c r="R214" t="str">
        <f>IF(AND(ISBLANK(Main!L106),ISNUMBER(Main!O106))," Must specify Th + Tm or S in order to compute isochore; ", IF(AND(ISNUMBER(Main!R106),Main!R106&gt;6000), "Pressure exceeds 6 kbar, outside of model range, cannot precisely determine P at this trapping T; ",""))</f>
        <v/>
      </c>
      <c r="S214" t="str">
        <f>IF(AND(ISNUMBER(Main!C106),ISNUMBER(Main!E106), ISBLANK(Main!D106))," What phase melting represented by Tm? ;","")</f>
        <v/>
      </c>
    </row>
    <row r="215" spans="3:19">
      <c r="C215">
        <f>Main!C107</f>
        <v>0</v>
      </c>
      <c r="D215" s="20">
        <f>Main!D107</f>
        <v>0</v>
      </c>
      <c r="E215">
        <f>Main!E107</f>
        <v>0</v>
      </c>
      <c r="F215" s="86" t="str">
        <f>IF(D215="","",IF(AND(D215="ice",OR(C215&lt;-21.2,C215&gt;0)),0, IF(AND(D215="hydrohalite",OR(C215&lt;-21.2, C215&gt;0.1)),0, IF(AND(D215="halite", OR(C215&lt;0.1,C215&gt;801)),IF(ISBLANK(Main!C107),"",0),""))))</f>
        <v/>
      </c>
      <c r="G215" t="str">
        <f t="shared" si="18"/>
        <v/>
      </c>
      <c r="H215" s="29" t="e">
        <f>374.1+8.8*'Tm-Th-Salinity'!E215+0.1771*'Tm-Th-Salinity'!E215^2-0.0211*'Tm-Th-Salinity'!E215^3+0.0007334*'Tm-Th-Salinity'!E215^4</f>
        <v>#VALUE!</v>
      </c>
      <c r="I215" t="str">
        <f t="shared" si="19"/>
        <v/>
      </c>
      <c r="J215" t="str">
        <f t="shared" si="20"/>
        <v/>
      </c>
      <c r="K215" t="str">
        <f>IF(AND(C215&gt;E215,D215="halite"),IF(Main!J107&gt;3000,0,""),"")</f>
        <v/>
      </c>
      <c r="L215" t="str">
        <f t="shared" si="21"/>
        <v/>
      </c>
      <c r="M215" t="str">
        <f>IF(ISBLANK(Main!E107),"",IF(OR(ISERROR(Main!Q107),ISERROR(Main!R107)),"",IF(AND(Main!N107="temperature estimate",Main!Q107&lt;Main!I107),"T",IF(AND(Main!N107="pressure estimate",Main!R107&lt;Main!J107),"P",""))))</f>
        <v/>
      </c>
      <c r="N215" t="str">
        <f t="shared" si="22"/>
        <v/>
      </c>
      <c r="O215" t="str">
        <f>IF(ISNUMBER(Main!F107), IF(OR(Main!F107&lt;0, Main!F107&gt;100), "Invalid Salinity - must be 0 &lt; salinity &lt; 100 wt%;",""),"")</f>
        <v/>
      </c>
      <c r="P215" t="str">
        <f>IF(ISNUMBER(Main!F107),IF('Tm-Th-Salinity'!H215&gt;'Tm-Th-Salinity'!B215,"For entered salinity, Tm &gt; Th;",""),"")</f>
        <v/>
      </c>
      <c r="Q215" t="str">
        <f t="shared" si="23"/>
        <v/>
      </c>
      <c r="R215" t="str">
        <f>IF(AND(ISBLANK(Main!L107),ISNUMBER(Main!O107))," Must specify Th + Tm or S in order to compute isochore; ", IF(AND(ISNUMBER(Main!R107),Main!R107&gt;6000), "Pressure exceeds 6 kbar, outside of model range, cannot precisely determine P at this trapping T; ",""))</f>
        <v/>
      </c>
      <c r="S215" t="str">
        <f>IF(AND(ISNUMBER(Main!C107),ISNUMBER(Main!E107), ISBLANK(Main!D107))," What phase melting represented by Tm? ;","")</f>
        <v/>
      </c>
    </row>
    <row r="216" spans="3:19">
      <c r="C216">
        <f>Main!C108</f>
        <v>0</v>
      </c>
      <c r="D216" s="20">
        <f>Main!D108</f>
        <v>0</v>
      </c>
      <c r="E216">
        <f>Main!E108</f>
        <v>0</v>
      </c>
      <c r="F216" s="86" t="str">
        <f>IF(D216="","",IF(AND(D216="ice",OR(C216&lt;-21.2,C216&gt;0)),0, IF(AND(D216="hydrohalite",OR(C216&lt;-21.2, C216&gt;0.1)),0, IF(AND(D216="halite", OR(C216&lt;0.1,C216&gt;801)),IF(ISBLANK(Main!C108),"",0),""))))</f>
        <v/>
      </c>
      <c r="G216" t="str">
        <f t="shared" si="18"/>
        <v/>
      </c>
      <c r="H216" s="29" t="e">
        <f>374.1+8.8*'Tm-Th-Salinity'!E216+0.1771*'Tm-Th-Salinity'!E216^2-0.0211*'Tm-Th-Salinity'!E216^3+0.0007334*'Tm-Th-Salinity'!E216^4</f>
        <v>#VALUE!</v>
      </c>
      <c r="I216" t="str">
        <f t="shared" si="19"/>
        <v/>
      </c>
      <c r="J216" t="str">
        <f t="shared" si="20"/>
        <v/>
      </c>
      <c r="K216" t="str">
        <f>IF(AND(C216&gt;E216,D216="halite"),IF(Main!J108&gt;3000,0,""),"")</f>
        <v/>
      </c>
      <c r="L216" t="str">
        <f t="shared" si="21"/>
        <v/>
      </c>
      <c r="M216" t="str">
        <f>IF(ISBLANK(Main!E108),"",IF(OR(ISERROR(Main!Q108),ISERROR(Main!R108)),"",IF(AND(Main!N108="temperature estimate",Main!Q108&lt;Main!I108),"T",IF(AND(Main!N108="pressure estimate",Main!R108&lt;Main!J108),"P",""))))</f>
        <v/>
      </c>
      <c r="N216" t="str">
        <f t="shared" si="22"/>
        <v/>
      </c>
      <c r="O216" t="str">
        <f>IF(ISNUMBER(Main!F108), IF(OR(Main!F108&lt;0, Main!F108&gt;100), "Invalid Salinity - must be 0 &lt; salinity &lt; 100 wt%;",""),"")</f>
        <v/>
      </c>
      <c r="P216" t="str">
        <f>IF(ISNUMBER(Main!F108),IF('Tm-Th-Salinity'!H216&gt;'Tm-Th-Salinity'!B216,"For entered salinity, Tm &gt; Th;",""),"")</f>
        <v/>
      </c>
      <c r="Q216" t="str">
        <f t="shared" si="23"/>
        <v/>
      </c>
      <c r="R216" t="str">
        <f>IF(AND(ISBLANK(Main!L108),ISNUMBER(Main!O108))," Must specify Th + Tm or S in order to compute isochore; ", IF(AND(ISNUMBER(Main!R108),Main!R108&gt;6000), "Pressure exceeds 6 kbar, outside of model range, cannot precisely determine P at this trapping T; ",""))</f>
        <v/>
      </c>
      <c r="S216" t="str">
        <f>IF(AND(ISNUMBER(Main!C108),ISNUMBER(Main!E108), ISBLANK(Main!D108))," What phase melting represented by Tm? ;","")</f>
        <v/>
      </c>
    </row>
    <row r="217" spans="3:19">
      <c r="C217">
        <f>Main!C109</f>
        <v>0</v>
      </c>
      <c r="D217" s="20">
        <f>Main!D109</f>
        <v>0</v>
      </c>
      <c r="E217">
        <f>Main!E109</f>
        <v>0</v>
      </c>
      <c r="F217" s="86" t="str">
        <f>IF(D217="","",IF(AND(D217="ice",OR(C217&lt;-21.2,C217&gt;0)),0, IF(AND(D217="hydrohalite",OR(C217&lt;-21.2, C217&gt;0.1)),0, IF(AND(D217="halite", OR(C217&lt;0.1,C217&gt;801)),IF(ISBLANK(Main!C109),"",0),""))))</f>
        <v/>
      </c>
      <c r="G217" t="str">
        <f t="shared" si="18"/>
        <v/>
      </c>
      <c r="H217" s="29" t="e">
        <f>374.1+8.8*'Tm-Th-Salinity'!E217+0.1771*'Tm-Th-Salinity'!E217^2-0.0211*'Tm-Th-Salinity'!E217^3+0.0007334*'Tm-Th-Salinity'!E217^4</f>
        <v>#VALUE!</v>
      </c>
      <c r="I217" t="str">
        <f t="shared" si="19"/>
        <v/>
      </c>
      <c r="J217" t="str">
        <f t="shared" si="20"/>
        <v/>
      </c>
      <c r="K217" t="str">
        <f>IF(AND(C217&gt;E217,D217="halite"),IF(Main!J109&gt;3000,0,""),"")</f>
        <v/>
      </c>
      <c r="L217" t="str">
        <f t="shared" si="21"/>
        <v/>
      </c>
      <c r="M217" t="str">
        <f>IF(ISBLANK(Main!E109),"",IF(OR(ISERROR(Main!Q109),ISERROR(Main!R109)),"",IF(AND(Main!N109="temperature estimate",Main!Q109&lt;Main!I109),"T",IF(AND(Main!N109="pressure estimate",Main!R109&lt;Main!J109),"P",""))))</f>
        <v/>
      </c>
      <c r="N217" t="str">
        <f t="shared" si="22"/>
        <v/>
      </c>
      <c r="O217" t="str">
        <f>IF(ISNUMBER(Main!F109), IF(OR(Main!F109&lt;0, Main!F109&gt;100), "Invalid Salinity - must be 0 &lt; salinity &lt; 100 wt%;",""),"")</f>
        <v/>
      </c>
      <c r="P217" t="str">
        <f>IF(ISNUMBER(Main!F109),IF('Tm-Th-Salinity'!H217&gt;'Tm-Th-Salinity'!B217,"For entered salinity, Tm &gt; Th;",""),"")</f>
        <v/>
      </c>
      <c r="Q217" t="str">
        <f t="shared" si="23"/>
        <v/>
      </c>
      <c r="R217" t="str">
        <f>IF(AND(ISBLANK(Main!L109),ISNUMBER(Main!O109))," Must specify Th + Tm or S in order to compute isochore; ", IF(AND(ISNUMBER(Main!R109),Main!R109&gt;6000), "Pressure exceeds 6 kbar, outside of model range, cannot precisely determine P at this trapping T; ",""))</f>
        <v/>
      </c>
      <c r="S217" t="str">
        <f>IF(AND(ISNUMBER(Main!C109),ISNUMBER(Main!E109), ISBLANK(Main!D109))," What phase melting represented by Tm? ;","")</f>
        <v/>
      </c>
    </row>
    <row r="218" spans="3:19">
      <c r="C218">
        <f>Main!C110</f>
        <v>0</v>
      </c>
      <c r="D218" s="20">
        <f>Main!D110</f>
        <v>0</v>
      </c>
      <c r="E218">
        <f>Main!E110</f>
        <v>0</v>
      </c>
      <c r="F218" s="86" t="str">
        <f>IF(D218="","",IF(AND(D218="ice",OR(C218&lt;-21.2,C218&gt;0)),0, IF(AND(D218="hydrohalite",OR(C218&lt;-21.2, C218&gt;0.1)),0, IF(AND(D218="halite", OR(C218&lt;0.1,C218&gt;801)),IF(ISBLANK(Main!C110),"",0),""))))</f>
        <v/>
      </c>
      <c r="G218" t="str">
        <f t="shared" si="18"/>
        <v/>
      </c>
      <c r="H218" s="29" t="e">
        <f>374.1+8.8*'Tm-Th-Salinity'!E218+0.1771*'Tm-Th-Salinity'!E218^2-0.0211*'Tm-Th-Salinity'!E218^3+0.0007334*'Tm-Th-Salinity'!E218^4</f>
        <v>#VALUE!</v>
      </c>
      <c r="I218" t="str">
        <f t="shared" si="19"/>
        <v/>
      </c>
      <c r="J218" t="str">
        <f t="shared" si="20"/>
        <v/>
      </c>
      <c r="K218" t="str">
        <f>IF(AND(C218&gt;E218,D218="halite"),IF(Main!J110&gt;3000,0,""),"")</f>
        <v/>
      </c>
      <c r="L218" t="str">
        <f t="shared" si="21"/>
        <v/>
      </c>
      <c r="M218" t="str">
        <f>IF(ISBLANK(Main!E110),"",IF(OR(ISERROR(Main!Q110),ISERROR(Main!R110)),"",IF(AND(Main!N110="temperature estimate",Main!Q110&lt;Main!I110),"T",IF(AND(Main!N110="pressure estimate",Main!R110&lt;Main!J110),"P",""))))</f>
        <v/>
      </c>
      <c r="N218" t="str">
        <f t="shared" si="22"/>
        <v/>
      </c>
      <c r="O218" t="str">
        <f>IF(ISNUMBER(Main!F110), IF(OR(Main!F110&lt;0, Main!F110&gt;100), "Invalid Salinity - must be 0 &lt; salinity &lt; 100 wt%;",""),"")</f>
        <v/>
      </c>
      <c r="P218" t="str">
        <f>IF(ISNUMBER(Main!F110),IF('Tm-Th-Salinity'!H218&gt;'Tm-Th-Salinity'!B218,"For entered salinity, Tm &gt; Th;",""),"")</f>
        <v/>
      </c>
      <c r="Q218" t="str">
        <f t="shared" si="23"/>
        <v/>
      </c>
      <c r="R218" t="str">
        <f>IF(AND(ISBLANK(Main!L110),ISNUMBER(Main!O110))," Must specify Th + Tm or S in order to compute isochore; ", IF(AND(ISNUMBER(Main!R110),Main!R110&gt;6000), "Pressure exceeds 6 kbar, outside of model range, cannot precisely determine P at this trapping T; ",""))</f>
        <v/>
      </c>
      <c r="S218" t="str">
        <f>IF(AND(ISNUMBER(Main!C110),ISNUMBER(Main!E110), ISBLANK(Main!D110))," What phase melting represented by Tm? ;","")</f>
        <v/>
      </c>
    </row>
    <row r="219" spans="3:19">
      <c r="C219">
        <f>Main!C111</f>
        <v>0</v>
      </c>
      <c r="D219" s="20">
        <f>Main!D111</f>
        <v>0</v>
      </c>
      <c r="E219">
        <f>Main!E111</f>
        <v>0</v>
      </c>
      <c r="F219" s="86" t="str">
        <f>IF(D219="","",IF(AND(D219="ice",OR(C219&lt;-21.2,C219&gt;0)),0, IF(AND(D219="hydrohalite",OR(C219&lt;-21.2, C219&gt;0.1)),0, IF(AND(D219="halite", OR(C219&lt;0.1,C219&gt;801)),IF(ISBLANK(Main!C111),"",0),""))))</f>
        <v/>
      </c>
      <c r="G219" t="str">
        <f t="shared" si="18"/>
        <v/>
      </c>
      <c r="H219" s="29" t="e">
        <f>374.1+8.8*'Tm-Th-Salinity'!E219+0.1771*'Tm-Th-Salinity'!E219^2-0.0211*'Tm-Th-Salinity'!E219^3+0.0007334*'Tm-Th-Salinity'!E219^4</f>
        <v>#VALUE!</v>
      </c>
      <c r="I219" t="str">
        <f t="shared" si="19"/>
        <v/>
      </c>
      <c r="J219" t="str">
        <f t="shared" si="20"/>
        <v/>
      </c>
      <c r="K219" t="str">
        <f>IF(AND(C219&gt;E219,D219="halite"),IF(Main!J111&gt;3000,0,""),"")</f>
        <v/>
      </c>
      <c r="L219" t="str">
        <f t="shared" si="21"/>
        <v/>
      </c>
      <c r="M219" t="str">
        <f>IF(ISBLANK(Main!E111),"",IF(OR(ISERROR(Main!Q111),ISERROR(Main!R111)),"",IF(AND(Main!N111="temperature estimate",Main!Q111&lt;Main!I111),"T",IF(AND(Main!N111="pressure estimate",Main!R111&lt;Main!J111),"P",""))))</f>
        <v/>
      </c>
      <c r="N219" t="str">
        <f t="shared" si="22"/>
        <v/>
      </c>
      <c r="O219" t="str">
        <f>IF(ISNUMBER(Main!F111), IF(OR(Main!F111&lt;0, Main!F111&gt;100), "Invalid Salinity - must be 0 &lt; salinity &lt; 100 wt%;",""),"")</f>
        <v/>
      </c>
      <c r="P219" t="str">
        <f>IF(ISNUMBER(Main!F111),IF('Tm-Th-Salinity'!H219&gt;'Tm-Th-Salinity'!B219,"For entered salinity, Tm &gt; Th;",""),"")</f>
        <v/>
      </c>
      <c r="Q219" t="str">
        <f t="shared" si="23"/>
        <v/>
      </c>
      <c r="R219" t="str">
        <f>IF(AND(ISBLANK(Main!L111),ISNUMBER(Main!O111))," Must specify Th + Tm or S in order to compute isochore; ", IF(AND(ISNUMBER(Main!R111),Main!R111&gt;6000), "Pressure exceeds 6 kbar, outside of model range, cannot precisely determine P at this trapping T; ",""))</f>
        <v/>
      </c>
      <c r="S219" t="str">
        <f>IF(AND(ISNUMBER(Main!C111),ISNUMBER(Main!E111), ISBLANK(Main!D111))," What phase melting represented by Tm? ;","")</f>
        <v/>
      </c>
    </row>
    <row r="220" spans="3:19">
      <c r="C220">
        <f>Main!C112</f>
        <v>0</v>
      </c>
      <c r="D220" s="20">
        <f>Main!D112</f>
        <v>0</v>
      </c>
      <c r="E220">
        <f>Main!E112</f>
        <v>0</v>
      </c>
      <c r="F220" s="86" t="str">
        <f>IF(D220="","",IF(AND(D220="ice",OR(C220&lt;-21.2,C220&gt;0)),0, IF(AND(D220="hydrohalite",OR(C220&lt;-21.2, C220&gt;0.1)),0, IF(AND(D220="halite", OR(C220&lt;0.1,C220&gt;801)),IF(ISBLANK(Main!C112),"",0),""))))</f>
        <v/>
      </c>
      <c r="G220" t="str">
        <f t="shared" si="18"/>
        <v/>
      </c>
      <c r="H220" s="29" t="e">
        <f>374.1+8.8*'Tm-Th-Salinity'!E220+0.1771*'Tm-Th-Salinity'!E220^2-0.0211*'Tm-Th-Salinity'!E220^3+0.0007334*'Tm-Th-Salinity'!E220^4</f>
        <v>#VALUE!</v>
      </c>
      <c r="I220" t="str">
        <f t="shared" si="19"/>
        <v/>
      </c>
      <c r="J220" t="str">
        <f t="shared" si="20"/>
        <v/>
      </c>
      <c r="K220" t="str">
        <f>IF(AND(C220&gt;E220,D220="halite"),IF(Main!J112&gt;3000,0,""),"")</f>
        <v/>
      </c>
      <c r="L220" t="str">
        <f t="shared" si="21"/>
        <v/>
      </c>
      <c r="M220" t="str">
        <f>IF(ISBLANK(Main!E112),"",IF(OR(ISERROR(Main!Q112),ISERROR(Main!R112)),"",IF(AND(Main!N112="temperature estimate",Main!Q112&lt;Main!I112),"T",IF(AND(Main!N112="pressure estimate",Main!R112&lt;Main!J112),"P",""))))</f>
        <v/>
      </c>
      <c r="N220" t="str">
        <f t="shared" si="22"/>
        <v/>
      </c>
      <c r="O220" t="str">
        <f>IF(ISNUMBER(Main!F112), IF(OR(Main!F112&lt;0, Main!F112&gt;100), "Invalid Salinity - must be 0 &lt; salinity &lt; 100 wt%;",""),"")</f>
        <v/>
      </c>
      <c r="P220" t="str">
        <f>IF(ISNUMBER(Main!F112),IF('Tm-Th-Salinity'!H220&gt;'Tm-Th-Salinity'!B220,"For entered salinity, Tm &gt; Th;",""),"")</f>
        <v/>
      </c>
      <c r="Q220" t="str">
        <f t="shared" si="23"/>
        <v/>
      </c>
      <c r="R220" t="str">
        <f>IF(AND(ISBLANK(Main!L112),ISNUMBER(Main!O112))," Must specify Th + Tm or S in order to compute isochore; ", IF(AND(ISNUMBER(Main!R112),Main!R112&gt;6000), "Pressure exceeds 6 kbar, outside of model range, cannot precisely determine P at this trapping T; ",""))</f>
        <v/>
      </c>
      <c r="S220" t="str">
        <f>IF(AND(ISNUMBER(Main!C112),ISNUMBER(Main!E112), ISBLANK(Main!D112))," What phase melting represented by Tm? ;","")</f>
        <v/>
      </c>
    </row>
    <row r="221" spans="3:19">
      <c r="C221">
        <f>Main!C113</f>
        <v>0</v>
      </c>
      <c r="D221" s="20">
        <f>Main!D113</f>
        <v>0</v>
      </c>
      <c r="E221">
        <f>Main!E113</f>
        <v>0</v>
      </c>
      <c r="F221" s="86" t="str">
        <f>IF(D221="","",IF(AND(D221="ice",OR(C221&lt;-21.2,C221&gt;0)),0, IF(AND(D221="hydrohalite",OR(C221&lt;-21.2, C221&gt;0.1)),0, IF(AND(D221="halite", OR(C221&lt;0.1,C221&gt;801)),IF(ISBLANK(Main!C113),"",0),""))))</f>
        <v/>
      </c>
      <c r="G221" t="str">
        <f t="shared" si="18"/>
        <v/>
      </c>
      <c r="H221" s="29" t="e">
        <f>374.1+8.8*'Tm-Th-Salinity'!E221+0.1771*'Tm-Th-Salinity'!E221^2-0.0211*'Tm-Th-Salinity'!E221^3+0.0007334*'Tm-Th-Salinity'!E221^4</f>
        <v>#VALUE!</v>
      </c>
      <c r="I221" t="str">
        <f t="shared" si="19"/>
        <v/>
      </c>
      <c r="J221" t="str">
        <f t="shared" si="20"/>
        <v/>
      </c>
      <c r="K221" t="str">
        <f>IF(AND(C221&gt;E221,D221="halite"),IF(Main!J113&gt;3000,0,""),"")</f>
        <v/>
      </c>
      <c r="L221" t="str">
        <f t="shared" si="21"/>
        <v/>
      </c>
      <c r="M221" t="str">
        <f>IF(ISBLANK(Main!E113),"",IF(OR(ISERROR(Main!Q113),ISERROR(Main!R113)),"",IF(AND(Main!N113="temperature estimate",Main!Q113&lt;Main!I113),"T",IF(AND(Main!N113="pressure estimate",Main!R113&lt;Main!J113),"P",""))))</f>
        <v/>
      </c>
      <c r="N221" t="str">
        <f t="shared" si="22"/>
        <v/>
      </c>
      <c r="O221" t="str">
        <f>IF(ISNUMBER(Main!F113), IF(OR(Main!F113&lt;0, Main!F113&gt;100), "Invalid Salinity - must be 0 &lt; salinity &lt; 100 wt%;",""),"")</f>
        <v/>
      </c>
      <c r="P221" t="str">
        <f>IF(ISNUMBER(Main!F113),IF('Tm-Th-Salinity'!H221&gt;'Tm-Th-Salinity'!B221,"For entered salinity, Tm &gt; Th;",""),"")</f>
        <v/>
      </c>
      <c r="Q221" t="str">
        <f t="shared" si="23"/>
        <v/>
      </c>
      <c r="R221" t="str">
        <f>IF(AND(ISBLANK(Main!L113),ISNUMBER(Main!O113))," Must specify Th + Tm or S in order to compute isochore; ", IF(AND(ISNUMBER(Main!R113),Main!R113&gt;6000), "Pressure exceeds 6 kbar, outside of model range, cannot precisely determine P at this trapping T; ",""))</f>
        <v/>
      </c>
      <c r="S221" t="str">
        <f>IF(AND(ISNUMBER(Main!C113),ISNUMBER(Main!E113), ISBLANK(Main!D113))," What phase melting represented by Tm? ;","")</f>
        <v/>
      </c>
    </row>
    <row r="222" spans="3:19">
      <c r="C222">
        <f>Main!C114</f>
        <v>0</v>
      </c>
      <c r="D222" s="20">
        <f>Main!D114</f>
        <v>0</v>
      </c>
      <c r="E222">
        <f>Main!E114</f>
        <v>0</v>
      </c>
      <c r="F222" s="86" t="str">
        <f>IF(D222="","",IF(AND(D222="ice",OR(C222&lt;-21.2,C222&gt;0)),0, IF(AND(D222="hydrohalite",OR(C222&lt;-21.2, C222&gt;0.1)),0, IF(AND(D222="halite", OR(C222&lt;0.1,C222&gt;801)),IF(ISBLANK(Main!C114),"",0),""))))</f>
        <v/>
      </c>
      <c r="G222" t="str">
        <f t="shared" si="18"/>
        <v/>
      </c>
      <c r="H222" s="29" t="e">
        <f>374.1+8.8*'Tm-Th-Salinity'!E222+0.1771*'Tm-Th-Salinity'!E222^2-0.0211*'Tm-Th-Salinity'!E222^3+0.0007334*'Tm-Th-Salinity'!E222^4</f>
        <v>#VALUE!</v>
      </c>
      <c r="I222" t="str">
        <f t="shared" si="19"/>
        <v/>
      </c>
      <c r="J222" t="str">
        <f t="shared" si="20"/>
        <v/>
      </c>
      <c r="K222" t="str">
        <f>IF(AND(C222&gt;E222,D222="halite"),IF(Main!J114&gt;3000,0,""),"")</f>
        <v/>
      </c>
      <c r="L222" t="str">
        <f t="shared" si="21"/>
        <v/>
      </c>
      <c r="M222" t="str">
        <f>IF(ISBLANK(Main!E114),"",IF(OR(ISERROR(Main!Q114),ISERROR(Main!R114)),"",IF(AND(Main!N114="temperature estimate",Main!Q114&lt;Main!I114),"T",IF(AND(Main!N114="pressure estimate",Main!R114&lt;Main!J114),"P",""))))</f>
        <v/>
      </c>
      <c r="N222" t="str">
        <f t="shared" si="22"/>
        <v/>
      </c>
      <c r="O222" t="str">
        <f>IF(ISNUMBER(Main!F114), IF(OR(Main!F114&lt;0, Main!F114&gt;100), "Invalid Salinity - must be 0 &lt; salinity &lt; 100 wt%;",""),"")</f>
        <v/>
      </c>
      <c r="P222" t="str">
        <f>IF(ISNUMBER(Main!F114),IF('Tm-Th-Salinity'!H222&gt;'Tm-Th-Salinity'!B222,"For entered salinity, Tm &gt; Th;",""),"")</f>
        <v/>
      </c>
      <c r="Q222" t="str">
        <f t="shared" si="23"/>
        <v/>
      </c>
      <c r="R222" t="str">
        <f>IF(AND(ISBLANK(Main!L114),ISNUMBER(Main!O114))," Must specify Th + Tm or S in order to compute isochore; ", IF(AND(ISNUMBER(Main!R114),Main!R114&gt;6000), "Pressure exceeds 6 kbar, outside of model range, cannot precisely determine P at this trapping T; ",""))</f>
        <v/>
      </c>
      <c r="S222" t="str">
        <f>IF(AND(ISNUMBER(Main!C114),ISNUMBER(Main!E114), ISBLANK(Main!D114))," What phase melting represented by Tm? ;","")</f>
        <v/>
      </c>
    </row>
    <row r="223" spans="3:19">
      <c r="C223">
        <f>Main!C115</f>
        <v>0</v>
      </c>
      <c r="D223" s="20">
        <f>Main!D115</f>
        <v>0</v>
      </c>
      <c r="E223">
        <f>Main!E115</f>
        <v>0</v>
      </c>
      <c r="F223" s="86" t="str">
        <f>IF(D223="","",IF(AND(D223="ice",OR(C223&lt;-21.2,C223&gt;0)),0, IF(AND(D223="hydrohalite",OR(C223&lt;-21.2, C223&gt;0.1)),0, IF(AND(D223="halite", OR(C223&lt;0.1,C223&gt;801)),IF(ISBLANK(Main!C115),"",0),""))))</f>
        <v/>
      </c>
      <c r="G223" t="str">
        <f t="shared" si="18"/>
        <v/>
      </c>
      <c r="H223" s="29" t="e">
        <f>374.1+8.8*'Tm-Th-Salinity'!E223+0.1771*'Tm-Th-Salinity'!E223^2-0.0211*'Tm-Th-Salinity'!E223^3+0.0007334*'Tm-Th-Salinity'!E223^4</f>
        <v>#VALUE!</v>
      </c>
      <c r="I223" t="str">
        <f t="shared" si="19"/>
        <v/>
      </c>
      <c r="J223" t="str">
        <f t="shared" si="20"/>
        <v/>
      </c>
      <c r="K223" t="str">
        <f>IF(AND(C223&gt;E223,D223="halite"),IF(Main!J115&gt;3000,0,""),"")</f>
        <v/>
      </c>
      <c r="L223" t="str">
        <f t="shared" si="21"/>
        <v/>
      </c>
      <c r="M223" t="str">
        <f>IF(ISBLANK(Main!E115),"",IF(OR(ISERROR(Main!Q115),ISERROR(Main!R115)),"",IF(AND(Main!N115="temperature estimate",Main!Q115&lt;Main!I115),"T",IF(AND(Main!N115="pressure estimate",Main!R115&lt;Main!J115),"P",""))))</f>
        <v/>
      </c>
      <c r="N223" t="str">
        <f t="shared" si="22"/>
        <v/>
      </c>
      <c r="O223" t="str">
        <f>IF(ISNUMBER(Main!F115), IF(OR(Main!F115&lt;0, Main!F115&gt;100), "Invalid Salinity - must be 0 &lt; salinity &lt; 100 wt%;",""),"")</f>
        <v/>
      </c>
      <c r="P223" t="str">
        <f>IF(ISNUMBER(Main!F115),IF('Tm-Th-Salinity'!H223&gt;'Tm-Th-Salinity'!B223,"For entered salinity, Tm &gt; Th;",""),"")</f>
        <v/>
      </c>
      <c r="Q223" t="str">
        <f t="shared" si="23"/>
        <v/>
      </c>
      <c r="R223" t="str">
        <f>IF(AND(ISBLANK(Main!L115),ISNUMBER(Main!O115))," Must specify Th + Tm or S in order to compute isochore; ", IF(AND(ISNUMBER(Main!R115),Main!R115&gt;6000), "Pressure exceeds 6 kbar, outside of model range, cannot precisely determine P at this trapping T; ",""))</f>
        <v/>
      </c>
      <c r="S223" t="str">
        <f>IF(AND(ISNUMBER(Main!C115),ISNUMBER(Main!E115), ISBLANK(Main!D115))," What phase melting represented by Tm? ;","")</f>
        <v/>
      </c>
    </row>
    <row r="224" spans="3:19">
      <c r="C224">
        <f>Main!C116</f>
        <v>0</v>
      </c>
      <c r="D224" s="20">
        <f>Main!D116</f>
        <v>0</v>
      </c>
      <c r="E224">
        <f>Main!E116</f>
        <v>0</v>
      </c>
      <c r="F224" s="86" t="str">
        <f>IF(D224="","",IF(AND(D224="ice",OR(C224&lt;-21.2,C224&gt;0)),0, IF(AND(D224="hydrohalite",OR(C224&lt;-21.2, C224&gt;0.1)),0, IF(AND(D224="halite", OR(C224&lt;0.1,C224&gt;801)),IF(ISBLANK(Main!C116),"",0),""))))</f>
        <v/>
      </c>
      <c r="G224" t="str">
        <f t="shared" si="18"/>
        <v/>
      </c>
      <c r="H224" s="29" t="e">
        <f>374.1+8.8*'Tm-Th-Salinity'!E224+0.1771*'Tm-Th-Salinity'!E224^2-0.0211*'Tm-Th-Salinity'!E224^3+0.0007334*'Tm-Th-Salinity'!E224^4</f>
        <v>#VALUE!</v>
      </c>
      <c r="I224" t="str">
        <f t="shared" si="19"/>
        <v/>
      </c>
      <c r="J224" t="str">
        <f t="shared" si="20"/>
        <v/>
      </c>
      <c r="K224" t="str">
        <f>IF(AND(C224&gt;E224,D224="halite"),IF(Main!J116&gt;3000,0,""),"")</f>
        <v/>
      </c>
      <c r="L224" t="str">
        <f t="shared" si="21"/>
        <v/>
      </c>
      <c r="M224" t="str">
        <f>IF(ISBLANK(Main!E116),"",IF(OR(ISERROR(Main!Q116),ISERROR(Main!R116)),"",IF(AND(Main!N116="temperature estimate",Main!Q116&lt;Main!I116),"T",IF(AND(Main!N116="pressure estimate",Main!R116&lt;Main!J116),"P",""))))</f>
        <v/>
      </c>
      <c r="N224" t="str">
        <f t="shared" si="22"/>
        <v/>
      </c>
      <c r="O224" t="str">
        <f>IF(ISNUMBER(Main!F116), IF(OR(Main!F116&lt;0, Main!F116&gt;100), "Invalid Salinity - must be 0 &lt; salinity &lt; 100 wt%;",""),"")</f>
        <v/>
      </c>
      <c r="P224" t="str">
        <f>IF(ISNUMBER(Main!F116),IF('Tm-Th-Salinity'!H224&gt;'Tm-Th-Salinity'!B224,"For entered salinity, Tm &gt; Th;",""),"")</f>
        <v/>
      </c>
      <c r="Q224" t="str">
        <f t="shared" si="23"/>
        <v/>
      </c>
      <c r="R224" t="str">
        <f>IF(AND(ISBLANK(Main!L116),ISNUMBER(Main!O116))," Must specify Th + Tm or S in order to compute isochore; ", IF(AND(ISNUMBER(Main!R116),Main!R116&gt;6000), "Pressure exceeds 6 kbar, outside of model range, cannot precisely determine P at this trapping T; ",""))</f>
        <v/>
      </c>
      <c r="S224" t="str">
        <f>IF(AND(ISNUMBER(Main!C116),ISNUMBER(Main!E116), ISBLANK(Main!D116))," What phase melting represented by Tm? ;","")</f>
        <v/>
      </c>
    </row>
    <row r="225" spans="3:19">
      <c r="C225">
        <f>Main!C117</f>
        <v>0</v>
      </c>
      <c r="D225" s="20">
        <f>Main!D117</f>
        <v>0</v>
      </c>
      <c r="E225">
        <f>Main!E117</f>
        <v>0</v>
      </c>
      <c r="F225" s="86" t="str">
        <f>IF(D225="","",IF(AND(D225="ice",OR(C225&lt;-21.2,C225&gt;0)),0, IF(AND(D225="hydrohalite",OR(C225&lt;-21.2, C225&gt;0.1)),0, IF(AND(D225="halite", OR(C225&lt;0.1,C225&gt;801)),IF(ISBLANK(Main!C117),"",0),""))))</f>
        <v/>
      </c>
      <c r="G225" t="str">
        <f t="shared" si="18"/>
        <v/>
      </c>
      <c r="H225" s="29" t="e">
        <f>374.1+8.8*'Tm-Th-Salinity'!E225+0.1771*'Tm-Th-Salinity'!E225^2-0.0211*'Tm-Th-Salinity'!E225^3+0.0007334*'Tm-Th-Salinity'!E225^4</f>
        <v>#VALUE!</v>
      </c>
      <c r="I225" t="str">
        <f t="shared" si="19"/>
        <v/>
      </c>
      <c r="J225" t="str">
        <f t="shared" si="20"/>
        <v/>
      </c>
      <c r="K225" t="str">
        <f>IF(AND(C225&gt;E225,D225="halite"),IF(Main!J117&gt;3000,0,""),"")</f>
        <v/>
      </c>
      <c r="L225" t="str">
        <f t="shared" si="21"/>
        <v/>
      </c>
      <c r="M225" t="str">
        <f>IF(ISBLANK(Main!E117),"",IF(OR(ISERROR(Main!Q117),ISERROR(Main!R117)),"",IF(AND(Main!N117="temperature estimate",Main!Q117&lt;Main!I117),"T",IF(AND(Main!N117="pressure estimate",Main!R117&lt;Main!J117),"P",""))))</f>
        <v/>
      </c>
      <c r="N225" t="str">
        <f t="shared" si="22"/>
        <v/>
      </c>
      <c r="O225" t="str">
        <f>IF(ISNUMBER(Main!F117), IF(OR(Main!F117&lt;0, Main!F117&gt;100), "Invalid Salinity - must be 0 &lt; salinity &lt; 100 wt%;",""),"")</f>
        <v/>
      </c>
      <c r="P225" t="str">
        <f>IF(ISNUMBER(Main!F117),IF('Tm-Th-Salinity'!H225&gt;'Tm-Th-Salinity'!B225,"For entered salinity, Tm &gt; Th;",""),"")</f>
        <v/>
      </c>
      <c r="Q225" t="str">
        <f t="shared" si="23"/>
        <v/>
      </c>
      <c r="R225" t="str">
        <f>IF(AND(ISBLANK(Main!L117),ISNUMBER(Main!O117))," Must specify Th + Tm or S in order to compute isochore; ", IF(AND(ISNUMBER(Main!R117),Main!R117&gt;6000), "Pressure exceeds 6 kbar, outside of model range, cannot precisely determine P at this trapping T; ",""))</f>
        <v/>
      </c>
      <c r="S225" t="str">
        <f>IF(AND(ISNUMBER(Main!C117),ISNUMBER(Main!E117), ISBLANK(Main!D117))," What phase melting represented by Tm? ;","")</f>
        <v/>
      </c>
    </row>
    <row r="226" spans="3:19">
      <c r="C226">
        <f>Main!C118</f>
        <v>0</v>
      </c>
      <c r="D226" s="20">
        <f>Main!D118</f>
        <v>0</v>
      </c>
      <c r="E226">
        <f>Main!E118</f>
        <v>0</v>
      </c>
      <c r="F226" s="86" t="str">
        <f>IF(D226="","",IF(AND(D226="ice",OR(C226&lt;-21.2,C226&gt;0)),0, IF(AND(D226="hydrohalite",OR(C226&lt;-21.2, C226&gt;0.1)),0, IF(AND(D226="halite", OR(C226&lt;0.1,C226&gt;801)),IF(ISBLANK(Main!C118),"",0),""))))</f>
        <v/>
      </c>
      <c r="G226" t="str">
        <f t="shared" si="18"/>
        <v/>
      </c>
      <c r="H226" s="29" t="e">
        <f>374.1+8.8*'Tm-Th-Salinity'!E226+0.1771*'Tm-Th-Salinity'!E226^2-0.0211*'Tm-Th-Salinity'!E226^3+0.0007334*'Tm-Th-Salinity'!E226^4</f>
        <v>#VALUE!</v>
      </c>
      <c r="I226" t="str">
        <f t="shared" si="19"/>
        <v/>
      </c>
      <c r="J226" t="str">
        <f t="shared" si="20"/>
        <v/>
      </c>
      <c r="K226" t="str">
        <f>IF(AND(C226&gt;E226,D226="halite"),IF(Main!J118&gt;3000,0,""),"")</f>
        <v/>
      </c>
      <c r="L226" t="str">
        <f t="shared" si="21"/>
        <v/>
      </c>
      <c r="M226" t="str">
        <f>IF(ISBLANK(Main!E118),"",IF(OR(ISERROR(Main!Q118),ISERROR(Main!R118)),"",IF(AND(Main!N118="temperature estimate",Main!Q118&lt;Main!I118),"T",IF(AND(Main!N118="pressure estimate",Main!R118&lt;Main!J118),"P",""))))</f>
        <v/>
      </c>
      <c r="N226" t="str">
        <f t="shared" si="22"/>
        <v/>
      </c>
      <c r="O226" t="str">
        <f>IF(ISNUMBER(Main!F118), IF(OR(Main!F118&lt;0, Main!F118&gt;100), "Invalid Salinity - must be 0 &lt; salinity &lt; 100 wt%;",""),"")</f>
        <v/>
      </c>
      <c r="P226" t="str">
        <f>IF(ISNUMBER(Main!F118),IF('Tm-Th-Salinity'!H226&gt;'Tm-Th-Salinity'!B226,"For entered salinity, Tm &gt; Th;",""),"")</f>
        <v/>
      </c>
      <c r="Q226" t="str">
        <f t="shared" si="23"/>
        <v/>
      </c>
      <c r="R226" t="str">
        <f>IF(AND(ISBLANK(Main!L118),ISNUMBER(Main!O118))," Must specify Th + Tm or S in order to compute isochore; ", IF(AND(ISNUMBER(Main!R118),Main!R118&gt;6000), "Pressure exceeds 6 kbar, outside of model range, cannot precisely determine P at this trapping T; ",""))</f>
        <v/>
      </c>
      <c r="S226" t="str">
        <f>IF(AND(ISNUMBER(Main!C118),ISNUMBER(Main!E118), ISBLANK(Main!D118))," What phase melting represented by Tm? ;","")</f>
        <v/>
      </c>
    </row>
    <row r="227" spans="3:19">
      <c r="C227">
        <f>Main!C119</f>
        <v>0</v>
      </c>
      <c r="D227" s="20">
        <f>Main!D119</f>
        <v>0</v>
      </c>
      <c r="E227">
        <f>Main!E119</f>
        <v>0</v>
      </c>
      <c r="F227" s="86" t="str">
        <f>IF(D227="","",IF(AND(D227="ice",OR(C227&lt;-21.2,C227&gt;0)),0, IF(AND(D227="hydrohalite",OR(C227&lt;-21.2, C227&gt;0.1)),0, IF(AND(D227="halite", OR(C227&lt;0.1,C227&gt;801)),IF(ISBLANK(Main!C119),"",0),""))))</f>
        <v/>
      </c>
      <c r="G227" t="str">
        <f t="shared" si="18"/>
        <v/>
      </c>
      <c r="H227" s="29" t="e">
        <f>374.1+8.8*'Tm-Th-Salinity'!E227+0.1771*'Tm-Th-Salinity'!E227^2-0.0211*'Tm-Th-Salinity'!E227^3+0.0007334*'Tm-Th-Salinity'!E227^4</f>
        <v>#VALUE!</v>
      </c>
      <c r="I227" t="str">
        <f t="shared" si="19"/>
        <v/>
      </c>
      <c r="J227" t="str">
        <f t="shared" si="20"/>
        <v/>
      </c>
      <c r="K227" t="str">
        <f>IF(AND(C227&gt;E227,D227="halite"),IF(Main!J119&gt;3000,0,""),"")</f>
        <v/>
      </c>
      <c r="L227" t="str">
        <f t="shared" si="21"/>
        <v/>
      </c>
      <c r="M227" t="str">
        <f>IF(ISBLANK(Main!E119),"",IF(OR(ISERROR(Main!Q119),ISERROR(Main!R119)),"",IF(AND(Main!N119="temperature estimate",Main!Q119&lt;Main!I119),"T",IF(AND(Main!N119="pressure estimate",Main!R119&lt;Main!J119),"P",""))))</f>
        <v/>
      </c>
      <c r="N227" t="str">
        <f t="shared" si="22"/>
        <v/>
      </c>
      <c r="O227" t="str">
        <f>IF(ISNUMBER(Main!F119), IF(OR(Main!F119&lt;0, Main!F119&gt;100), "Invalid Salinity - must be 0 &lt; salinity &lt; 100 wt%;",""),"")</f>
        <v/>
      </c>
      <c r="P227" t="str">
        <f>IF(ISNUMBER(Main!F119),IF('Tm-Th-Salinity'!H227&gt;'Tm-Th-Salinity'!B227,"For entered salinity, Tm &gt; Th;",""),"")</f>
        <v/>
      </c>
      <c r="Q227" t="str">
        <f t="shared" si="23"/>
        <v/>
      </c>
      <c r="R227" t="str">
        <f>IF(AND(ISBLANK(Main!L119),ISNUMBER(Main!O119))," Must specify Th + Tm or S in order to compute isochore; ", IF(AND(ISNUMBER(Main!R119),Main!R119&gt;6000), "Pressure exceeds 6 kbar, outside of model range, cannot precisely determine P at this trapping T; ",""))</f>
        <v/>
      </c>
      <c r="S227" t="str">
        <f>IF(AND(ISNUMBER(Main!C119),ISNUMBER(Main!E119), ISBLANK(Main!D119))," What phase melting represented by Tm? ;","")</f>
        <v/>
      </c>
    </row>
    <row r="228" spans="3:19">
      <c r="C228">
        <f>Main!C120</f>
        <v>0</v>
      </c>
      <c r="D228" s="20">
        <f>Main!D120</f>
        <v>0</v>
      </c>
      <c r="E228">
        <f>Main!E120</f>
        <v>0</v>
      </c>
      <c r="F228" s="86" t="str">
        <f>IF(D228="","",IF(AND(D228="ice",OR(C228&lt;-21.2,C228&gt;0)),0, IF(AND(D228="hydrohalite",OR(C228&lt;-21.2, C228&gt;0.1)),0, IF(AND(D228="halite", OR(C228&lt;0.1,C228&gt;801)),IF(ISBLANK(Main!C120),"",0),""))))</f>
        <v/>
      </c>
      <c r="G228" t="str">
        <f t="shared" si="18"/>
        <v/>
      </c>
      <c r="H228" s="29" t="e">
        <f>374.1+8.8*'Tm-Th-Salinity'!E228+0.1771*'Tm-Th-Salinity'!E228^2-0.0211*'Tm-Th-Salinity'!E228^3+0.0007334*'Tm-Th-Salinity'!E228^4</f>
        <v>#VALUE!</v>
      </c>
      <c r="I228" t="str">
        <f t="shared" si="19"/>
        <v/>
      </c>
      <c r="J228" t="str">
        <f t="shared" si="20"/>
        <v/>
      </c>
      <c r="K228" t="str">
        <f>IF(AND(C228&gt;E228,D228="halite"),IF(Main!J120&gt;3000,0,""),"")</f>
        <v/>
      </c>
      <c r="L228" t="str">
        <f t="shared" si="21"/>
        <v/>
      </c>
      <c r="M228" t="str">
        <f>IF(ISBLANK(Main!E120),"",IF(OR(ISERROR(Main!Q120),ISERROR(Main!R120)),"",IF(AND(Main!N120="temperature estimate",Main!Q120&lt;Main!I120),"T",IF(AND(Main!N120="pressure estimate",Main!R120&lt;Main!J120),"P",""))))</f>
        <v/>
      </c>
      <c r="N228" t="str">
        <f t="shared" si="22"/>
        <v/>
      </c>
      <c r="O228" t="str">
        <f>IF(ISNUMBER(Main!F120), IF(OR(Main!F120&lt;0, Main!F120&gt;100), "Invalid Salinity - must be 0 &lt; salinity &lt; 100 wt%;",""),"")</f>
        <v/>
      </c>
      <c r="P228" t="str">
        <f>IF(ISNUMBER(Main!F120),IF('Tm-Th-Salinity'!H228&gt;'Tm-Th-Salinity'!B228,"For entered salinity, Tm &gt; Th;",""),"")</f>
        <v/>
      </c>
      <c r="Q228" t="str">
        <f t="shared" si="23"/>
        <v/>
      </c>
      <c r="R228" t="str">
        <f>IF(AND(ISBLANK(Main!L120),ISNUMBER(Main!O120))," Must specify Th + Tm or S in order to compute isochore; ", IF(AND(ISNUMBER(Main!R120),Main!R120&gt;6000), "Pressure exceeds 6 kbar, outside of model range, cannot precisely determine P at this trapping T; ",""))</f>
        <v/>
      </c>
      <c r="S228" t="str">
        <f>IF(AND(ISNUMBER(Main!C120),ISNUMBER(Main!E120), ISBLANK(Main!D120))," What phase melting represented by Tm? ;","")</f>
        <v/>
      </c>
    </row>
    <row r="229" spans="3:19">
      <c r="C229">
        <f>Main!C121</f>
        <v>0</v>
      </c>
      <c r="D229" s="20">
        <f>Main!D121</f>
        <v>0</v>
      </c>
      <c r="E229">
        <f>Main!E121</f>
        <v>0</v>
      </c>
      <c r="F229" s="86" t="str">
        <f>IF(D229="","",IF(AND(D229="ice",OR(C229&lt;-21.2,C229&gt;0)),0, IF(AND(D229="hydrohalite",OR(C229&lt;-21.2, C229&gt;0.1)),0, IF(AND(D229="halite", OR(C229&lt;0.1,C229&gt;801)),IF(ISBLANK(Main!C121),"",0),""))))</f>
        <v/>
      </c>
      <c r="G229" t="str">
        <f t="shared" ref="G229:G292" si="24">IF(F229="","",IF(D229="ice","Tm ice must be between -21.2 to 0 °C;", IF(D229="hydrohalite", "Tm hydrohalite must be between -21.2 to 0.1 °C;", "Tm halite must be between 0.1 to 801 °C;")))</f>
        <v/>
      </c>
      <c r="H229" s="29" t="e">
        <f>374.1+8.8*'Tm-Th-Salinity'!E229+0.1771*'Tm-Th-Salinity'!E229^2-0.0211*'Tm-Th-Salinity'!E229^3+0.0007334*'Tm-Th-Salinity'!E229^4</f>
        <v>#VALUE!</v>
      </c>
      <c r="I229" t="str">
        <f t="shared" ref="I229:I292" si="25">IF(ISERROR(H229),"",IF(E229="","", IF(E229&gt;H229,0,"")))</f>
        <v/>
      </c>
      <c r="J229" t="str">
        <f t="shared" ref="J229:J292" si="26">IF(I229="","","Th greater than Tc (invalid);")</f>
        <v/>
      </c>
      <c r="K229" t="str">
        <f>IF(AND(C229&gt;E229,D229="halite"),IF(Main!J121&gt;3000,0,""),"")</f>
        <v/>
      </c>
      <c r="L229" t="str">
        <f t="shared" ref="L229:L292" si="27">IF(K229="","","P greater than 3kbar (out of model range);")</f>
        <v/>
      </c>
      <c r="M229" t="str">
        <f>IF(ISBLANK(Main!E121),"",IF(OR(ISERROR(Main!Q121),ISERROR(Main!R121)),"",IF(AND(Main!N121="temperature estimate",Main!Q121&lt;Main!I121),"T",IF(AND(Main!N121="pressure estimate",Main!R121&lt;Main!J121),"P",""))))</f>
        <v/>
      </c>
      <c r="N229" t="str">
        <f t="shared" ref="N229:N292" si="28">IF(ISERROR(M229)," Please specify solid phase to melt last; ",IF(M229="T","Trapping temperature can't be lower than homogenization temperature;",IF(M229="P","Trapping pressure can't be lower than homogenization pressure;","")))</f>
        <v/>
      </c>
      <c r="O229" t="str">
        <f>IF(ISNUMBER(Main!F121), IF(OR(Main!F121&lt;0, Main!F121&gt;100), "Invalid Salinity - must be 0 &lt; salinity &lt; 100 wt%;",""),"")</f>
        <v/>
      </c>
      <c r="P229" t="str">
        <f>IF(ISNUMBER(Main!F121),IF('Tm-Th-Salinity'!H229&gt;'Tm-Th-Salinity'!B229,"For entered salinity, Tm &gt; Th;",""),"")</f>
        <v/>
      </c>
      <c r="Q229" t="str">
        <f t="shared" ref="Q229:Q292" si="29">IF(E229&gt;700, "Th &gt; 700 °C, liquid density and isochore slope are not within range of the model (invalid);","")</f>
        <v/>
      </c>
      <c r="R229" t="str">
        <f>IF(AND(ISBLANK(Main!L121),ISNUMBER(Main!O121))," Must specify Th + Tm or S in order to compute isochore; ", IF(AND(ISNUMBER(Main!R121),Main!R121&gt;6000), "Pressure exceeds 6 kbar, outside of model range, cannot precisely determine P at this trapping T; ",""))</f>
        <v/>
      </c>
      <c r="S229" t="str">
        <f>IF(AND(ISNUMBER(Main!C121),ISNUMBER(Main!E121), ISBLANK(Main!D121))," What phase melting represented by Tm? ;","")</f>
        <v/>
      </c>
    </row>
    <row r="230" spans="3:19">
      <c r="C230">
        <f>Main!C122</f>
        <v>0</v>
      </c>
      <c r="D230" s="20">
        <f>Main!D122</f>
        <v>0</v>
      </c>
      <c r="E230">
        <f>Main!E122</f>
        <v>0</v>
      </c>
      <c r="F230" s="86" t="str">
        <f>IF(D230="","",IF(AND(D230="ice",OR(C230&lt;-21.2,C230&gt;0)),0, IF(AND(D230="hydrohalite",OR(C230&lt;-21.2, C230&gt;0.1)),0, IF(AND(D230="halite", OR(C230&lt;0.1,C230&gt;801)),IF(ISBLANK(Main!C122),"",0),""))))</f>
        <v/>
      </c>
      <c r="G230" t="str">
        <f t="shared" si="24"/>
        <v/>
      </c>
      <c r="H230" s="29" t="e">
        <f>374.1+8.8*'Tm-Th-Salinity'!E230+0.1771*'Tm-Th-Salinity'!E230^2-0.0211*'Tm-Th-Salinity'!E230^3+0.0007334*'Tm-Th-Salinity'!E230^4</f>
        <v>#VALUE!</v>
      </c>
      <c r="I230" t="str">
        <f t="shared" si="25"/>
        <v/>
      </c>
      <c r="J230" t="str">
        <f t="shared" si="26"/>
        <v/>
      </c>
      <c r="K230" t="str">
        <f>IF(AND(C230&gt;E230,D230="halite"),IF(Main!J122&gt;3000,0,""),"")</f>
        <v/>
      </c>
      <c r="L230" t="str">
        <f t="shared" si="27"/>
        <v/>
      </c>
      <c r="M230" t="str">
        <f>IF(ISBLANK(Main!E122),"",IF(OR(ISERROR(Main!Q122),ISERROR(Main!R122)),"",IF(AND(Main!N122="temperature estimate",Main!Q122&lt;Main!I122),"T",IF(AND(Main!N122="pressure estimate",Main!R122&lt;Main!J122),"P",""))))</f>
        <v/>
      </c>
      <c r="N230" t="str">
        <f t="shared" si="28"/>
        <v/>
      </c>
      <c r="O230" t="str">
        <f>IF(ISNUMBER(Main!F122), IF(OR(Main!F122&lt;0, Main!F122&gt;100), "Invalid Salinity - must be 0 &lt; salinity &lt; 100 wt%;",""),"")</f>
        <v/>
      </c>
      <c r="P230" t="str">
        <f>IF(ISNUMBER(Main!F122),IF('Tm-Th-Salinity'!H230&gt;'Tm-Th-Salinity'!B230,"For entered salinity, Tm &gt; Th;",""),"")</f>
        <v/>
      </c>
      <c r="Q230" t="str">
        <f t="shared" si="29"/>
        <v/>
      </c>
      <c r="R230" t="str">
        <f>IF(AND(ISBLANK(Main!L122),ISNUMBER(Main!O122))," Must specify Th + Tm or S in order to compute isochore; ", IF(AND(ISNUMBER(Main!R122),Main!R122&gt;6000), "Pressure exceeds 6 kbar, outside of model range, cannot precisely determine P at this trapping T; ",""))</f>
        <v/>
      </c>
      <c r="S230" t="str">
        <f>IF(AND(ISNUMBER(Main!C122),ISNUMBER(Main!E122), ISBLANK(Main!D122))," What phase melting represented by Tm? ;","")</f>
        <v/>
      </c>
    </row>
    <row r="231" spans="3:19">
      <c r="C231">
        <f>Main!C123</f>
        <v>0</v>
      </c>
      <c r="D231" s="20">
        <f>Main!D123</f>
        <v>0</v>
      </c>
      <c r="E231">
        <f>Main!E123</f>
        <v>0</v>
      </c>
      <c r="F231" s="86" t="str">
        <f>IF(D231="","",IF(AND(D231="ice",OR(C231&lt;-21.2,C231&gt;0)),0, IF(AND(D231="hydrohalite",OR(C231&lt;-21.2, C231&gt;0.1)),0, IF(AND(D231="halite", OR(C231&lt;0.1,C231&gt;801)),IF(ISBLANK(Main!C123),"",0),""))))</f>
        <v/>
      </c>
      <c r="G231" t="str">
        <f t="shared" si="24"/>
        <v/>
      </c>
      <c r="H231" s="29" t="e">
        <f>374.1+8.8*'Tm-Th-Salinity'!E231+0.1771*'Tm-Th-Salinity'!E231^2-0.0211*'Tm-Th-Salinity'!E231^3+0.0007334*'Tm-Th-Salinity'!E231^4</f>
        <v>#VALUE!</v>
      </c>
      <c r="I231" t="str">
        <f t="shared" si="25"/>
        <v/>
      </c>
      <c r="J231" t="str">
        <f t="shared" si="26"/>
        <v/>
      </c>
      <c r="K231" t="str">
        <f>IF(AND(C231&gt;E231,D231="halite"),IF(Main!J123&gt;3000,0,""),"")</f>
        <v/>
      </c>
      <c r="L231" t="str">
        <f t="shared" si="27"/>
        <v/>
      </c>
      <c r="M231" t="str">
        <f>IF(ISBLANK(Main!E123),"",IF(OR(ISERROR(Main!Q123),ISERROR(Main!R123)),"",IF(AND(Main!N123="temperature estimate",Main!Q123&lt;Main!I123),"T",IF(AND(Main!N123="pressure estimate",Main!R123&lt;Main!J123),"P",""))))</f>
        <v/>
      </c>
      <c r="N231" t="str">
        <f t="shared" si="28"/>
        <v/>
      </c>
      <c r="O231" t="str">
        <f>IF(ISNUMBER(Main!F123), IF(OR(Main!F123&lt;0, Main!F123&gt;100), "Invalid Salinity - must be 0 &lt; salinity &lt; 100 wt%;",""),"")</f>
        <v/>
      </c>
      <c r="P231" t="str">
        <f>IF(ISNUMBER(Main!F123),IF('Tm-Th-Salinity'!H231&gt;'Tm-Th-Salinity'!B231,"For entered salinity, Tm &gt; Th;",""),"")</f>
        <v/>
      </c>
      <c r="Q231" t="str">
        <f t="shared" si="29"/>
        <v/>
      </c>
      <c r="R231" t="str">
        <f>IF(AND(ISBLANK(Main!L123),ISNUMBER(Main!O123))," Must specify Th + Tm or S in order to compute isochore; ", IF(AND(ISNUMBER(Main!R123),Main!R123&gt;6000), "Pressure exceeds 6 kbar, outside of model range, cannot precisely determine P at this trapping T; ",""))</f>
        <v/>
      </c>
      <c r="S231" t="str">
        <f>IF(AND(ISNUMBER(Main!C123),ISNUMBER(Main!E123), ISBLANK(Main!D123))," What phase melting represented by Tm? ;","")</f>
        <v/>
      </c>
    </row>
    <row r="232" spans="3:19">
      <c r="C232">
        <f>Main!C124</f>
        <v>0</v>
      </c>
      <c r="D232" s="20">
        <f>Main!D124</f>
        <v>0</v>
      </c>
      <c r="E232">
        <f>Main!E124</f>
        <v>0</v>
      </c>
      <c r="F232" s="86" t="str">
        <f>IF(D232="","",IF(AND(D232="ice",OR(C232&lt;-21.2,C232&gt;0)),0, IF(AND(D232="hydrohalite",OR(C232&lt;-21.2, C232&gt;0.1)),0, IF(AND(D232="halite", OR(C232&lt;0.1,C232&gt;801)),IF(ISBLANK(Main!C124),"",0),""))))</f>
        <v/>
      </c>
      <c r="G232" t="str">
        <f t="shared" si="24"/>
        <v/>
      </c>
      <c r="H232" s="29" t="e">
        <f>374.1+8.8*'Tm-Th-Salinity'!E232+0.1771*'Tm-Th-Salinity'!E232^2-0.0211*'Tm-Th-Salinity'!E232^3+0.0007334*'Tm-Th-Salinity'!E232^4</f>
        <v>#VALUE!</v>
      </c>
      <c r="I232" t="str">
        <f t="shared" si="25"/>
        <v/>
      </c>
      <c r="J232" t="str">
        <f t="shared" si="26"/>
        <v/>
      </c>
      <c r="K232" t="str">
        <f>IF(AND(C232&gt;E232,D232="halite"),IF(Main!J124&gt;3000,0,""),"")</f>
        <v/>
      </c>
      <c r="L232" t="str">
        <f t="shared" si="27"/>
        <v/>
      </c>
      <c r="M232" t="str">
        <f>IF(ISBLANK(Main!E124),"",IF(OR(ISERROR(Main!Q124),ISERROR(Main!R124)),"",IF(AND(Main!N124="temperature estimate",Main!Q124&lt;Main!I124),"T",IF(AND(Main!N124="pressure estimate",Main!R124&lt;Main!J124),"P",""))))</f>
        <v/>
      </c>
      <c r="N232" t="str">
        <f t="shared" si="28"/>
        <v/>
      </c>
      <c r="O232" t="str">
        <f>IF(ISNUMBER(Main!F124), IF(OR(Main!F124&lt;0, Main!F124&gt;100), "Invalid Salinity - must be 0 &lt; salinity &lt; 100 wt%;",""),"")</f>
        <v/>
      </c>
      <c r="P232" t="str">
        <f>IF(ISNUMBER(Main!F124),IF('Tm-Th-Salinity'!H232&gt;'Tm-Th-Salinity'!B232,"For entered salinity, Tm &gt; Th;",""),"")</f>
        <v/>
      </c>
      <c r="Q232" t="str">
        <f t="shared" si="29"/>
        <v/>
      </c>
      <c r="R232" t="str">
        <f>IF(AND(ISBLANK(Main!L124),ISNUMBER(Main!O124))," Must specify Th + Tm or S in order to compute isochore; ", IF(AND(ISNUMBER(Main!R124),Main!R124&gt;6000), "Pressure exceeds 6 kbar, outside of model range, cannot precisely determine P at this trapping T; ",""))</f>
        <v/>
      </c>
      <c r="S232" t="str">
        <f>IF(AND(ISNUMBER(Main!C124),ISNUMBER(Main!E124), ISBLANK(Main!D124))," What phase melting represented by Tm? ;","")</f>
        <v/>
      </c>
    </row>
    <row r="233" spans="3:19">
      <c r="C233">
        <f>Main!C125</f>
        <v>0</v>
      </c>
      <c r="D233" s="20">
        <f>Main!D125</f>
        <v>0</v>
      </c>
      <c r="E233">
        <f>Main!E125</f>
        <v>0</v>
      </c>
      <c r="F233" s="86" t="str">
        <f>IF(D233="","",IF(AND(D233="ice",OR(C233&lt;-21.2,C233&gt;0)),0, IF(AND(D233="hydrohalite",OR(C233&lt;-21.2, C233&gt;0.1)),0, IF(AND(D233="halite", OR(C233&lt;0.1,C233&gt;801)),IF(ISBLANK(Main!C125),"",0),""))))</f>
        <v/>
      </c>
      <c r="G233" t="str">
        <f t="shared" si="24"/>
        <v/>
      </c>
      <c r="H233" s="29" t="e">
        <f>374.1+8.8*'Tm-Th-Salinity'!E233+0.1771*'Tm-Th-Salinity'!E233^2-0.0211*'Tm-Th-Salinity'!E233^3+0.0007334*'Tm-Th-Salinity'!E233^4</f>
        <v>#VALUE!</v>
      </c>
      <c r="I233" t="str">
        <f t="shared" si="25"/>
        <v/>
      </c>
      <c r="J233" t="str">
        <f t="shared" si="26"/>
        <v/>
      </c>
      <c r="K233" t="str">
        <f>IF(AND(C233&gt;E233,D233="halite"),IF(Main!J125&gt;3000,0,""),"")</f>
        <v/>
      </c>
      <c r="L233" t="str">
        <f t="shared" si="27"/>
        <v/>
      </c>
      <c r="M233" t="str">
        <f>IF(ISBLANK(Main!E125),"",IF(OR(ISERROR(Main!Q125),ISERROR(Main!R125)),"",IF(AND(Main!N125="temperature estimate",Main!Q125&lt;Main!I125),"T",IF(AND(Main!N125="pressure estimate",Main!R125&lt;Main!J125),"P",""))))</f>
        <v/>
      </c>
      <c r="N233" t="str">
        <f t="shared" si="28"/>
        <v/>
      </c>
      <c r="O233" t="str">
        <f>IF(ISNUMBER(Main!F125), IF(OR(Main!F125&lt;0, Main!F125&gt;100), "Invalid Salinity - must be 0 &lt; salinity &lt; 100 wt%;",""),"")</f>
        <v/>
      </c>
      <c r="P233" t="str">
        <f>IF(ISNUMBER(Main!F125),IF('Tm-Th-Salinity'!H233&gt;'Tm-Th-Salinity'!B233,"For entered salinity, Tm &gt; Th;",""),"")</f>
        <v/>
      </c>
      <c r="Q233" t="str">
        <f t="shared" si="29"/>
        <v/>
      </c>
      <c r="R233" t="str">
        <f>IF(AND(ISBLANK(Main!L125),ISNUMBER(Main!O125))," Must specify Th + Tm or S in order to compute isochore; ", IF(AND(ISNUMBER(Main!R125),Main!R125&gt;6000), "Pressure exceeds 6 kbar, outside of model range, cannot precisely determine P at this trapping T; ",""))</f>
        <v/>
      </c>
      <c r="S233" t="str">
        <f>IF(AND(ISNUMBER(Main!C125),ISNUMBER(Main!E125), ISBLANK(Main!D125))," What phase melting represented by Tm? ;","")</f>
        <v/>
      </c>
    </row>
    <row r="234" spans="3:19">
      <c r="C234">
        <f>Main!C126</f>
        <v>0</v>
      </c>
      <c r="D234" s="20">
        <f>Main!D126</f>
        <v>0</v>
      </c>
      <c r="E234">
        <f>Main!E126</f>
        <v>0</v>
      </c>
      <c r="F234" s="86" t="str">
        <f>IF(D234="","",IF(AND(D234="ice",OR(C234&lt;-21.2,C234&gt;0)),0, IF(AND(D234="hydrohalite",OR(C234&lt;-21.2, C234&gt;0.1)),0, IF(AND(D234="halite", OR(C234&lt;0.1,C234&gt;801)),IF(ISBLANK(Main!C126),"",0),""))))</f>
        <v/>
      </c>
      <c r="G234" t="str">
        <f t="shared" si="24"/>
        <v/>
      </c>
      <c r="H234" s="29" t="e">
        <f>374.1+8.8*'Tm-Th-Salinity'!E234+0.1771*'Tm-Th-Salinity'!E234^2-0.0211*'Tm-Th-Salinity'!E234^3+0.0007334*'Tm-Th-Salinity'!E234^4</f>
        <v>#VALUE!</v>
      </c>
      <c r="I234" t="str">
        <f t="shared" si="25"/>
        <v/>
      </c>
      <c r="J234" t="str">
        <f t="shared" si="26"/>
        <v/>
      </c>
      <c r="K234" t="str">
        <f>IF(AND(C234&gt;E234,D234="halite"),IF(Main!J126&gt;3000,0,""),"")</f>
        <v/>
      </c>
      <c r="L234" t="str">
        <f t="shared" si="27"/>
        <v/>
      </c>
      <c r="M234" t="str">
        <f>IF(ISBLANK(Main!E126),"",IF(OR(ISERROR(Main!Q126),ISERROR(Main!R126)),"",IF(AND(Main!N126="temperature estimate",Main!Q126&lt;Main!I126),"T",IF(AND(Main!N126="pressure estimate",Main!R126&lt;Main!J126),"P",""))))</f>
        <v/>
      </c>
      <c r="N234" t="str">
        <f t="shared" si="28"/>
        <v/>
      </c>
      <c r="O234" t="str">
        <f>IF(ISNUMBER(Main!F126), IF(OR(Main!F126&lt;0, Main!F126&gt;100), "Invalid Salinity - must be 0 &lt; salinity &lt; 100 wt%;",""),"")</f>
        <v/>
      </c>
      <c r="P234" t="str">
        <f>IF(ISNUMBER(Main!F126),IF('Tm-Th-Salinity'!H234&gt;'Tm-Th-Salinity'!B234,"For entered salinity, Tm &gt; Th;",""),"")</f>
        <v/>
      </c>
      <c r="Q234" t="str">
        <f t="shared" si="29"/>
        <v/>
      </c>
      <c r="R234" t="str">
        <f>IF(AND(ISBLANK(Main!L126),ISNUMBER(Main!O126))," Must specify Th + Tm or S in order to compute isochore; ", IF(AND(ISNUMBER(Main!R126),Main!R126&gt;6000), "Pressure exceeds 6 kbar, outside of model range, cannot precisely determine P at this trapping T; ",""))</f>
        <v/>
      </c>
      <c r="S234" t="str">
        <f>IF(AND(ISNUMBER(Main!C126),ISNUMBER(Main!E126), ISBLANK(Main!D126))," What phase melting represented by Tm? ;","")</f>
        <v/>
      </c>
    </row>
    <row r="235" spans="3:19">
      <c r="C235">
        <f>Main!C127</f>
        <v>0</v>
      </c>
      <c r="D235" s="20">
        <f>Main!D127</f>
        <v>0</v>
      </c>
      <c r="E235">
        <f>Main!E127</f>
        <v>0</v>
      </c>
      <c r="F235" s="86" t="str">
        <f>IF(D235="","",IF(AND(D235="ice",OR(C235&lt;-21.2,C235&gt;0)),0, IF(AND(D235="hydrohalite",OR(C235&lt;-21.2, C235&gt;0.1)),0, IF(AND(D235="halite", OR(C235&lt;0.1,C235&gt;801)),IF(ISBLANK(Main!C127),"",0),""))))</f>
        <v/>
      </c>
      <c r="G235" t="str">
        <f t="shared" si="24"/>
        <v/>
      </c>
      <c r="H235" s="29" t="e">
        <f>374.1+8.8*'Tm-Th-Salinity'!E235+0.1771*'Tm-Th-Salinity'!E235^2-0.0211*'Tm-Th-Salinity'!E235^3+0.0007334*'Tm-Th-Salinity'!E235^4</f>
        <v>#VALUE!</v>
      </c>
      <c r="I235" t="str">
        <f t="shared" si="25"/>
        <v/>
      </c>
      <c r="J235" t="str">
        <f t="shared" si="26"/>
        <v/>
      </c>
      <c r="K235" t="str">
        <f>IF(AND(C235&gt;E235,D235="halite"),IF(Main!J127&gt;3000,0,""),"")</f>
        <v/>
      </c>
      <c r="L235" t="str">
        <f t="shared" si="27"/>
        <v/>
      </c>
      <c r="M235" t="str">
        <f>IF(ISBLANK(Main!E127),"",IF(OR(ISERROR(Main!Q127),ISERROR(Main!R127)),"",IF(AND(Main!N127="temperature estimate",Main!Q127&lt;Main!I127),"T",IF(AND(Main!N127="pressure estimate",Main!R127&lt;Main!J127),"P",""))))</f>
        <v/>
      </c>
      <c r="N235" t="str">
        <f t="shared" si="28"/>
        <v/>
      </c>
      <c r="O235" t="str">
        <f>IF(ISNUMBER(Main!F127), IF(OR(Main!F127&lt;0, Main!F127&gt;100), "Invalid Salinity - must be 0 &lt; salinity &lt; 100 wt%;",""),"")</f>
        <v/>
      </c>
      <c r="P235" t="str">
        <f>IF(ISNUMBER(Main!F127),IF('Tm-Th-Salinity'!H235&gt;'Tm-Th-Salinity'!B235,"For entered salinity, Tm &gt; Th;",""),"")</f>
        <v/>
      </c>
      <c r="Q235" t="str">
        <f t="shared" si="29"/>
        <v/>
      </c>
      <c r="R235" t="str">
        <f>IF(AND(ISBLANK(Main!L127),ISNUMBER(Main!O127))," Must specify Th + Tm or S in order to compute isochore; ", IF(AND(ISNUMBER(Main!R127),Main!R127&gt;6000), "Pressure exceeds 6 kbar, outside of model range, cannot precisely determine P at this trapping T; ",""))</f>
        <v/>
      </c>
      <c r="S235" t="str">
        <f>IF(AND(ISNUMBER(Main!C127),ISNUMBER(Main!E127), ISBLANK(Main!D127))," What phase melting represented by Tm? ;","")</f>
        <v/>
      </c>
    </row>
    <row r="236" spans="3:19">
      <c r="C236">
        <f>Main!C128</f>
        <v>0</v>
      </c>
      <c r="D236" s="20">
        <f>Main!D128</f>
        <v>0</v>
      </c>
      <c r="E236">
        <f>Main!E128</f>
        <v>0</v>
      </c>
      <c r="F236" s="86" t="str">
        <f>IF(D236="","",IF(AND(D236="ice",OR(C236&lt;-21.2,C236&gt;0)),0, IF(AND(D236="hydrohalite",OR(C236&lt;-21.2, C236&gt;0.1)),0, IF(AND(D236="halite", OR(C236&lt;0.1,C236&gt;801)),IF(ISBLANK(Main!C128),"",0),""))))</f>
        <v/>
      </c>
      <c r="G236" t="str">
        <f t="shared" si="24"/>
        <v/>
      </c>
      <c r="H236" s="29" t="e">
        <f>374.1+8.8*'Tm-Th-Salinity'!E236+0.1771*'Tm-Th-Salinity'!E236^2-0.0211*'Tm-Th-Salinity'!E236^3+0.0007334*'Tm-Th-Salinity'!E236^4</f>
        <v>#VALUE!</v>
      </c>
      <c r="I236" t="str">
        <f t="shared" si="25"/>
        <v/>
      </c>
      <c r="J236" t="str">
        <f t="shared" si="26"/>
        <v/>
      </c>
      <c r="K236" t="str">
        <f>IF(AND(C236&gt;E236,D236="halite"),IF(Main!J128&gt;3000,0,""),"")</f>
        <v/>
      </c>
      <c r="L236" t="str">
        <f t="shared" si="27"/>
        <v/>
      </c>
      <c r="M236" t="str">
        <f>IF(ISBLANK(Main!E128),"",IF(OR(ISERROR(Main!Q128),ISERROR(Main!R128)),"",IF(AND(Main!N128="temperature estimate",Main!Q128&lt;Main!I128),"T",IF(AND(Main!N128="pressure estimate",Main!R128&lt;Main!J128),"P",""))))</f>
        <v/>
      </c>
      <c r="N236" t="str">
        <f t="shared" si="28"/>
        <v/>
      </c>
      <c r="O236" t="str">
        <f>IF(ISNUMBER(Main!F128), IF(OR(Main!F128&lt;0, Main!F128&gt;100), "Invalid Salinity - must be 0 &lt; salinity &lt; 100 wt%;",""),"")</f>
        <v/>
      </c>
      <c r="P236" t="str">
        <f>IF(ISNUMBER(Main!F128),IF('Tm-Th-Salinity'!H236&gt;'Tm-Th-Salinity'!B236,"For entered salinity, Tm &gt; Th;",""),"")</f>
        <v/>
      </c>
      <c r="Q236" t="str">
        <f t="shared" si="29"/>
        <v/>
      </c>
      <c r="R236" t="str">
        <f>IF(AND(ISBLANK(Main!L128),ISNUMBER(Main!O128))," Must specify Th + Tm or S in order to compute isochore; ", IF(AND(ISNUMBER(Main!R128),Main!R128&gt;6000), "Pressure exceeds 6 kbar, outside of model range, cannot precisely determine P at this trapping T; ",""))</f>
        <v/>
      </c>
      <c r="S236" t="str">
        <f>IF(AND(ISNUMBER(Main!C128),ISNUMBER(Main!E128), ISBLANK(Main!D128))," What phase melting represented by Tm? ;","")</f>
        <v/>
      </c>
    </row>
    <row r="237" spans="3:19">
      <c r="C237">
        <f>Main!C129</f>
        <v>0</v>
      </c>
      <c r="D237" s="20">
        <f>Main!D129</f>
        <v>0</v>
      </c>
      <c r="E237">
        <f>Main!E129</f>
        <v>0</v>
      </c>
      <c r="F237" s="86" t="str">
        <f>IF(D237="","",IF(AND(D237="ice",OR(C237&lt;-21.2,C237&gt;0)),0, IF(AND(D237="hydrohalite",OR(C237&lt;-21.2, C237&gt;0.1)),0, IF(AND(D237="halite", OR(C237&lt;0.1,C237&gt;801)),IF(ISBLANK(Main!C129),"",0),""))))</f>
        <v/>
      </c>
      <c r="G237" t="str">
        <f t="shared" si="24"/>
        <v/>
      </c>
      <c r="H237" s="29" t="e">
        <f>374.1+8.8*'Tm-Th-Salinity'!E237+0.1771*'Tm-Th-Salinity'!E237^2-0.0211*'Tm-Th-Salinity'!E237^3+0.0007334*'Tm-Th-Salinity'!E237^4</f>
        <v>#VALUE!</v>
      </c>
      <c r="I237" t="str">
        <f t="shared" si="25"/>
        <v/>
      </c>
      <c r="J237" t="str">
        <f t="shared" si="26"/>
        <v/>
      </c>
      <c r="K237" t="str">
        <f>IF(AND(C237&gt;E237,D237="halite"),IF(Main!J129&gt;3000,0,""),"")</f>
        <v/>
      </c>
      <c r="L237" t="str">
        <f t="shared" si="27"/>
        <v/>
      </c>
      <c r="M237" t="str">
        <f>IF(ISBLANK(Main!E129),"",IF(OR(ISERROR(Main!Q129),ISERROR(Main!R129)),"",IF(AND(Main!N129="temperature estimate",Main!Q129&lt;Main!I129),"T",IF(AND(Main!N129="pressure estimate",Main!R129&lt;Main!J129),"P",""))))</f>
        <v/>
      </c>
      <c r="N237" t="str">
        <f t="shared" si="28"/>
        <v/>
      </c>
      <c r="O237" t="str">
        <f>IF(ISNUMBER(Main!F129), IF(OR(Main!F129&lt;0, Main!F129&gt;100), "Invalid Salinity - must be 0 &lt; salinity &lt; 100 wt%;",""),"")</f>
        <v/>
      </c>
      <c r="P237" t="str">
        <f>IF(ISNUMBER(Main!F129),IF('Tm-Th-Salinity'!H237&gt;'Tm-Th-Salinity'!B237,"For entered salinity, Tm &gt; Th;",""),"")</f>
        <v/>
      </c>
      <c r="Q237" t="str">
        <f t="shared" si="29"/>
        <v/>
      </c>
      <c r="R237" t="str">
        <f>IF(AND(ISBLANK(Main!L129),ISNUMBER(Main!O129))," Must specify Th + Tm or S in order to compute isochore; ", IF(AND(ISNUMBER(Main!R129),Main!R129&gt;6000), "Pressure exceeds 6 kbar, outside of model range, cannot precisely determine P at this trapping T; ",""))</f>
        <v/>
      </c>
      <c r="S237" t="str">
        <f>IF(AND(ISNUMBER(Main!C129),ISNUMBER(Main!E129), ISBLANK(Main!D129))," What phase melting represented by Tm? ;","")</f>
        <v/>
      </c>
    </row>
    <row r="238" spans="3:19">
      <c r="C238">
        <f>Main!C130</f>
        <v>0</v>
      </c>
      <c r="D238" s="20">
        <f>Main!D130</f>
        <v>0</v>
      </c>
      <c r="E238">
        <f>Main!E130</f>
        <v>0</v>
      </c>
      <c r="F238" s="86" t="str">
        <f>IF(D238="","",IF(AND(D238="ice",OR(C238&lt;-21.2,C238&gt;0)),0, IF(AND(D238="hydrohalite",OR(C238&lt;-21.2, C238&gt;0.1)),0, IF(AND(D238="halite", OR(C238&lt;0.1,C238&gt;801)),IF(ISBLANK(Main!C130),"",0),""))))</f>
        <v/>
      </c>
      <c r="G238" t="str">
        <f t="shared" si="24"/>
        <v/>
      </c>
      <c r="H238" s="29" t="e">
        <f>374.1+8.8*'Tm-Th-Salinity'!E238+0.1771*'Tm-Th-Salinity'!E238^2-0.0211*'Tm-Th-Salinity'!E238^3+0.0007334*'Tm-Th-Salinity'!E238^4</f>
        <v>#VALUE!</v>
      </c>
      <c r="I238" t="str">
        <f t="shared" si="25"/>
        <v/>
      </c>
      <c r="J238" t="str">
        <f t="shared" si="26"/>
        <v/>
      </c>
      <c r="K238" t="str">
        <f>IF(AND(C238&gt;E238,D238="halite"),IF(Main!J130&gt;3000,0,""),"")</f>
        <v/>
      </c>
      <c r="L238" t="str">
        <f t="shared" si="27"/>
        <v/>
      </c>
      <c r="M238" t="str">
        <f>IF(ISBLANK(Main!E130),"",IF(OR(ISERROR(Main!Q130),ISERROR(Main!R130)),"",IF(AND(Main!N130="temperature estimate",Main!Q130&lt;Main!I130),"T",IF(AND(Main!N130="pressure estimate",Main!R130&lt;Main!J130),"P",""))))</f>
        <v/>
      </c>
      <c r="N238" t="str">
        <f t="shared" si="28"/>
        <v/>
      </c>
      <c r="O238" t="str">
        <f>IF(ISNUMBER(Main!F130), IF(OR(Main!F130&lt;0, Main!F130&gt;100), "Invalid Salinity - must be 0 &lt; salinity &lt; 100 wt%;",""),"")</f>
        <v/>
      </c>
      <c r="P238" t="str">
        <f>IF(ISNUMBER(Main!F130),IF('Tm-Th-Salinity'!H238&gt;'Tm-Th-Salinity'!B238,"For entered salinity, Tm &gt; Th;",""),"")</f>
        <v/>
      </c>
      <c r="Q238" t="str">
        <f t="shared" si="29"/>
        <v/>
      </c>
      <c r="R238" t="str">
        <f>IF(AND(ISBLANK(Main!L130),ISNUMBER(Main!O130))," Must specify Th + Tm or S in order to compute isochore; ", IF(AND(ISNUMBER(Main!R130),Main!R130&gt;6000), "Pressure exceeds 6 kbar, outside of model range, cannot precisely determine P at this trapping T; ",""))</f>
        <v/>
      </c>
      <c r="S238" t="str">
        <f>IF(AND(ISNUMBER(Main!C130),ISNUMBER(Main!E130), ISBLANK(Main!D130))," What phase melting represented by Tm? ;","")</f>
        <v/>
      </c>
    </row>
    <row r="239" spans="3:19">
      <c r="C239">
        <f>Main!C131</f>
        <v>0</v>
      </c>
      <c r="D239" s="20">
        <f>Main!D131</f>
        <v>0</v>
      </c>
      <c r="E239">
        <f>Main!E131</f>
        <v>0</v>
      </c>
      <c r="F239" s="86" t="str">
        <f>IF(D239="","",IF(AND(D239="ice",OR(C239&lt;-21.2,C239&gt;0)),0, IF(AND(D239="hydrohalite",OR(C239&lt;-21.2, C239&gt;0.1)),0, IF(AND(D239="halite", OR(C239&lt;0.1,C239&gt;801)),IF(ISBLANK(Main!C131),"",0),""))))</f>
        <v/>
      </c>
      <c r="G239" t="str">
        <f t="shared" si="24"/>
        <v/>
      </c>
      <c r="H239" s="29" t="e">
        <f>374.1+8.8*'Tm-Th-Salinity'!E239+0.1771*'Tm-Th-Salinity'!E239^2-0.0211*'Tm-Th-Salinity'!E239^3+0.0007334*'Tm-Th-Salinity'!E239^4</f>
        <v>#VALUE!</v>
      </c>
      <c r="I239" t="str">
        <f t="shared" si="25"/>
        <v/>
      </c>
      <c r="J239" t="str">
        <f t="shared" si="26"/>
        <v/>
      </c>
      <c r="K239" t="str">
        <f>IF(AND(C239&gt;E239,D239="halite"),IF(Main!J131&gt;3000,0,""),"")</f>
        <v/>
      </c>
      <c r="L239" t="str">
        <f t="shared" si="27"/>
        <v/>
      </c>
      <c r="M239" t="str">
        <f>IF(ISBLANK(Main!E131),"",IF(OR(ISERROR(Main!Q131),ISERROR(Main!R131)),"",IF(AND(Main!N131="temperature estimate",Main!Q131&lt;Main!I131),"T",IF(AND(Main!N131="pressure estimate",Main!R131&lt;Main!J131),"P",""))))</f>
        <v/>
      </c>
      <c r="N239" t="str">
        <f t="shared" si="28"/>
        <v/>
      </c>
      <c r="O239" t="str">
        <f>IF(ISNUMBER(Main!F131), IF(OR(Main!F131&lt;0, Main!F131&gt;100), "Invalid Salinity - must be 0 &lt; salinity &lt; 100 wt%;",""),"")</f>
        <v/>
      </c>
      <c r="P239" t="str">
        <f>IF(ISNUMBER(Main!F131),IF('Tm-Th-Salinity'!H239&gt;'Tm-Th-Salinity'!B239,"For entered salinity, Tm &gt; Th;",""),"")</f>
        <v/>
      </c>
      <c r="Q239" t="str">
        <f t="shared" si="29"/>
        <v/>
      </c>
      <c r="R239" t="str">
        <f>IF(AND(ISBLANK(Main!L131),ISNUMBER(Main!O131))," Must specify Th + Tm or S in order to compute isochore; ", IF(AND(ISNUMBER(Main!R131),Main!R131&gt;6000), "Pressure exceeds 6 kbar, outside of model range, cannot precisely determine P at this trapping T; ",""))</f>
        <v/>
      </c>
      <c r="S239" t="str">
        <f>IF(AND(ISNUMBER(Main!C131),ISNUMBER(Main!E131), ISBLANK(Main!D131))," What phase melting represented by Tm? ;","")</f>
        <v/>
      </c>
    </row>
    <row r="240" spans="3:19">
      <c r="C240">
        <f>Main!C132</f>
        <v>0</v>
      </c>
      <c r="D240" s="20">
        <f>Main!D132</f>
        <v>0</v>
      </c>
      <c r="E240">
        <f>Main!E132</f>
        <v>0</v>
      </c>
      <c r="F240" s="86" t="str">
        <f>IF(D240="","",IF(AND(D240="ice",OR(C240&lt;-21.2,C240&gt;0)),0, IF(AND(D240="hydrohalite",OR(C240&lt;-21.2, C240&gt;0.1)),0, IF(AND(D240="halite", OR(C240&lt;0.1,C240&gt;801)),IF(ISBLANK(Main!C132),"",0),""))))</f>
        <v/>
      </c>
      <c r="G240" t="str">
        <f t="shared" si="24"/>
        <v/>
      </c>
      <c r="H240" s="29" t="e">
        <f>374.1+8.8*'Tm-Th-Salinity'!E240+0.1771*'Tm-Th-Salinity'!E240^2-0.0211*'Tm-Th-Salinity'!E240^3+0.0007334*'Tm-Th-Salinity'!E240^4</f>
        <v>#VALUE!</v>
      </c>
      <c r="I240" t="str">
        <f t="shared" si="25"/>
        <v/>
      </c>
      <c r="J240" t="str">
        <f t="shared" si="26"/>
        <v/>
      </c>
      <c r="K240" t="str">
        <f>IF(AND(C240&gt;E240,D240="halite"),IF(Main!J132&gt;3000,0,""),"")</f>
        <v/>
      </c>
      <c r="L240" t="str">
        <f t="shared" si="27"/>
        <v/>
      </c>
      <c r="M240" t="str">
        <f>IF(ISBLANK(Main!E132),"",IF(OR(ISERROR(Main!Q132),ISERROR(Main!R132)),"",IF(AND(Main!N132="temperature estimate",Main!Q132&lt;Main!I132),"T",IF(AND(Main!N132="pressure estimate",Main!R132&lt;Main!J132),"P",""))))</f>
        <v/>
      </c>
      <c r="N240" t="str">
        <f t="shared" si="28"/>
        <v/>
      </c>
      <c r="O240" t="str">
        <f>IF(ISNUMBER(Main!F132), IF(OR(Main!F132&lt;0, Main!F132&gt;100), "Invalid Salinity - must be 0 &lt; salinity &lt; 100 wt%;",""),"")</f>
        <v/>
      </c>
      <c r="P240" t="str">
        <f>IF(ISNUMBER(Main!F132),IF('Tm-Th-Salinity'!H240&gt;'Tm-Th-Salinity'!B240,"For entered salinity, Tm &gt; Th;",""),"")</f>
        <v/>
      </c>
      <c r="Q240" t="str">
        <f t="shared" si="29"/>
        <v/>
      </c>
      <c r="R240" t="str">
        <f>IF(AND(ISBLANK(Main!L132),ISNUMBER(Main!O132))," Must specify Th + Tm or S in order to compute isochore; ", IF(AND(ISNUMBER(Main!R132),Main!R132&gt;6000), "Pressure exceeds 6 kbar, outside of model range, cannot precisely determine P at this trapping T; ",""))</f>
        <v/>
      </c>
      <c r="S240" t="str">
        <f>IF(AND(ISNUMBER(Main!C132),ISNUMBER(Main!E132), ISBLANK(Main!D132))," What phase melting represented by Tm? ;","")</f>
        <v/>
      </c>
    </row>
    <row r="241" spans="3:19">
      <c r="C241">
        <f>Main!C133</f>
        <v>0</v>
      </c>
      <c r="D241" s="20">
        <f>Main!D133</f>
        <v>0</v>
      </c>
      <c r="E241">
        <f>Main!E133</f>
        <v>0</v>
      </c>
      <c r="F241" s="86" t="str">
        <f>IF(D241="","",IF(AND(D241="ice",OR(C241&lt;-21.2,C241&gt;0)),0, IF(AND(D241="hydrohalite",OR(C241&lt;-21.2, C241&gt;0.1)),0, IF(AND(D241="halite", OR(C241&lt;0.1,C241&gt;801)),IF(ISBLANK(Main!C133),"",0),""))))</f>
        <v/>
      </c>
      <c r="G241" t="str">
        <f t="shared" si="24"/>
        <v/>
      </c>
      <c r="H241" s="29" t="e">
        <f>374.1+8.8*'Tm-Th-Salinity'!E241+0.1771*'Tm-Th-Salinity'!E241^2-0.0211*'Tm-Th-Salinity'!E241^3+0.0007334*'Tm-Th-Salinity'!E241^4</f>
        <v>#VALUE!</v>
      </c>
      <c r="I241" t="str">
        <f t="shared" si="25"/>
        <v/>
      </c>
      <c r="J241" t="str">
        <f t="shared" si="26"/>
        <v/>
      </c>
      <c r="K241" t="str">
        <f>IF(AND(C241&gt;E241,D241="halite"),IF(Main!J133&gt;3000,0,""),"")</f>
        <v/>
      </c>
      <c r="L241" t="str">
        <f t="shared" si="27"/>
        <v/>
      </c>
      <c r="M241" t="str">
        <f>IF(ISBLANK(Main!E133),"",IF(OR(ISERROR(Main!Q133),ISERROR(Main!R133)),"",IF(AND(Main!N133="temperature estimate",Main!Q133&lt;Main!I133),"T",IF(AND(Main!N133="pressure estimate",Main!R133&lt;Main!J133),"P",""))))</f>
        <v/>
      </c>
      <c r="N241" t="str">
        <f t="shared" si="28"/>
        <v/>
      </c>
      <c r="O241" t="str">
        <f>IF(ISNUMBER(Main!F133), IF(OR(Main!F133&lt;0, Main!F133&gt;100), "Invalid Salinity - must be 0 &lt; salinity &lt; 100 wt%;",""),"")</f>
        <v/>
      </c>
      <c r="P241" t="str">
        <f>IF(ISNUMBER(Main!F133),IF('Tm-Th-Salinity'!H241&gt;'Tm-Th-Salinity'!B241,"For entered salinity, Tm &gt; Th;",""),"")</f>
        <v/>
      </c>
      <c r="Q241" t="str">
        <f t="shared" si="29"/>
        <v/>
      </c>
      <c r="R241" t="str">
        <f>IF(AND(ISBLANK(Main!L133),ISNUMBER(Main!O133))," Must specify Th + Tm or S in order to compute isochore; ", IF(AND(ISNUMBER(Main!R133),Main!R133&gt;6000), "Pressure exceeds 6 kbar, outside of model range, cannot precisely determine P at this trapping T; ",""))</f>
        <v/>
      </c>
      <c r="S241" t="str">
        <f>IF(AND(ISNUMBER(Main!C133),ISNUMBER(Main!E133), ISBLANK(Main!D133))," What phase melting represented by Tm? ;","")</f>
        <v/>
      </c>
    </row>
    <row r="242" spans="3:19">
      <c r="C242">
        <f>Main!C134</f>
        <v>0</v>
      </c>
      <c r="D242" s="20">
        <f>Main!D134</f>
        <v>0</v>
      </c>
      <c r="E242">
        <f>Main!E134</f>
        <v>0</v>
      </c>
      <c r="F242" s="86" t="str">
        <f>IF(D242="","",IF(AND(D242="ice",OR(C242&lt;-21.2,C242&gt;0)),0, IF(AND(D242="hydrohalite",OR(C242&lt;-21.2, C242&gt;0.1)),0, IF(AND(D242="halite", OR(C242&lt;0.1,C242&gt;801)),IF(ISBLANK(Main!C134),"",0),""))))</f>
        <v/>
      </c>
      <c r="G242" t="str">
        <f t="shared" si="24"/>
        <v/>
      </c>
      <c r="H242" s="29" t="e">
        <f>374.1+8.8*'Tm-Th-Salinity'!E242+0.1771*'Tm-Th-Salinity'!E242^2-0.0211*'Tm-Th-Salinity'!E242^3+0.0007334*'Tm-Th-Salinity'!E242^4</f>
        <v>#VALUE!</v>
      </c>
      <c r="I242" t="str">
        <f t="shared" si="25"/>
        <v/>
      </c>
      <c r="J242" t="str">
        <f t="shared" si="26"/>
        <v/>
      </c>
      <c r="K242" t="str">
        <f>IF(AND(C242&gt;E242,D242="halite"),IF(Main!J134&gt;3000,0,""),"")</f>
        <v/>
      </c>
      <c r="L242" t="str">
        <f t="shared" si="27"/>
        <v/>
      </c>
      <c r="M242" t="str">
        <f>IF(ISBLANK(Main!E134),"",IF(OR(ISERROR(Main!Q134),ISERROR(Main!R134)),"",IF(AND(Main!N134="temperature estimate",Main!Q134&lt;Main!I134),"T",IF(AND(Main!N134="pressure estimate",Main!R134&lt;Main!J134),"P",""))))</f>
        <v/>
      </c>
      <c r="N242" t="str">
        <f t="shared" si="28"/>
        <v/>
      </c>
      <c r="O242" t="str">
        <f>IF(ISNUMBER(Main!F134), IF(OR(Main!F134&lt;0, Main!F134&gt;100), "Invalid Salinity - must be 0 &lt; salinity &lt; 100 wt%;",""),"")</f>
        <v/>
      </c>
      <c r="P242" t="str">
        <f>IF(ISNUMBER(Main!F134),IF('Tm-Th-Salinity'!H242&gt;'Tm-Th-Salinity'!B242,"For entered salinity, Tm &gt; Th;",""),"")</f>
        <v/>
      </c>
      <c r="Q242" t="str">
        <f t="shared" si="29"/>
        <v/>
      </c>
      <c r="R242" t="str">
        <f>IF(AND(ISBLANK(Main!L134),ISNUMBER(Main!O134))," Must specify Th + Tm or S in order to compute isochore; ", IF(AND(ISNUMBER(Main!R134),Main!R134&gt;6000), "Pressure exceeds 6 kbar, outside of model range, cannot precisely determine P at this trapping T; ",""))</f>
        <v/>
      </c>
      <c r="S242" t="str">
        <f>IF(AND(ISNUMBER(Main!C134),ISNUMBER(Main!E134), ISBLANK(Main!D134))," What phase melting represented by Tm? ;","")</f>
        <v/>
      </c>
    </row>
    <row r="243" spans="3:19">
      <c r="C243">
        <f>Main!C135</f>
        <v>0</v>
      </c>
      <c r="D243" s="20">
        <f>Main!D135</f>
        <v>0</v>
      </c>
      <c r="E243">
        <f>Main!E135</f>
        <v>0</v>
      </c>
      <c r="F243" s="86" t="str">
        <f>IF(D243="","",IF(AND(D243="ice",OR(C243&lt;-21.2,C243&gt;0)),0, IF(AND(D243="hydrohalite",OR(C243&lt;-21.2, C243&gt;0.1)),0, IF(AND(D243="halite", OR(C243&lt;0.1,C243&gt;801)),IF(ISBLANK(Main!C135),"",0),""))))</f>
        <v/>
      </c>
      <c r="G243" t="str">
        <f t="shared" si="24"/>
        <v/>
      </c>
      <c r="H243" s="29" t="e">
        <f>374.1+8.8*'Tm-Th-Salinity'!E243+0.1771*'Tm-Th-Salinity'!E243^2-0.0211*'Tm-Th-Salinity'!E243^3+0.0007334*'Tm-Th-Salinity'!E243^4</f>
        <v>#VALUE!</v>
      </c>
      <c r="I243" t="str">
        <f t="shared" si="25"/>
        <v/>
      </c>
      <c r="J243" t="str">
        <f t="shared" si="26"/>
        <v/>
      </c>
      <c r="K243" t="str">
        <f>IF(AND(C243&gt;E243,D243="halite"),IF(Main!J135&gt;3000,0,""),"")</f>
        <v/>
      </c>
      <c r="L243" t="str">
        <f t="shared" si="27"/>
        <v/>
      </c>
      <c r="M243" t="str">
        <f>IF(ISBLANK(Main!E135),"",IF(OR(ISERROR(Main!Q135),ISERROR(Main!R135)),"",IF(AND(Main!N135="temperature estimate",Main!Q135&lt;Main!I135),"T",IF(AND(Main!N135="pressure estimate",Main!R135&lt;Main!J135),"P",""))))</f>
        <v/>
      </c>
      <c r="N243" t="str">
        <f t="shared" si="28"/>
        <v/>
      </c>
      <c r="O243" t="str">
        <f>IF(ISNUMBER(Main!F135), IF(OR(Main!F135&lt;0, Main!F135&gt;100), "Invalid Salinity - must be 0 &lt; salinity &lt; 100 wt%;",""),"")</f>
        <v/>
      </c>
      <c r="P243" t="str">
        <f>IF(ISNUMBER(Main!F135),IF('Tm-Th-Salinity'!H243&gt;'Tm-Th-Salinity'!B243,"For entered salinity, Tm &gt; Th;",""),"")</f>
        <v/>
      </c>
      <c r="Q243" t="str">
        <f t="shared" si="29"/>
        <v/>
      </c>
      <c r="R243" t="str">
        <f>IF(AND(ISBLANK(Main!L135),ISNUMBER(Main!O135))," Must specify Th + Tm or S in order to compute isochore; ", IF(AND(ISNUMBER(Main!R135),Main!R135&gt;6000), "Pressure exceeds 6 kbar, outside of model range, cannot precisely determine P at this trapping T; ",""))</f>
        <v/>
      </c>
      <c r="S243" t="str">
        <f>IF(AND(ISNUMBER(Main!C135),ISNUMBER(Main!E135), ISBLANK(Main!D135))," What phase melting represented by Tm? ;","")</f>
        <v/>
      </c>
    </row>
    <row r="244" spans="3:19">
      <c r="C244">
        <f>Main!C136</f>
        <v>0</v>
      </c>
      <c r="D244" s="20">
        <f>Main!D136</f>
        <v>0</v>
      </c>
      <c r="E244">
        <f>Main!E136</f>
        <v>0</v>
      </c>
      <c r="F244" s="86" t="str">
        <f>IF(D244="","",IF(AND(D244="ice",OR(C244&lt;-21.2,C244&gt;0)),0, IF(AND(D244="hydrohalite",OR(C244&lt;-21.2, C244&gt;0.1)),0, IF(AND(D244="halite", OR(C244&lt;0.1,C244&gt;801)),IF(ISBLANK(Main!C136),"",0),""))))</f>
        <v/>
      </c>
      <c r="G244" t="str">
        <f t="shared" si="24"/>
        <v/>
      </c>
      <c r="H244" s="29" t="e">
        <f>374.1+8.8*'Tm-Th-Salinity'!E244+0.1771*'Tm-Th-Salinity'!E244^2-0.0211*'Tm-Th-Salinity'!E244^3+0.0007334*'Tm-Th-Salinity'!E244^4</f>
        <v>#VALUE!</v>
      </c>
      <c r="I244" t="str">
        <f t="shared" si="25"/>
        <v/>
      </c>
      <c r="J244" t="str">
        <f t="shared" si="26"/>
        <v/>
      </c>
      <c r="K244" t="str">
        <f>IF(AND(C244&gt;E244,D244="halite"),IF(Main!J136&gt;3000,0,""),"")</f>
        <v/>
      </c>
      <c r="L244" t="str">
        <f t="shared" si="27"/>
        <v/>
      </c>
      <c r="M244" t="str">
        <f>IF(ISBLANK(Main!E136),"",IF(OR(ISERROR(Main!Q136),ISERROR(Main!R136)),"",IF(AND(Main!N136="temperature estimate",Main!Q136&lt;Main!I136),"T",IF(AND(Main!N136="pressure estimate",Main!R136&lt;Main!J136),"P",""))))</f>
        <v/>
      </c>
      <c r="N244" t="str">
        <f t="shared" si="28"/>
        <v/>
      </c>
      <c r="O244" t="str">
        <f>IF(ISNUMBER(Main!F136), IF(OR(Main!F136&lt;0, Main!F136&gt;100), "Invalid Salinity - must be 0 &lt; salinity &lt; 100 wt%;",""),"")</f>
        <v/>
      </c>
      <c r="P244" t="str">
        <f>IF(ISNUMBER(Main!F136),IF('Tm-Th-Salinity'!H244&gt;'Tm-Th-Salinity'!B244,"For entered salinity, Tm &gt; Th;",""),"")</f>
        <v/>
      </c>
      <c r="Q244" t="str">
        <f t="shared" si="29"/>
        <v/>
      </c>
      <c r="R244" t="str">
        <f>IF(AND(ISBLANK(Main!L136),ISNUMBER(Main!O136))," Must specify Th + Tm or S in order to compute isochore; ", IF(AND(ISNUMBER(Main!R136),Main!R136&gt;6000), "Pressure exceeds 6 kbar, outside of model range, cannot precisely determine P at this trapping T; ",""))</f>
        <v/>
      </c>
      <c r="S244" t="str">
        <f>IF(AND(ISNUMBER(Main!C136),ISNUMBER(Main!E136), ISBLANK(Main!D136))," What phase melting represented by Tm? ;","")</f>
        <v/>
      </c>
    </row>
    <row r="245" spans="3:19">
      <c r="C245">
        <f>Main!C137</f>
        <v>0</v>
      </c>
      <c r="D245" s="20">
        <f>Main!D137</f>
        <v>0</v>
      </c>
      <c r="E245">
        <f>Main!E137</f>
        <v>0</v>
      </c>
      <c r="F245" s="86" t="str">
        <f>IF(D245="","",IF(AND(D245="ice",OR(C245&lt;-21.2,C245&gt;0)),0, IF(AND(D245="hydrohalite",OR(C245&lt;-21.2, C245&gt;0.1)),0, IF(AND(D245="halite", OR(C245&lt;0.1,C245&gt;801)),IF(ISBLANK(Main!C137),"",0),""))))</f>
        <v/>
      </c>
      <c r="G245" t="str">
        <f t="shared" si="24"/>
        <v/>
      </c>
      <c r="H245" s="29" t="e">
        <f>374.1+8.8*'Tm-Th-Salinity'!E245+0.1771*'Tm-Th-Salinity'!E245^2-0.0211*'Tm-Th-Salinity'!E245^3+0.0007334*'Tm-Th-Salinity'!E245^4</f>
        <v>#VALUE!</v>
      </c>
      <c r="I245" t="str">
        <f t="shared" si="25"/>
        <v/>
      </c>
      <c r="J245" t="str">
        <f t="shared" si="26"/>
        <v/>
      </c>
      <c r="K245" t="str">
        <f>IF(AND(C245&gt;E245,D245="halite"),IF(Main!J137&gt;3000,0,""),"")</f>
        <v/>
      </c>
      <c r="L245" t="str">
        <f t="shared" si="27"/>
        <v/>
      </c>
      <c r="M245" t="str">
        <f>IF(ISBLANK(Main!E137),"",IF(OR(ISERROR(Main!Q137),ISERROR(Main!R137)),"",IF(AND(Main!N137="temperature estimate",Main!Q137&lt;Main!I137),"T",IF(AND(Main!N137="pressure estimate",Main!R137&lt;Main!J137),"P",""))))</f>
        <v/>
      </c>
      <c r="N245" t="str">
        <f t="shared" si="28"/>
        <v/>
      </c>
      <c r="O245" t="str">
        <f>IF(ISNUMBER(Main!F137), IF(OR(Main!F137&lt;0, Main!F137&gt;100), "Invalid Salinity - must be 0 &lt; salinity &lt; 100 wt%;",""),"")</f>
        <v/>
      </c>
      <c r="P245" t="str">
        <f>IF(ISNUMBER(Main!F137),IF('Tm-Th-Salinity'!H245&gt;'Tm-Th-Salinity'!B245,"For entered salinity, Tm &gt; Th;",""),"")</f>
        <v/>
      </c>
      <c r="Q245" t="str">
        <f t="shared" si="29"/>
        <v/>
      </c>
      <c r="R245" t="str">
        <f>IF(AND(ISBLANK(Main!L137),ISNUMBER(Main!O137))," Must specify Th + Tm or S in order to compute isochore; ", IF(AND(ISNUMBER(Main!R137),Main!R137&gt;6000), "Pressure exceeds 6 kbar, outside of model range, cannot precisely determine P at this trapping T; ",""))</f>
        <v/>
      </c>
      <c r="S245" t="str">
        <f>IF(AND(ISNUMBER(Main!C137),ISNUMBER(Main!E137), ISBLANK(Main!D137))," What phase melting represented by Tm? ;","")</f>
        <v/>
      </c>
    </row>
    <row r="246" spans="3:19">
      <c r="C246">
        <f>Main!C138</f>
        <v>0</v>
      </c>
      <c r="D246" s="20">
        <f>Main!D138</f>
        <v>0</v>
      </c>
      <c r="E246">
        <f>Main!E138</f>
        <v>0</v>
      </c>
      <c r="F246" s="86" t="str">
        <f>IF(D246="","",IF(AND(D246="ice",OR(C246&lt;-21.2,C246&gt;0)),0, IF(AND(D246="hydrohalite",OR(C246&lt;-21.2, C246&gt;0.1)),0, IF(AND(D246="halite", OR(C246&lt;0.1,C246&gt;801)),IF(ISBLANK(Main!C138),"",0),""))))</f>
        <v/>
      </c>
      <c r="G246" t="str">
        <f t="shared" si="24"/>
        <v/>
      </c>
      <c r="H246" s="29" t="e">
        <f>374.1+8.8*'Tm-Th-Salinity'!E246+0.1771*'Tm-Th-Salinity'!E246^2-0.0211*'Tm-Th-Salinity'!E246^3+0.0007334*'Tm-Th-Salinity'!E246^4</f>
        <v>#VALUE!</v>
      </c>
      <c r="I246" t="str">
        <f t="shared" si="25"/>
        <v/>
      </c>
      <c r="J246" t="str">
        <f t="shared" si="26"/>
        <v/>
      </c>
      <c r="K246" t="str">
        <f>IF(AND(C246&gt;E246,D246="halite"),IF(Main!J138&gt;3000,0,""),"")</f>
        <v/>
      </c>
      <c r="L246" t="str">
        <f t="shared" si="27"/>
        <v/>
      </c>
      <c r="M246" t="str">
        <f>IF(ISBLANK(Main!E138),"",IF(OR(ISERROR(Main!Q138),ISERROR(Main!R138)),"",IF(AND(Main!N138="temperature estimate",Main!Q138&lt;Main!I138),"T",IF(AND(Main!N138="pressure estimate",Main!R138&lt;Main!J138),"P",""))))</f>
        <v/>
      </c>
      <c r="N246" t="str">
        <f t="shared" si="28"/>
        <v/>
      </c>
      <c r="O246" t="str">
        <f>IF(ISNUMBER(Main!F138), IF(OR(Main!F138&lt;0, Main!F138&gt;100), "Invalid Salinity - must be 0 &lt; salinity &lt; 100 wt%;",""),"")</f>
        <v/>
      </c>
      <c r="P246" t="str">
        <f>IF(ISNUMBER(Main!F138),IF('Tm-Th-Salinity'!H246&gt;'Tm-Th-Salinity'!B246,"For entered salinity, Tm &gt; Th;",""),"")</f>
        <v/>
      </c>
      <c r="Q246" t="str">
        <f t="shared" si="29"/>
        <v/>
      </c>
      <c r="R246" t="str">
        <f>IF(AND(ISBLANK(Main!L138),ISNUMBER(Main!O138))," Must specify Th + Tm or S in order to compute isochore; ", IF(AND(ISNUMBER(Main!R138),Main!R138&gt;6000), "Pressure exceeds 6 kbar, outside of model range, cannot precisely determine P at this trapping T; ",""))</f>
        <v/>
      </c>
      <c r="S246" t="str">
        <f>IF(AND(ISNUMBER(Main!C138),ISNUMBER(Main!E138), ISBLANK(Main!D138))," What phase melting represented by Tm? ;","")</f>
        <v/>
      </c>
    </row>
    <row r="247" spans="3:19">
      <c r="C247">
        <f>Main!C139</f>
        <v>0</v>
      </c>
      <c r="D247" s="20">
        <f>Main!D139</f>
        <v>0</v>
      </c>
      <c r="E247">
        <f>Main!E139</f>
        <v>0</v>
      </c>
      <c r="F247" s="86" t="str">
        <f>IF(D247="","",IF(AND(D247="ice",OR(C247&lt;-21.2,C247&gt;0)),0, IF(AND(D247="hydrohalite",OR(C247&lt;-21.2, C247&gt;0.1)),0, IF(AND(D247="halite", OR(C247&lt;0.1,C247&gt;801)),IF(ISBLANK(Main!C139),"",0),""))))</f>
        <v/>
      </c>
      <c r="G247" t="str">
        <f t="shared" si="24"/>
        <v/>
      </c>
      <c r="H247" s="29" t="e">
        <f>374.1+8.8*'Tm-Th-Salinity'!E247+0.1771*'Tm-Th-Salinity'!E247^2-0.0211*'Tm-Th-Salinity'!E247^3+0.0007334*'Tm-Th-Salinity'!E247^4</f>
        <v>#VALUE!</v>
      </c>
      <c r="I247" t="str">
        <f t="shared" si="25"/>
        <v/>
      </c>
      <c r="J247" t="str">
        <f t="shared" si="26"/>
        <v/>
      </c>
      <c r="K247" t="str">
        <f>IF(AND(C247&gt;E247,D247="halite"),IF(Main!J139&gt;3000,0,""),"")</f>
        <v/>
      </c>
      <c r="L247" t="str">
        <f t="shared" si="27"/>
        <v/>
      </c>
      <c r="M247" t="str">
        <f>IF(ISBLANK(Main!E139),"",IF(OR(ISERROR(Main!Q139),ISERROR(Main!R139)),"",IF(AND(Main!N139="temperature estimate",Main!Q139&lt;Main!I139),"T",IF(AND(Main!N139="pressure estimate",Main!R139&lt;Main!J139),"P",""))))</f>
        <v/>
      </c>
      <c r="N247" t="str">
        <f t="shared" si="28"/>
        <v/>
      </c>
      <c r="O247" t="str">
        <f>IF(ISNUMBER(Main!F139), IF(OR(Main!F139&lt;0, Main!F139&gt;100), "Invalid Salinity - must be 0 &lt; salinity &lt; 100 wt%;",""),"")</f>
        <v/>
      </c>
      <c r="P247" t="str">
        <f>IF(ISNUMBER(Main!F139),IF('Tm-Th-Salinity'!H247&gt;'Tm-Th-Salinity'!B247,"For entered salinity, Tm &gt; Th;",""),"")</f>
        <v/>
      </c>
      <c r="Q247" t="str">
        <f t="shared" si="29"/>
        <v/>
      </c>
      <c r="R247" t="str">
        <f>IF(AND(ISBLANK(Main!L139),ISNUMBER(Main!O139))," Must specify Th + Tm or S in order to compute isochore; ", IF(AND(ISNUMBER(Main!R139),Main!R139&gt;6000), "Pressure exceeds 6 kbar, outside of model range, cannot precisely determine P at this trapping T; ",""))</f>
        <v/>
      </c>
      <c r="S247" t="str">
        <f>IF(AND(ISNUMBER(Main!C139),ISNUMBER(Main!E139), ISBLANK(Main!D139))," What phase melting represented by Tm? ;","")</f>
        <v/>
      </c>
    </row>
    <row r="248" spans="3:19">
      <c r="C248">
        <f>Main!C140</f>
        <v>0</v>
      </c>
      <c r="D248" s="20">
        <f>Main!D140</f>
        <v>0</v>
      </c>
      <c r="E248">
        <f>Main!E140</f>
        <v>0</v>
      </c>
      <c r="F248" s="86" t="str">
        <f>IF(D248="","",IF(AND(D248="ice",OR(C248&lt;-21.2,C248&gt;0)),0, IF(AND(D248="hydrohalite",OR(C248&lt;-21.2, C248&gt;0.1)),0, IF(AND(D248="halite", OR(C248&lt;0.1,C248&gt;801)),IF(ISBLANK(Main!C140),"",0),""))))</f>
        <v/>
      </c>
      <c r="G248" t="str">
        <f t="shared" si="24"/>
        <v/>
      </c>
      <c r="H248" s="29" t="e">
        <f>374.1+8.8*'Tm-Th-Salinity'!E248+0.1771*'Tm-Th-Salinity'!E248^2-0.0211*'Tm-Th-Salinity'!E248^3+0.0007334*'Tm-Th-Salinity'!E248^4</f>
        <v>#VALUE!</v>
      </c>
      <c r="I248" t="str">
        <f t="shared" si="25"/>
        <v/>
      </c>
      <c r="J248" t="str">
        <f t="shared" si="26"/>
        <v/>
      </c>
      <c r="K248" t="str">
        <f>IF(AND(C248&gt;E248,D248="halite"),IF(Main!J140&gt;3000,0,""),"")</f>
        <v/>
      </c>
      <c r="L248" t="str">
        <f t="shared" si="27"/>
        <v/>
      </c>
      <c r="M248" t="str">
        <f>IF(ISBLANK(Main!E140),"",IF(OR(ISERROR(Main!Q140),ISERROR(Main!R140)),"",IF(AND(Main!N140="temperature estimate",Main!Q140&lt;Main!I140),"T",IF(AND(Main!N140="pressure estimate",Main!R140&lt;Main!J140),"P",""))))</f>
        <v/>
      </c>
      <c r="N248" t="str">
        <f t="shared" si="28"/>
        <v/>
      </c>
      <c r="O248" t="str">
        <f>IF(ISNUMBER(Main!F140), IF(OR(Main!F140&lt;0, Main!F140&gt;100), "Invalid Salinity - must be 0 &lt; salinity &lt; 100 wt%;",""),"")</f>
        <v/>
      </c>
      <c r="P248" t="str">
        <f>IF(ISNUMBER(Main!F140),IF('Tm-Th-Salinity'!H248&gt;'Tm-Th-Salinity'!B248,"For entered salinity, Tm &gt; Th;",""),"")</f>
        <v/>
      </c>
      <c r="Q248" t="str">
        <f t="shared" si="29"/>
        <v/>
      </c>
      <c r="R248" t="str">
        <f>IF(AND(ISBLANK(Main!L140),ISNUMBER(Main!O140))," Must specify Th + Tm or S in order to compute isochore; ", IF(AND(ISNUMBER(Main!R140),Main!R140&gt;6000), "Pressure exceeds 6 kbar, outside of model range, cannot precisely determine P at this trapping T; ",""))</f>
        <v/>
      </c>
      <c r="S248" t="str">
        <f>IF(AND(ISNUMBER(Main!C140),ISNUMBER(Main!E140), ISBLANK(Main!D140))," What phase melting represented by Tm? ;","")</f>
        <v/>
      </c>
    </row>
    <row r="249" spans="3:19">
      <c r="C249">
        <f>Main!C141</f>
        <v>0</v>
      </c>
      <c r="D249" s="20">
        <f>Main!D141</f>
        <v>0</v>
      </c>
      <c r="E249">
        <f>Main!E141</f>
        <v>0</v>
      </c>
      <c r="F249" s="86" t="str">
        <f>IF(D249="","",IF(AND(D249="ice",OR(C249&lt;-21.2,C249&gt;0)),0, IF(AND(D249="hydrohalite",OR(C249&lt;-21.2, C249&gt;0.1)),0, IF(AND(D249="halite", OR(C249&lt;0.1,C249&gt;801)),IF(ISBLANK(Main!C141),"",0),""))))</f>
        <v/>
      </c>
      <c r="G249" t="str">
        <f t="shared" si="24"/>
        <v/>
      </c>
      <c r="H249" s="29" t="e">
        <f>374.1+8.8*'Tm-Th-Salinity'!E249+0.1771*'Tm-Th-Salinity'!E249^2-0.0211*'Tm-Th-Salinity'!E249^3+0.0007334*'Tm-Th-Salinity'!E249^4</f>
        <v>#VALUE!</v>
      </c>
      <c r="I249" t="str">
        <f t="shared" si="25"/>
        <v/>
      </c>
      <c r="J249" t="str">
        <f t="shared" si="26"/>
        <v/>
      </c>
      <c r="K249" t="str">
        <f>IF(AND(C249&gt;E249,D249="halite"),IF(Main!J141&gt;3000,0,""),"")</f>
        <v/>
      </c>
      <c r="L249" t="str">
        <f t="shared" si="27"/>
        <v/>
      </c>
      <c r="M249" t="str">
        <f>IF(ISBLANK(Main!E141),"",IF(OR(ISERROR(Main!Q141),ISERROR(Main!R141)),"",IF(AND(Main!N141="temperature estimate",Main!Q141&lt;Main!I141),"T",IF(AND(Main!N141="pressure estimate",Main!R141&lt;Main!J141),"P",""))))</f>
        <v/>
      </c>
      <c r="N249" t="str">
        <f t="shared" si="28"/>
        <v/>
      </c>
      <c r="O249" t="str">
        <f>IF(ISNUMBER(Main!F141), IF(OR(Main!F141&lt;0, Main!F141&gt;100), "Invalid Salinity - must be 0 &lt; salinity &lt; 100 wt%;",""),"")</f>
        <v/>
      </c>
      <c r="P249" t="str">
        <f>IF(ISNUMBER(Main!F141),IF('Tm-Th-Salinity'!H249&gt;'Tm-Th-Salinity'!B249,"For entered salinity, Tm &gt; Th;",""),"")</f>
        <v/>
      </c>
      <c r="Q249" t="str">
        <f t="shared" si="29"/>
        <v/>
      </c>
      <c r="R249" t="str">
        <f>IF(AND(ISBLANK(Main!L141),ISNUMBER(Main!O141))," Must specify Th + Tm or S in order to compute isochore; ", IF(AND(ISNUMBER(Main!R141),Main!R141&gt;6000), "Pressure exceeds 6 kbar, outside of model range, cannot precisely determine P at this trapping T; ",""))</f>
        <v/>
      </c>
      <c r="S249" t="str">
        <f>IF(AND(ISNUMBER(Main!C141),ISNUMBER(Main!E141), ISBLANK(Main!D141))," What phase melting represented by Tm? ;","")</f>
        <v/>
      </c>
    </row>
    <row r="250" spans="3:19">
      <c r="C250">
        <f>Main!C142</f>
        <v>0</v>
      </c>
      <c r="D250" s="20">
        <f>Main!D142</f>
        <v>0</v>
      </c>
      <c r="E250">
        <f>Main!E142</f>
        <v>0</v>
      </c>
      <c r="F250" s="86" t="str">
        <f>IF(D250="","",IF(AND(D250="ice",OR(C250&lt;-21.2,C250&gt;0)),0, IF(AND(D250="hydrohalite",OR(C250&lt;-21.2, C250&gt;0.1)),0, IF(AND(D250="halite", OR(C250&lt;0.1,C250&gt;801)),IF(ISBLANK(Main!C142),"",0),""))))</f>
        <v/>
      </c>
      <c r="G250" t="str">
        <f t="shared" si="24"/>
        <v/>
      </c>
      <c r="H250" s="29" t="e">
        <f>374.1+8.8*'Tm-Th-Salinity'!E250+0.1771*'Tm-Th-Salinity'!E250^2-0.0211*'Tm-Th-Salinity'!E250^3+0.0007334*'Tm-Th-Salinity'!E250^4</f>
        <v>#VALUE!</v>
      </c>
      <c r="I250" t="str">
        <f t="shared" si="25"/>
        <v/>
      </c>
      <c r="J250" t="str">
        <f t="shared" si="26"/>
        <v/>
      </c>
      <c r="K250" t="str">
        <f>IF(AND(C250&gt;E250,D250="halite"),IF(Main!J142&gt;3000,0,""),"")</f>
        <v/>
      </c>
      <c r="L250" t="str">
        <f t="shared" si="27"/>
        <v/>
      </c>
      <c r="M250" t="str">
        <f>IF(ISBLANK(Main!E142),"",IF(OR(ISERROR(Main!Q142),ISERROR(Main!R142)),"",IF(AND(Main!N142="temperature estimate",Main!Q142&lt;Main!I142),"T",IF(AND(Main!N142="pressure estimate",Main!R142&lt;Main!J142),"P",""))))</f>
        <v/>
      </c>
      <c r="N250" t="str">
        <f t="shared" si="28"/>
        <v/>
      </c>
      <c r="O250" t="str">
        <f>IF(ISNUMBER(Main!F142), IF(OR(Main!F142&lt;0, Main!F142&gt;100), "Invalid Salinity - must be 0 &lt; salinity &lt; 100 wt%;",""),"")</f>
        <v/>
      </c>
      <c r="P250" t="str">
        <f>IF(ISNUMBER(Main!F142),IF('Tm-Th-Salinity'!H250&gt;'Tm-Th-Salinity'!B250,"For entered salinity, Tm &gt; Th;",""),"")</f>
        <v/>
      </c>
      <c r="Q250" t="str">
        <f t="shared" si="29"/>
        <v/>
      </c>
      <c r="R250" t="str">
        <f>IF(AND(ISBLANK(Main!L142),ISNUMBER(Main!O142))," Must specify Th + Tm or S in order to compute isochore; ", IF(AND(ISNUMBER(Main!R142),Main!R142&gt;6000), "Pressure exceeds 6 kbar, outside of model range, cannot precisely determine P at this trapping T; ",""))</f>
        <v/>
      </c>
      <c r="S250" t="str">
        <f>IF(AND(ISNUMBER(Main!C142),ISNUMBER(Main!E142), ISBLANK(Main!D142))," What phase melting represented by Tm? ;","")</f>
        <v/>
      </c>
    </row>
    <row r="251" spans="3:19">
      <c r="C251">
        <f>Main!C143</f>
        <v>0</v>
      </c>
      <c r="D251" s="20">
        <f>Main!D143</f>
        <v>0</v>
      </c>
      <c r="E251">
        <f>Main!E143</f>
        <v>0</v>
      </c>
      <c r="F251" s="86" t="str">
        <f>IF(D251="","",IF(AND(D251="ice",OR(C251&lt;-21.2,C251&gt;0)),0, IF(AND(D251="hydrohalite",OR(C251&lt;-21.2, C251&gt;0.1)),0, IF(AND(D251="halite", OR(C251&lt;0.1,C251&gt;801)),IF(ISBLANK(Main!C143),"",0),""))))</f>
        <v/>
      </c>
      <c r="G251" t="str">
        <f t="shared" si="24"/>
        <v/>
      </c>
      <c r="H251" s="29" t="e">
        <f>374.1+8.8*'Tm-Th-Salinity'!E251+0.1771*'Tm-Th-Salinity'!E251^2-0.0211*'Tm-Th-Salinity'!E251^3+0.0007334*'Tm-Th-Salinity'!E251^4</f>
        <v>#VALUE!</v>
      </c>
      <c r="I251" t="str">
        <f t="shared" si="25"/>
        <v/>
      </c>
      <c r="J251" t="str">
        <f t="shared" si="26"/>
        <v/>
      </c>
      <c r="K251" t="str">
        <f>IF(AND(C251&gt;E251,D251="halite"),IF(Main!J143&gt;3000,0,""),"")</f>
        <v/>
      </c>
      <c r="L251" t="str">
        <f t="shared" si="27"/>
        <v/>
      </c>
      <c r="M251" t="str">
        <f>IF(ISBLANK(Main!E143),"",IF(OR(ISERROR(Main!Q143),ISERROR(Main!R143)),"",IF(AND(Main!N143="temperature estimate",Main!Q143&lt;Main!I143),"T",IF(AND(Main!N143="pressure estimate",Main!R143&lt;Main!J143),"P",""))))</f>
        <v/>
      </c>
      <c r="N251" t="str">
        <f t="shared" si="28"/>
        <v/>
      </c>
      <c r="O251" t="str">
        <f>IF(ISNUMBER(Main!F143), IF(OR(Main!F143&lt;0, Main!F143&gt;100), "Invalid Salinity - must be 0 &lt; salinity &lt; 100 wt%;",""),"")</f>
        <v/>
      </c>
      <c r="P251" t="str">
        <f>IF(ISNUMBER(Main!F143),IF('Tm-Th-Salinity'!H251&gt;'Tm-Th-Salinity'!B251,"For entered salinity, Tm &gt; Th;",""),"")</f>
        <v/>
      </c>
      <c r="Q251" t="str">
        <f t="shared" si="29"/>
        <v/>
      </c>
      <c r="R251" t="str">
        <f>IF(AND(ISBLANK(Main!L143),ISNUMBER(Main!O143))," Must specify Th + Tm or S in order to compute isochore; ", IF(AND(ISNUMBER(Main!R143),Main!R143&gt;6000), "Pressure exceeds 6 kbar, outside of model range, cannot precisely determine P at this trapping T; ",""))</f>
        <v/>
      </c>
      <c r="S251" t="str">
        <f>IF(AND(ISNUMBER(Main!C143),ISNUMBER(Main!E143), ISBLANK(Main!D143))," What phase melting represented by Tm? ;","")</f>
        <v/>
      </c>
    </row>
    <row r="252" spans="3:19">
      <c r="C252">
        <f>Main!C144</f>
        <v>0</v>
      </c>
      <c r="D252" s="20">
        <f>Main!D144</f>
        <v>0</v>
      </c>
      <c r="E252">
        <f>Main!E144</f>
        <v>0</v>
      </c>
      <c r="F252" s="86" t="str">
        <f>IF(D252="","",IF(AND(D252="ice",OR(C252&lt;-21.2,C252&gt;0)),0, IF(AND(D252="hydrohalite",OR(C252&lt;-21.2, C252&gt;0.1)),0, IF(AND(D252="halite", OR(C252&lt;0.1,C252&gt;801)),IF(ISBLANK(Main!C144),"",0),""))))</f>
        <v/>
      </c>
      <c r="G252" t="str">
        <f t="shared" si="24"/>
        <v/>
      </c>
      <c r="H252" s="29" t="e">
        <f>374.1+8.8*'Tm-Th-Salinity'!E252+0.1771*'Tm-Th-Salinity'!E252^2-0.0211*'Tm-Th-Salinity'!E252^3+0.0007334*'Tm-Th-Salinity'!E252^4</f>
        <v>#VALUE!</v>
      </c>
      <c r="I252" t="str">
        <f t="shared" si="25"/>
        <v/>
      </c>
      <c r="J252" t="str">
        <f t="shared" si="26"/>
        <v/>
      </c>
      <c r="K252" t="str">
        <f>IF(AND(C252&gt;E252,D252="halite"),IF(Main!J144&gt;3000,0,""),"")</f>
        <v/>
      </c>
      <c r="L252" t="str">
        <f t="shared" si="27"/>
        <v/>
      </c>
      <c r="M252" t="str">
        <f>IF(ISBLANK(Main!E144),"",IF(OR(ISERROR(Main!Q144),ISERROR(Main!R144)),"",IF(AND(Main!N144="temperature estimate",Main!Q144&lt;Main!I144),"T",IF(AND(Main!N144="pressure estimate",Main!R144&lt;Main!J144),"P",""))))</f>
        <v/>
      </c>
      <c r="N252" t="str">
        <f t="shared" si="28"/>
        <v/>
      </c>
      <c r="O252" t="str">
        <f>IF(ISNUMBER(Main!F144), IF(OR(Main!F144&lt;0, Main!F144&gt;100), "Invalid Salinity - must be 0 &lt; salinity &lt; 100 wt%;",""),"")</f>
        <v/>
      </c>
      <c r="P252" t="str">
        <f>IF(ISNUMBER(Main!F144),IF('Tm-Th-Salinity'!H252&gt;'Tm-Th-Salinity'!B252,"For entered salinity, Tm &gt; Th;",""),"")</f>
        <v/>
      </c>
      <c r="Q252" t="str">
        <f t="shared" si="29"/>
        <v/>
      </c>
      <c r="R252" t="str">
        <f>IF(AND(ISBLANK(Main!L144),ISNUMBER(Main!O144))," Must specify Th + Tm or S in order to compute isochore; ", IF(AND(ISNUMBER(Main!R144),Main!R144&gt;6000), "Pressure exceeds 6 kbar, outside of model range, cannot precisely determine P at this trapping T; ",""))</f>
        <v/>
      </c>
      <c r="S252" t="str">
        <f>IF(AND(ISNUMBER(Main!C144),ISNUMBER(Main!E144), ISBLANK(Main!D144))," What phase melting represented by Tm? ;","")</f>
        <v/>
      </c>
    </row>
    <row r="253" spans="3:19">
      <c r="C253">
        <f>Main!C145</f>
        <v>0</v>
      </c>
      <c r="D253" s="20">
        <f>Main!D145</f>
        <v>0</v>
      </c>
      <c r="E253">
        <f>Main!E145</f>
        <v>0</v>
      </c>
      <c r="F253" s="86" t="str">
        <f>IF(D253="","",IF(AND(D253="ice",OR(C253&lt;-21.2,C253&gt;0)),0, IF(AND(D253="hydrohalite",OR(C253&lt;-21.2, C253&gt;0.1)),0, IF(AND(D253="halite", OR(C253&lt;0.1,C253&gt;801)),IF(ISBLANK(Main!C145),"",0),""))))</f>
        <v/>
      </c>
      <c r="G253" t="str">
        <f t="shared" si="24"/>
        <v/>
      </c>
      <c r="H253" s="29" t="e">
        <f>374.1+8.8*'Tm-Th-Salinity'!E253+0.1771*'Tm-Th-Salinity'!E253^2-0.0211*'Tm-Th-Salinity'!E253^3+0.0007334*'Tm-Th-Salinity'!E253^4</f>
        <v>#VALUE!</v>
      </c>
      <c r="I253" t="str">
        <f t="shared" si="25"/>
        <v/>
      </c>
      <c r="J253" t="str">
        <f t="shared" si="26"/>
        <v/>
      </c>
      <c r="K253" t="str">
        <f>IF(AND(C253&gt;E253,D253="halite"),IF(Main!J145&gt;3000,0,""),"")</f>
        <v/>
      </c>
      <c r="L253" t="str">
        <f t="shared" si="27"/>
        <v/>
      </c>
      <c r="M253" t="str">
        <f>IF(ISBLANK(Main!E145),"",IF(OR(ISERROR(Main!Q145),ISERROR(Main!R145)),"",IF(AND(Main!N145="temperature estimate",Main!Q145&lt;Main!I145),"T",IF(AND(Main!N145="pressure estimate",Main!R145&lt;Main!J145),"P",""))))</f>
        <v/>
      </c>
      <c r="N253" t="str">
        <f t="shared" si="28"/>
        <v/>
      </c>
      <c r="O253" t="str">
        <f>IF(ISNUMBER(Main!F145), IF(OR(Main!F145&lt;0, Main!F145&gt;100), "Invalid Salinity - must be 0 &lt; salinity &lt; 100 wt%;",""),"")</f>
        <v/>
      </c>
      <c r="P253" t="str">
        <f>IF(ISNUMBER(Main!F145),IF('Tm-Th-Salinity'!H253&gt;'Tm-Th-Salinity'!B253,"For entered salinity, Tm &gt; Th;",""),"")</f>
        <v/>
      </c>
      <c r="Q253" t="str">
        <f t="shared" si="29"/>
        <v/>
      </c>
      <c r="R253" t="str">
        <f>IF(AND(ISBLANK(Main!L145),ISNUMBER(Main!O145))," Must specify Th + Tm or S in order to compute isochore; ", IF(AND(ISNUMBER(Main!R145),Main!R145&gt;6000), "Pressure exceeds 6 kbar, outside of model range, cannot precisely determine P at this trapping T; ",""))</f>
        <v/>
      </c>
      <c r="S253" t="str">
        <f>IF(AND(ISNUMBER(Main!C145),ISNUMBER(Main!E145), ISBLANK(Main!D145))," What phase melting represented by Tm? ;","")</f>
        <v/>
      </c>
    </row>
    <row r="254" spans="3:19">
      <c r="C254">
        <f>Main!C146</f>
        <v>0</v>
      </c>
      <c r="D254" s="20">
        <f>Main!D146</f>
        <v>0</v>
      </c>
      <c r="E254">
        <f>Main!E146</f>
        <v>0</v>
      </c>
      <c r="F254" s="86" t="str">
        <f>IF(D254="","",IF(AND(D254="ice",OR(C254&lt;-21.2,C254&gt;0)),0, IF(AND(D254="hydrohalite",OR(C254&lt;-21.2, C254&gt;0.1)),0, IF(AND(D254="halite", OR(C254&lt;0.1,C254&gt;801)),IF(ISBLANK(Main!C146),"",0),""))))</f>
        <v/>
      </c>
      <c r="G254" t="str">
        <f t="shared" si="24"/>
        <v/>
      </c>
      <c r="H254" s="29" t="e">
        <f>374.1+8.8*'Tm-Th-Salinity'!E254+0.1771*'Tm-Th-Salinity'!E254^2-0.0211*'Tm-Th-Salinity'!E254^3+0.0007334*'Tm-Th-Salinity'!E254^4</f>
        <v>#VALUE!</v>
      </c>
      <c r="I254" t="str">
        <f t="shared" si="25"/>
        <v/>
      </c>
      <c r="J254" t="str">
        <f t="shared" si="26"/>
        <v/>
      </c>
      <c r="K254" t="str">
        <f>IF(AND(C254&gt;E254,D254="halite"),IF(Main!J146&gt;3000,0,""),"")</f>
        <v/>
      </c>
      <c r="L254" t="str">
        <f t="shared" si="27"/>
        <v/>
      </c>
      <c r="M254" t="str">
        <f>IF(ISBLANK(Main!E146),"",IF(OR(ISERROR(Main!Q146),ISERROR(Main!R146)),"",IF(AND(Main!N146="temperature estimate",Main!Q146&lt;Main!I146),"T",IF(AND(Main!N146="pressure estimate",Main!R146&lt;Main!J146),"P",""))))</f>
        <v/>
      </c>
      <c r="N254" t="str">
        <f t="shared" si="28"/>
        <v/>
      </c>
      <c r="O254" t="str">
        <f>IF(ISNUMBER(Main!F146), IF(OR(Main!F146&lt;0, Main!F146&gt;100), "Invalid Salinity - must be 0 &lt; salinity &lt; 100 wt%;",""),"")</f>
        <v/>
      </c>
      <c r="P254" t="str">
        <f>IF(ISNUMBER(Main!F146),IF('Tm-Th-Salinity'!H254&gt;'Tm-Th-Salinity'!B254,"For entered salinity, Tm &gt; Th;",""),"")</f>
        <v/>
      </c>
      <c r="Q254" t="str">
        <f t="shared" si="29"/>
        <v/>
      </c>
      <c r="R254" t="str">
        <f>IF(AND(ISBLANK(Main!L146),ISNUMBER(Main!O146))," Must specify Th + Tm or S in order to compute isochore; ", IF(AND(ISNUMBER(Main!R146),Main!R146&gt;6000), "Pressure exceeds 6 kbar, outside of model range, cannot precisely determine P at this trapping T; ",""))</f>
        <v/>
      </c>
      <c r="S254" t="str">
        <f>IF(AND(ISNUMBER(Main!C146),ISNUMBER(Main!E146), ISBLANK(Main!D146))," What phase melting represented by Tm? ;","")</f>
        <v/>
      </c>
    </row>
    <row r="255" spans="3:19">
      <c r="C255">
        <f>Main!C147</f>
        <v>0</v>
      </c>
      <c r="D255" s="20">
        <f>Main!D147</f>
        <v>0</v>
      </c>
      <c r="E255">
        <f>Main!E147</f>
        <v>0</v>
      </c>
      <c r="F255" s="86" t="str">
        <f>IF(D255="","",IF(AND(D255="ice",OR(C255&lt;-21.2,C255&gt;0)),0, IF(AND(D255="hydrohalite",OR(C255&lt;-21.2, C255&gt;0.1)),0, IF(AND(D255="halite", OR(C255&lt;0.1,C255&gt;801)),IF(ISBLANK(Main!C147),"",0),""))))</f>
        <v/>
      </c>
      <c r="G255" t="str">
        <f t="shared" si="24"/>
        <v/>
      </c>
      <c r="H255" s="29" t="e">
        <f>374.1+8.8*'Tm-Th-Salinity'!E255+0.1771*'Tm-Th-Salinity'!E255^2-0.0211*'Tm-Th-Salinity'!E255^3+0.0007334*'Tm-Th-Salinity'!E255^4</f>
        <v>#VALUE!</v>
      </c>
      <c r="I255" t="str">
        <f t="shared" si="25"/>
        <v/>
      </c>
      <c r="J255" t="str">
        <f t="shared" si="26"/>
        <v/>
      </c>
      <c r="K255" t="str">
        <f>IF(AND(C255&gt;E255,D255="halite"),IF(Main!J147&gt;3000,0,""),"")</f>
        <v/>
      </c>
      <c r="L255" t="str">
        <f t="shared" si="27"/>
        <v/>
      </c>
      <c r="M255" t="str">
        <f>IF(ISBLANK(Main!E147),"",IF(OR(ISERROR(Main!Q147),ISERROR(Main!R147)),"",IF(AND(Main!N147="temperature estimate",Main!Q147&lt;Main!I147),"T",IF(AND(Main!N147="pressure estimate",Main!R147&lt;Main!J147),"P",""))))</f>
        <v/>
      </c>
      <c r="N255" t="str">
        <f t="shared" si="28"/>
        <v/>
      </c>
      <c r="O255" t="str">
        <f>IF(ISNUMBER(Main!F147), IF(OR(Main!F147&lt;0, Main!F147&gt;100), "Invalid Salinity - must be 0 &lt; salinity &lt; 100 wt%;",""),"")</f>
        <v/>
      </c>
      <c r="P255" t="str">
        <f>IF(ISNUMBER(Main!F147),IF('Tm-Th-Salinity'!H255&gt;'Tm-Th-Salinity'!B255,"For entered salinity, Tm &gt; Th;",""),"")</f>
        <v/>
      </c>
      <c r="Q255" t="str">
        <f t="shared" si="29"/>
        <v/>
      </c>
      <c r="R255" t="str">
        <f>IF(AND(ISBLANK(Main!L147),ISNUMBER(Main!O147))," Must specify Th + Tm or S in order to compute isochore; ", IF(AND(ISNUMBER(Main!R147),Main!R147&gt;6000), "Pressure exceeds 6 kbar, outside of model range, cannot precisely determine P at this trapping T; ",""))</f>
        <v/>
      </c>
      <c r="S255" t="str">
        <f>IF(AND(ISNUMBER(Main!C147),ISNUMBER(Main!E147), ISBLANK(Main!D147))," What phase melting represented by Tm? ;","")</f>
        <v/>
      </c>
    </row>
    <row r="256" spans="3:19">
      <c r="C256">
        <f>Main!C148</f>
        <v>0</v>
      </c>
      <c r="D256" s="20">
        <f>Main!D148</f>
        <v>0</v>
      </c>
      <c r="E256">
        <f>Main!E148</f>
        <v>0</v>
      </c>
      <c r="F256" s="86" t="str">
        <f>IF(D256="","",IF(AND(D256="ice",OR(C256&lt;-21.2,C256&gt;0)),0, IF(AND(D256="hydrohalite",OR(C256&lt;-21.2, C256&gt;0.1)),0, IF(AND(D256="halite", OR(C256&lt;0.1,C256&gt;801)),IF(ISBLANK(Main!C148),"",0),""))))</f>
        <v/>
      </c>
      <c r="G256" t="str">
        <f t="shared" si="24"/>
        <v/>
      </c>
      <c r="H256" s="29" t="e">
        <f>374.1+8.8*'Tm-Th-Salinity'!E256+0.1771*'Tm-Th-Salinity'!E256^2-0.0211*'Tm-Th-Salinity'!E256^3+0.0007334*'Tm-Th-Salinity'!E256^4</f>
        <v>#VALUE!</v>
      </c>
      <c r="I256" t="str">
        <f t="shared" si="25"/>
        <v/>
      </c>
      <c r="J256" t="str">
        <f t="shared" si="26"/>
        <v/>
      </c>
      <c r="K256" t="str">
        <f>IF(AND(C256&gt;E256,D256="halite"),IF(Main!J148&gt;3000,0,""),"")</f>
        <v/>
      </c>
      <c r="L256" t="str">
        <f t="shared" si="27"/>
        <v/>
      </c>
      <c r="M256" t="str">
        <f>IF(ISBLANK(Main!E148),"",IF(OR(ISERROR(Main!Q148),ISERROR(Main!R148)),"",IF(AND(Main!N148="temperature estimate",Main!Q148&lt;Main!I148),"T",IF(AND(Main!N148="pressure estimate",Main!R148&lt;Main!J148),"P",""))))</f>
        <v/>
      </c>
      <c r="N256" t="str">
        <f t="shared" si="28"/>
        <v/>
      </c>
      <c r="O256" t="str">
        <f>IF(ISNUMBER(Main!F148), IF(OR(Main!F148&lt;0, Main!F148&gt;100), "Invalid Salinity - must be 0 &lt; salinity &lt; 100 wt%;",""),"")</f>
        <v/>
      </c>
      <c r="P256" t="str">
        <f>IF(ISNUMBER(Main!F148),IF('Tm-Th-Salinity'!H256&gt;'Tm-Th-Salinity'!B256,"For entered salinity, Tm &gt; Th;",""),"")</f>
        <v/>
      </c>
      <c r="Q256" t="str">
        <f t="shared" si="29"/>
        <v/>
      </c>
      <c r="R256" t="str">
        <f>IF(AND(ISBLANK(Main!L148),ISNUMBER(Main!O148))," Must specify Th + Tm or S in order to compute isochore; ", IF(AND(ISNUMBER(Main!R148),Main!R148&gt;6000), "Pressure exceeds 6 kbar, outside of model range, cannot precisely determine P at this trapping T; ",""))</f>
        <v/>
      </c>
      <c r="S256" t="str">
        <f>IF(AND(ISNUMBER(Main!C148),ISNUMBER(Main!E148), ISBLANK(Main!D148))," What phase melting represented by Tm? ;","")</f>
        <v/>
      </c>
    </row>
    <row r="257" spans="3:19">
      <c r="C257">
        <f>Main!C149</f>
        <v>0</v>
      </c>
      <c r="D257" s="20">
        <f>Main!D149</f>
        <v>0</v>
      </c>
      <c r="E257">
        <f>Main!E149</f>
        <v>0</v>
      </c>
      <c r="F257" s="86" t="str">
        <f>IF(D257="","",IF(AND(D257="ice",OR(C257&lt;-21.2,C257&gt;0)),0, IF(AND(D257="hydrohalite",OR(C257&lt;-21.2, C257&gt;0.1)),0, IF(AND(D257="halite", OR(C257&lt;0.1,C257&gt;801)),IF(ISBLANK(Main!C149),"",0),""))))</f>
        <v/>
      </c>
      <c r="G257" t="str">
        <f t="shared" si="24"/>
        <v/>
      </c>
      <c r="H257" s="29" t="e">
        <f>374.1+8.8*'Tm-Th-Salinity'!E257+0.1771*'Tm-Th-Salinity'!E257^2-0.0211*'Tm-Th-Salinity'!E257^3+0.0007334*'Tm-Th-Salinity'!E257^4</f>
        <v>#VALUE!</v>
      </c>
      <c r="I257" t="str">
        <f t="shared" si="25"/>
        <v/>
      </c>
      <c r="J257" t="str">
        <f t="shared" si="26"/>
        <v/>
      </c>
      <c r="K257" t="str">
        <f>IF(AND(C257&gt;E257,D257="halite"),IF(Main!J149&gt;3000,0,""),"")</f>
        <v/>
      </c>
      <c r="L257" t="str">
        <f t="shared" si="27"/>
        <v/>
      </c>
      <c r="M257" t="str">
        <f>IF(ISBLANK(Main!E149),"",IF(OR(ISERROR(Main!Q149),ISERROR(Main!R149)),"",IF(AND(Main!N149="temperature estimate",Main!Q149&lt;Main!I149),"T",IF(AND(Main!N149="pressure estimate",Main!R149&lt;Main!J149),"P",""))))</f>
        <v/>
      </c>
      <c r="N257" t="str">
        <f t="shared" si="28"/>
        <v/>
      </c>
      <c r="O257" t="str">
        <f>IF(ISNUMBER(Main!F149), IF(OR(Main!F149&lt;0, Main!F149&gt;100), "Invalid Salinity - must be 0 &lt; salinity &lt; 100 wt%;",""),"")</f>
        <v/>
      </c>
      <c r="P257" t="str">
        <f>IF(ISNUMBER(Main!F149),IF('Tm-Th-Salinity'!H257&gt;'Tm-Th-Salinity'!B257,"For entered salinity, Tm &gt; Th;",""),"")</f>
        <v/>
      </c>
      <c r="Q257" t="str">
        <f t="shared" si="29"/>
        <v/>
      </c>
      <c r="R257" t="str">
        <f>IF(AND(ISBLANK(Main!L149),ISNUMBER(Main!O149))," Must specify Th + Tm or S in order to compute isochore; ", IF(AND(ISNUMBER(Main!R149),Main!R149&gt;6000), "Pressure exceeds 6 kbar, outside of model range, cannot precisely determine P at this trapping T; ",""))</f>
        <v/>
      </c>
      <c r="S257" t="str">
        <f>IF(AND(ISNUMBER(Main!C149),ISNUMBER(Main!E149), ISBLANK(Main!D149))," What phase melting represented by Tm? ;","")</f>
        <v/>
      </c>
    </row>
    <row r="258" spans="3:19">
      <c r="C258">
        <f>Main!C150</f>
        <v>0</v>
      </c>
      <c r="D258" s="20">
        <f>Main!D150</f>
        <v>0</v>
      </c>
      <c r="E258">
        <f>Main!E150</f>
        <v>0</v>
      </c>
      <c r="F258" s="86" t="str">
        <f>IF(D258="","",IF(AND(D258="ice",OR(C258&lt;-21.2,C258&gt;0)),0, IF(AND(D258="hydrohalite",OR(C258&lt;-21.2, C258&gt;0.1)),0, IF(AND(D258="halite", OR(C258&lt;0.1,C258&gt;801)),IF(ISBLANK(Main!C150),"",0),""))))</f>
        <v/>
      </c>
      <c r="G258" t="str">
        <f t="shared" si="24"/>
        <v/>
      </c>
      <c r="H258" s="29" t="e">
        <f>374.1+8.8*'Tm-Th-Salinity'!E258+0.1771*'Tm-Th-Salinity'!E258^2-0.0211*'Tm-Th-Salinity'!E258^3+0.0007334*'Tm-Th-Salinity'!E258^4</f>
        <v>#VALUE!</v>
      </c>
      <c r="I258" t="str">
        <f t="shared" si="25"/>
        <v/>
      </c>
      <c r="J258" t="str">
        <f t="shared" si="26"/>
        <v/>
      </c>
      <c r="K258" t="str">
        <f>IF(AND(C258&gt;E258,D258="halite"),IF(Main!J150&gt;3000,0,""),"")</f>
        <v/>
      </c>
      <c r="L258" t="str">
        <f t="shared" si="27"/>
        <v/>
      </c>
      <c r="M258" t="str">
        <f>IF(ISBLANK(Main!E150),"",IF(OR(ISERROR(Main!Q150),ISERROR(Main!R150)),"",IF(AND(Main!N150="temperature estimate",Main!Q150&lt;Main!I150),"T",IF(AND(Main!N150="pressure estimate",Main!R150&lt;Main!J150),"P",""))))</f>
        <v/>
      </c>
      <c r="N258" t="str">
        <f t="shared" si="28"/>
        <v/>
      </c>
      <c r="O258" t="str">
        <f>IF(ISNUMBER(Main!F150), IF(OR(Main!F150&lt;0, Main!F150&gt;100), "Invalid Salinity - must be 0 &lt; salinity &lt; 100 wt%;",""),"")</f>
        <v/>
      </c>
      <c r="P258" t="str">
        <f>IF(ISNUMBER(Main!F150),IF('Tm-Th-Salinity'!H258&gt;'Tm-Th-Salinity'!B258,"For entered salinity, Tm &gt; Th;",""),"")</f>
        <v/>
      </c>
      <c r="Q258" t="str">
        <f t="shared" si="29"/>
        <v/>
      </c>
      <c r="R258" t="str">
        <f>IF(AND(ISBLANK(Main!L150),ISNUMBER(Main!O150))," Must specify Th + Tm or S in order to compute isochore; ", IF(AND(ISNUMBER(Main!R150),Main!R150&gt;6000), "Pressure exceeds 6 kbar, outside of model range, cannot precisely determine P at this trapping T; ",""))</f>
        <v/>
      </c>
      <c r="S258" t="str">
        <f>IF(AND(ISNUMBER(Main!C150),ISNUMBER(Main!E150), ISBLANK(Main!D150))," What phase melting represented by Tm? ;","")</f>
        <v/>
      </c>
    </row>
    <row r="259" spans="3:19">
      <c r="C259">
        <f>Main!C151</f>
        <v>0</v>
      </c>
      <c r="D259" s="20">
        <f>Main!D151</f>
        <v>0</v>
      </c>
      <c r="E259">
        <f>Main!E151</f>
        <v>0</v>
      </c>
      <c r="F259" s="86" t="str">
        <f>IF(D259="","",IF(AND(D259="ice",OR(C259&lt;-21.2,C259&gt;0)),0, IF(AND(D259="hydrohalite",OR(C259&lt;-21.2, C259&gt;0.1)),0, IF(AND(D259="halite", OR(C259&lt;0.1,C259&gt;801)),IF(ISBLANK(Main!C151),"",0),""))))</f>
        <v/>
      </c>
      <c r="G259" t="str">
        <f t="shared" si="24"/>
        <v/>
      </c>
      <c r="H259" s="29" t="e">
        <f>374.1+8.8*'Tm-Th-Salinity'!E259+0.1771*'Tm-Th-Salinity'!E259^2-0.0211*'Tm-Th-Salinity'!E259^3+0.0007334*'Tm-Th-Salinity'!E259^4</f>
        <v>#VALUE!</v>
      </c>
      <c r="I259" t="str">
        <f t="shared" si="25"/>
        <v/>
      </c>
      <c r="J259" t="str">
        <f t="shared" si="26"/>
        <v/>
      </c>
      <c r="K259" t="str">
        <f>IF(AND(C259&gt;E259,D259="halite"),IF(Main!J151&gt;3000,0,""),"")</f>
        <v/>
      </c>
      <c r="L259" t="str">
        <f t="shared" si="27"/>
        <v/>
      </c>
      <c r="M259" t="str">
        <f>IF(ISBLANK(Main!E151),"",IF(OR(ISERROR(Main!Q151),ISERROR(Main!R151)),"",IF(AND(Main!N151="temperature estimate",Main!Q151&lt;Main!I151),"T",IF(AND(Main!N151="pressure estimate",Main!R151&lt;Main!J151),"P",""))))</f>
        <v/>
      </c>
      <c r="N259" t="str">
        <f t="shared" si="28"/>
        <v/>
      </c>
      <c r="O259" t="str">
        <f>IF(ISNUMBER(Main!F151), IF(OR(Main!F151&lt;0, Main!F151&gt;100), "Invalid Salinity - must be 0 &lt; salinity &lt; 100 wt%;",""),"")</f>
        <v/>
      </c>
      <c r="P259" t="str">
        <f>IF(ISNUMBER(Main!F151),IF('Tm-Th-Salinity'!H259&gt;'Tm-Th-Salinity'!B259,"For entered salinity, Tm &gt; Th;",""),"")</f>
        <v/>
      </c>
      <c r="Q259" t="str">
        <f t="shared" si="29"/>
        <v/>
      </c>
      <c r="R259" t="str">
        <f>IF(AND(ISBLANK(Main!L151),ISNUMBER(Main!O151))," Must specify Th + Tm or S in order to compute isochore; ", IF(AND(ISNUMBER(Main!R151),Main!R151&gt;6000), "Pressure exceeds 6 kbar, outside of model range, cannot precisely determine P at this trapping T; ",""))</f>
        <v/>
      </c>
      <c r="S259" t="str">
        <f>IF(AND(ISNUMBER(Main!C151),ISNUMBER(Main!E151), ISBLANK(Main!D151))," What phase melting represented by Tm? ;","")</f>
        <v/>
      </c>
    </row>
    <row r="260" spans="3:19">
      <c r="C260">
        <f>Main!C152</f>
        <v>0</v>
      </c>
      <c r="D260" s="20">
        <f>Main!D152</f>
        <v>0</v>
      </c>
      <c r="E260">
        <f>Main!E152</f>
        <v>0</v>
      </c>
      <c r="F260" s="86" t="str">
        <f>IF(D260="","",IF(AND(D260="ice",OR(C260&lt;-21.2,C260&gt;0)),0, IF(AND(D260="hydrohalite",OR(C260&lt;-21.2, C260&gt;0.1)),0, IF(AND(D260="halite", OR(C260&lt;0.1,C260&gt;801)),IF(ISBLANK(Main!C152),"",0),""))))</f>
        <v/>
      </c>
      <c r="G260" t="str">
        <f t="shared" si="24"/>
        <v/>
      </c>
      <c r="H260" s="29" t="e">
        <f>374.1+8.8*'Tm-Th-Salinity'!E260+0.1771*'Tm-Th-Salinity'!E260^2-0.0211*'Tm-Th-Salinity'!E260^3+0.0007334*'Tm-Th-Salinity'!E260^4</f>
        <v>#VALUE!</v>
      </c>
      <c r="I260" t="str">
        <f t="shared" si="25"/>
        <v/>
      </c>
      <c r="J260" t="str">
        <f t="shared" si="26"/>
        <v/>
      </c>
      <c r="K260" t="str">
        <f>IF(AND(C260&gt;E260,D260="halite"),IF(Main!J152&gt;3000,0,""),"")</f>
        <v/>
      </c>
      <c r="L260" t="str">
        <f t="shared" si="27"/>
        <v/>
      </c>
      <c r="M260" t="str">
        <f>IF(ISBLANK(Main!E152),"",IF(OR(ISERROR(Main!Q152),ISERROR(Main!R152)),"",IF(AND(Main!N152="temperature estimate",Main!Q152&lt;Main!I152),"T",IF(AND(Main!N152="pressure estimate",Main!R152&lt;Main!J152),"P",""))))</f>
        <v/>
      </c>
      <c r="N260" t="str">
        <f t="shared" si="28"/>
        <v/>
      </c>
      <c r="O260" t="str">
        <f>IF(ISNUMBER(Main!F152), IF(OR(Main!F152&lt;0, Main!F152&gt;100), "Invalid Salinity - must be 0 &lt; salinity &lt; 100 wt%;",""),"")</f>
        <v/>
      </c>
      <c r="P260" t="str">
        <f>IF(ISNUMBER(Main!F152),IF('Tm-Th-Salinity'!H260&gt;'Tm-Th-Salinity'!B260,"For entered salinity, Tm &gt; Th;",""),"")</f>
        <v/>
      </c>
      <c r="Q260" t="str">
        <f t="shared" si="29"/>
        <v/>
      </c>
      <c r="R260" t="str">
        <f>IF(AND(ISBLANK(Main!L152),ISNUMBER(Main!O152))," Must specify Th + Tm or S in order to compute isochore; ", IF(AND(ISNUMBER(Main!R152),Main!R152&gt;6000), "Pressure exceeds 6 kbar, outside of model range, cannot precisely determine P at this trapping T; ",""))</f>
        <v/>
      </c>
      <c r="S260" t="str">
        <f>IF(AND(ISNUMBER(Main!C152),ISNUMBER(Main!E152), ISBLANK(Main!D152))," What phase melting represented by Tm? ;","")</f>
        <v/>
      </c>
    </row>
    <row r="261" spans="3:19">
      <c r="C261">
        <f>Main!C153</f>
        <v>0</v>
      </c>
      <c r="D261" s="20">
        <f>Main!D153</f>
        <v>0</v>
      </c>
      <c r="E261">
        <f>Main!E153</f>
        <v>0</v>
      </c>
      <c r="F261" s="86" t="str">
        <f>IF(D261="","",IF(AND(D261="ice",OR(C261&lt;-21.2,C261&gt;0)),0, IF(AND(D261="hydrohalite",OR(C261&lt;-21.2, C261&gt;0.1)),0, IF(AND(D261="halite", OR(C261&lt;0.1,C261&gt;801)),IF(ISBLANK(Main!C153),"",0),""))))</f>
        <v/>
      </c>
      <c r="G261" t="str">
        <f t="shared" si="24"/>
        <v/>
      </c>
      <c r="H261" s="29" t="e">
        <f>374.1+8.8*'Tm-Th-Salinity'!E261+0.1771*'Tm-Th-Salinity'!E261^2-0.0211*'Tm-Th-Salinity'!E261^3+0.0007334*'Tm-Th-Salinity'!E261^4</f>
        <v>#VALUE!</v>
      </c>
      <c r="I261" t="str">
        <f t="shared" si="25"/>
        <v/>
      </c>
      <c r="J261" t="str">
        <f t="shared" si="26"/>
        <v/>
      </c>
      <c r="K261" t="str">
        <f>IF(AND(C261&gt;E261,D261="halite"),IF(Main!J153&gt;3000,0,""),"")</f>
        <v/>
      </c>
      <c r="L261" t="str">
        <f t="shared" si="27"/>
        <v/>
      </c>
      <c r="M261" t="str">
        <f>IF(ISBLANK(Main!E153),"",IF(OR(ISERROR(Main!Q153),ISERROR(Main!R153)),"",IF(AND(Main!N153="temperature estimate",Main!Q153&lt;Main!I153),"T",IF(AND(Main!N153="pressure estimate",Main!R153&lt;Main!J153),"P",""))))</f>
        <v/>
      </c>
      <c r="N261" t="str">
        <f t="shared" si="28"/>
        <v/>
      </c>
      <c r="O261" t="str">
        <f>IF(ISNUMBER(Main!F153), IF(OR(Main!F153&lt;0, Main!F153&gt;100), "Invalid Salinity - must be 0 &lt; salinity &lt; 100 wt%;",""),"")</f>
        <v/>
      </c>
      <c r="P261" t="str">
        <f>IF(ISNUMBER(Main!F153),IF('Tm-Th-Salinity'!H261&gt;'Tm-Th-Salinity'!B261,"For entered salinity, Tm &gt; Th;",""),"")</f>
        <v/>
      </c>
      <c r="Q261" t="str">
        <f t="shared" si="29"/>
        <v/>
      </c>
      <c r="R261" t="str">
        <f>IF(AND(ISBLANK(Main!L153),ISNUMBER(Main!O153))," Must specify Th + Tm or S in order to compute isochore; ", IF(AND(ISNUMBER(Main!R153),Main!R153&gt;6000), "Pressure exceeds 6 kbar, outside of model range, cannot precisely determine P at this trapping T; ",""))</f>
        <v/>
      </c>
      <c r="S261" t="str">
        <f>IF(AND(ISNUMBER(Main!C153),ISNUMBER(Main!E153), ISBLANK(Main!D153))," What phase melting represented by Tm? ;","")</f>
        <v/>
      </c>
    </row>
    <row r="262" spans="3:19">
      <c r="C262">
        <f>Main!C154</f>
        <v>0</v>
      </c>
      <c r="D262" s="20">
        <f>Main!D154</f>
        <v>0</v>
      </c>
      <c r="E262">
        <f>Main!E154</f>
        <v>0</v>
      </c>
      <c r="F262" s="86" t="str">
        <f>IF(D262="","",IF(AND(D262="ice",OR(C262&lt;-21.2,C262&gt;0)),0, IF(AND(D262="hydrohalite",OR(C262&lt;-21.2, C262&gt;0.1)),0, IF(AND(D262="halite", OR(C262&lt;0.1,C262&gt;801)),IF(ISBLANK(Main!C154),"",0),""))))</f>
        <v/>
      </c>
      <c r="G262" t="str">
        <f t="shared" si="24"/>
        <v/>
      </c>
      <c r="H262" s="29" t="e">
        <f>374.1+8.8*'Tm-Th-Salinity'!E262+0.1771*'Tm-Th-Salinity'!E262^2-0.0211*'Tm-Th-Salinity'!E262^3+0.0007334*'Tm-Th-Salinity'!E262^4</f>
        <v>#VALUE!</v>
      </c>
      <c r="I262" t="str">
        <f t="shared" si="25"/>
        <v/>
      </c>
      <c r="J262" t="str">
        <f t="shared" si="26"/>
        <v/>
      </c>
      <c r="K262" t="str">
        <f>IF(AND(C262&gt;E262,D262="halite"),IF(Main!J154&gt;3000,0,""),"")</f>
        <v/>
      </c>
      <c r="L262" t="str">
        <f t="shared" si="27"/>
        <v/>
      </c>
      <c r="M262" t="str">
        <f>IF(ISBLANK(Main!E154),"",IF(OR(ISERROR(Main!Q154),ISERROR(Main!R154)),"",IF(AND(Main!N154="temperature estimate",Main!Q154&lt;Main!I154),"T",IF(AND(Main!N154="pressure estimate",Main!R154&lt;Main!J154),"P",""))))</f>
        <v/>
      </c>
      <c r="N262" t="str">
        <f t="shared" si="28"/>
        <v/>
      </c>
      <c r="O262" t="str">
        <f>IF(ISNUMBER(Main!F154), IF(OR(Main!F154&lt;0, Main!F154&gt;100), "Invalid Salinity - must be 0 &lt; salinity &lt; 100 wt%;",""),"")</f>
        <v/>
      </c>
      <c r="P262" t="str">
        <f>IF(ISNUMBER(Main!F154),IF('Tm-Th-Salinity'!H262&gt;'Tm-Th-Salinity'!B262,"For entered salinity, Tm &gt; Th;",""),"")</f>
        <v/>
      </c>
      <c r="Q262" t="str">
        <f t="shared" si="29"/>
        <v/>
      </c>
      <c r="R262" t="str">
        <f>IF(AND(ISBLANK(Main!L154),ISNUMBER(Main!O154))," Must specify Th + Tm or S in order to compute isochore; ", IF(AND(ISNUMBER(Main!R154),Main!R154&gt;6000), "Pressure exceeds 6 kbar, outside of model range, cannot precisely determine P at this trapping T; ",""))</f>
        <v/>
      </c>
      <c r="S262" t="str">
        <f>IF(AND(ISNUMBER(Main!C154),ISNUMBER(Main!E154), ISBLANK(Main!D154))," What phase melting represented by Tm? ;","")</f>
        <v/>
      </c>
    </row>
    <row r="263" spans="3:19">
      <c r="C263">
        <f>Main!C155</f>
        <v>0</v>
      </c>
      <c r="D263" s="20">
        <f>Main!D155</f>
        <v>0</v>
      </c>
      <c r="E263">
        <f>Main!E155</f>
        <v>0</v>
      </c>
      <c r="F263" s="86" t="str">
        <f>IF(D263="","",IF(AND(D263="ice",OR(C263&lt;-21.2,C263&gt;0)),0, IF(AND(D263="hydrohalite",OR(C263&lt;-21.2, C263&gt;0.1)),0, IF(AND(D263="halite", OR(C263&lt;0.1,C263&gt;801)),IF(ISBLANK(Main!C155),"",0),""))))</f>
        <v/>
      </c>
      <c r="G263" t="str">
        <f t="shared" si="24"/>
        <v/>
      </c>
      <c r="H263" s="29" t="e">
        <f>374.1+8.8*'Tm-Th-Salinity'!E263+0.1771*'Tm-Th-Salinity'!E263^2-0.0211*'Tm-Th-Salinity'!E263^3+0.0007334*'Tm-Th-Salinity'!E263^4</f>
        <v>#VALUE!</v>
      </c>
      <c r="I263" t="str">
        <f t="shared" si="25"/>
        <v/>
      </c>
      <c r="J263" t="str">
        <f t="shared" si="26"/>
        <v/>
      </c>
      <c r="K263" t="str">
        <f>IF(AND(C263&gt;E263,D263="halite"),IF(Main!J155&gt;3000,0,""),"")</f>
        <v/>
      </c>
      <c r="L263" t="str">
        <f t="shared" si="27"/>
        <v/>
      </c>
      <c r="M263" t="str">
        <f>IF(ISBLANK(Main!E155),"",IF(OR(ISERROR(Main!Q155),ISERROR(Main!R155)),"",IF(AND(Main!N155="temperature estimate",Main!Q155&lt;Main!I155),"T",IF(AND(Main!N155="pressure estimate",Main!R155&lt;Main!J155),"P",""))))</f>
        <v/>
      </c>
      <c r="N263" t="str">
        <f t="shared" si="28"/>
        <v/>
      </c>
      <c r="O263" t="str">
        <f>IF(ISNUMBER(Main!F155), IF(OR(Main!F155&lt;0, Main!F155&gt;100), "Invalid Salinity - must be 0 &lt; salinity &lt; 100 wt%;",""),"")</f>
        <v/>
      </c>
      <c r="P263" t="str">
        <f>IF(ISNUMBER(Main!F155),IF('Tm-Th-Salinity'!H263&gt;'Tm-Th-Salinity'!B263,"For entered salinity, Tm &gt; Th;",""),"")</f>
        <v/>
      </c>
      <c r="Q263" t="str">
        <f t="shared" si="29"/>
        <v/>
      </c>
      <c r="R263" t="str">
        <f>IF(AND(ISBLANK(Main!L155),ISNUMBER(Main!O155))," Must specify Th + Tm or S in order to compute isochore; ", IF(AND(ISNUMBER(Main!R155),Main!R155&gt;6000), "Pressure exceeds 6 kbar, outside of model range, cannot precisely determine P at this trapping T; ",""))</f>
        <v/>
      </c>
      <c r="S263" t="str">
        <f>IF(AND(ISNUMBER(Main!C155),ISNUMBER(Main!E155), ISBLANK(Main!D155))," What phase melting represented by Tm? ;","")</f>
        <v/>
      </c>
    </row>
    <row r="264" spans="3:19">
      <c r="C264">
        <f>Main!C156</f>
        <v>0</v>
      </c>
      <c r="D264" s="20">
        <f>Main!D156</f>
        <v>0</v>
      </c>
      <c r="E264">
        <f>Main!E156</f>
        <v>0</v>
      </c>
      <c r="F264" s="86" t="str">
        <f>IF(D264="","",IF(AND(D264="ice",OR(C264&lt;-21.2,C264&gt;0)),0, IF(AND(D264="hydrohalite",OR(C264&lt;-21.2, C264&gt;0.1)),0, IF(AND(D264="halite", OR(C264&lt;0.1,C264&gt;801)),IF(ISBLANK(Main!C156),"",0),""))))</f>
        <v/>
      </c>
      <c r="G264" t="str">
        <f t="shared" si="24"/>
        <v/>
      </c>
      <c r="H264" s="29" t="e">
        <f>374.1+8.8*'Tm-Th-Salinity'!E264+0.1771*'Tm-Th-Salinity'!E264^2-0.0211*'Tm-Th-Salinity'!E264^3+0.0007334*'Tm-Th-Salinity'!E264^4</f>
        <v>#VALUE!</v>
      </c>
      <c r="I264" t="str">
        <f t="shared" si="25"/>
        <v/>
      </c>
      <c r="J264" t="str">
        <f t="shared" si="26"/>
        <v/>
      </c>
      <c r="K264" t="str">
        <f>IF(AND(C264&gt;E264,D264="halite"),IF(Main!J156&gt;3000,0,""),"")</f>
        <v/>
      </c>
      <c r="L264" t="str">
        <f t="shared" si="27"/>
        <v/>
      </c>
      <c r="M264" t="str">
        <f>IF(ISBLANK(Main!E156),"",IF(OR(ISERROR(Main!Q156),ISERROR(Main!R156)),"",IF(AND(Main!N156="temperature estimate",Main!Q156&lt;Main!I156),"T",IF(AND(Main!N156="pressure estimate",Main!R156&lt;Main!J156),"P",""))))</f>
        <v/>
      </c>
      <c r="N264" t="str">
        <f t="shared" si="28"/>
        <v/>
      </c>
      <c r="O264" t="str">
        <f>IF(ISNUMBER(Main!F156), IF(OR(Main!F156&lt;0, Main!F156&gt;100), "Invalid Salinity - must be 0 &lt; salinity &lt; 100 wt%;",""),"")</f>
        <v/>
      </c>
      <c r="P264" t="str">
        <f>IF(ISNUMBER(Main!F156),IF('Tm-Th-Salinity'!H264&gt;'Tm-Th-Salinity'!B264,"For entered salinity, Tm &gt; Th;",""),"")</f>
        <v/>
      </c>
      <c r="Q264" t="str">
        <f t="shared" si="29"/>
        <v/>
      </c>
      <c r="R264" t="str">
        <f>IF(AND(ISBLANK(Main!L156),ISNUMBER(Main!O156))," Must specify Th + Tm or S in order to compute isochore; ", IF(AND(ISNUMBER(Main!R156),Main!R156&gt;6000), "Pressure exceeds 6 kbar, outside of model range, cannot precisely determine P at this trapping T; ",""))</f>
        <v/>
      </c>
      <c r="S264" t="str">
        <f>IF(AND(ISNUMBER(Main!C156),ISNUMBER(Main!E156), ISBLANK(Main!D156))," What phase melting represented by Tm? ;","")</f>
        <v/>
      </c>
    </row>
    <row r="265" spans="3:19">
      <c r="C265">
        <f>Main!C157</f>
        <v>0</v>
      </c>
      <c r="D265" s="20">
        <f>Main!D157</f>
        <v>0</v>
      </c>
      <c r="E265">
        <f>Main!E157</f>
        <v>0</v>
      </c>
      <c r="F265" s="86" t="str">
        <f>IF(D265="","",IF(AND(D265="ice",OR(C265&lt;-21.2,C265&gt;0)),0, IF(AND(D265="hydrohalite",OR(C265&lt;-21.2, C265&gt;0.1)),0, IF(AND(D265="halite", OR(C265&lt;0.1,C265&gt;801)),IF(ISBLANK(Main!C157),"",0),""))))</f>
        <v/>
      </c>
      <c r="G265" t="str">
        <f t="shared" si="24"/>
        <v/>
      </c>
      <c r="H265" s="29" t="e">
        <f>374.1+8.8*'Tm-Th-Salinity'!E265+0.1771*'Tm-Th-Salinity'!E265^2-0.0211*'Tm-Th-Salinity'!E265^3+0.0007334*'Tm-Th-Salinity'!E265^4</f>
        <v>#VALUE!</v>
      </c>
      <c r="I265" t="str">
        <f t="shared" si="25"/>
        <v/>
      </c>
      <c r="J265" t="str">
        <f t="shared" si="26"/>
        <v/>
      </c>
      <c r="K265" t="str">
        <f>IF(AND(C265&gt;E265,D265="halite"),IF(Main!J157&gt;3000,0,""),"")</f>
        <v/>
      </c>
      <c r="L265" t="str">
        <f t="shared" si="27"/>
        <v/>
      </c>
      <c r="M265" t="str">
        <f>IF(ISBLANK(Main!E157),"",IF(OR(ISERROR(Main!Q157),ISERROR(Main!R157)),"",IF(AND(Main!N157="temperature estimate",Main!Q157&lt;Main!I157),"T",IF(AND(Main!N157="pressure estimate",Main!R157&lt;Main!J157),"P",""))))</f>
        <v/>
      </c>
      <c r="N265" t="str">
        <f t="shared" si="28"/>
        <v/>
      </c>
      <c r="O265" t="str">
        <f>IF(ISNUMBER(Main!F157), IF(OR(Main!F157&lt;0, Main!F157&gt;100), "Invalid Salinity - must be 0 &lt; salinity &lt; 100 wt%;",""),"")</f>
        <v/>
      </c>
      <c r="P265" t="str">
        <f>IF(ISNUMBER(Main!F157),IF('Tm-Th-Salinity'!H265&gt;'Tm-Th-Salinity'!B265,"For entered salinity, Tm &gt; Th;",""),"")</f>
        <v/>
      </c>
      <c r="Q265" t="str">
        <f t="shared" si="29"/>
        <v/>
      </c>
      <c r="R265" t="str">
        <f>IF(AND(ISBLANK(Main!L157),ISNUMBER(Main!O157))," Must specify Th + Tm or S in order to compute isochore; ", IF(AND(ISNUMBER(Main!R157),Main!R157&gt;6000), "Pressure exceeds 6 kbar, outside of model range, cannot precisely determine P at this trapping T; ",""))</f>
        <v/>
      </c>
      <c r="S265" t="str">
        <f>IF(AND(ISNUMBER(Main!C157),ISNUMBER(Main!E157), ISBLANK(Main!D157))," What phase melting represented by Tm? ;","")</f>
        <v/>
      </c>
    </row>
    <row r="266" spans="3:19">
      <c r="C266">
        <f>Main!C158</f>
        <v>0</v>
      </c>
      <c r="D266" s="20">
        <f>Main!D158</f>
        <v>0</v>
      </c>
      <c r="E266">
        <f>Main!E158</f>
        <v>0</v>
      </c>
      <c r="F266" s="86" t="str">
        <f>IF(D266="","",IF(AND(D266="ice",OR(C266&lt;-21.2,C266&gt;0)),0, IF(AND(D266="hydrohalite",OR(C266&lt;-21.2, C266&gt;0.1)),0, IF(AND(D266="halite", OR(C266&lt;0.1,C266&gt;801)),IF(ISBLANK(Main!C158),"",0),""))))</f>
        <v/>
      </c>
      <c r="G266" t="str">
        <f t="shared" si="24"/>
        <v/>
      </c>
      <c r="H266" s="29" t="e">
        <f>374.1+8.8*'Tm-Th-Salinity'!E266+0.1771*'Tm-Th-Salinity'!E266^2-0.0211*'Tm-Th-Salinity'!E266^3+0.0007334*'Tm-Th-Salinity'!E266^4</f>
        <v>#VALUE!</v>
      </c>
      <c r="I266" t="str">
        <f t="shared" si="25"/>
        <v/>
      </c>
      <c r="J266" t="str">
        <f t="shared" si="26"/>
        <v/>
      </c>
      <c r="K266" t="str">
        <f>IF(AND(C266&gt;E266,D266="halite"),IF(Main!J158&gt;3000,0,""),"")</f>
        <v/>
      </c>
      <c r="L266" t="str">
        <f t="shared" si="27"/>
        <v/>
      </c>
      <c r="M266" t="str">
        <f>IF(ISBLANK(Main!E158),"",IF(OR(ISERROR(Main!Q158),ISERROR(Main!R158)),"",IF(AND(Main!N158="temperature estimate",Main!Q158&lt;Main!I158),"T",IF(AND(Main!N158="pressure estimate",Main!R158&lt;Main!J158),"P",""))))</f>
        <v/>
      </c>
      <c r="N266" t="str">
        <f t="shared" si="28"/>
        <v/>
      </c>
      <c r="O266" t="str">
        <f>IF(ISNUMBER(Main!F158), IF(OR(Main!F158&lt;0, Main!F158&gt;100), "Invalid Salinity - must be 0 &lt; salinity &lt; 100 wt%;",""),"")</f>
        <v/>
      </c>
      <c r="P266" t="str">
        <f>IF(ISNUMBER(Main!F158),IF('Tm-Th-Salinity'!H266&gt;'Tm-Th-Salinity'!B266,"For entered salinity, Tm &gt; Th;",""),"")</f>
        <v/>
      </c>
      <c r="Q266" t="str">
        <f t="shared" si="29"/>
        <v/>
      </c>
      <c r="R266" t="str">
        <f>IF(AND(ISBLANK(Main!L158),ISNUMBER(Main!O158))," Must specify Th + Tm or S in order to compute isochore; ", IF(AND(ISNUMBER(Main!R158),Main!R158&gt;6000), "Pressure exceeds 6 kbar, outside of model range, cannot precisely determine P at this trapping T; ",""))</f>
        <v/>
      </c>
      <c r="S266" t="str">
        <f>IF(AND(ISNUMBER(Main!C158),ISNUMBER(Main!E158), ISBLANK(Main!D158))," What phase melting represented by Tm? ;","")</f>
        <v/>
      </c>
    </row>
    <row r="267" spans="3:19">
      <c r="C267">
        <f>Main!C159</f>
        <v>0</v>
      </c>
      <c r="D267" s="20">
        <f>Main!D159</f>
        <v>0</v>
      </c>
      <c r="E267">
        <f>Main!E159</f>
        <v>0</v>
      </c>
      <c r="F267" s="86" t="str">
        <f>IF(D267="","",IF(AND(D267="ice",OR(C267&lt;-21.2,C267&gt;0)),0, IF(AND(D267="hydrohalite",OR(C267&lt;-21.2, C267&gt;0.1)),0, IF(AND(D267="halite", OR(C267&lt;0.1,C267&gt;801)),IF(ISBLANK(Main!C159),"",0),""))))</f>
        <v/>
      </c>
      <c r="G267" t="str">
        <f t="shared" si="24"/>
        <v/>
      </c>
      <c r="H267" s="29" t="e">
        <f>374.1+8.8*'Tm-Th-Salinity'!E267+0.1771*'Tm-Th-Salinity'!E267^2-0.0211*'Tm-Th-Salinity'!E267^3+0.0007334*'Tm-Th-Salinity'!E267^4</f>
        <v>#VALUE!</v>
      </c>
      <c r="I267" t="str">
        <f t="shared" si="25"/>
        <v/>
      </c>
      <c r="J267" t="str">
        <f t="shared" si="26"/>
        <v/>
      </c>
      <c r="K267" t="str">
        <f>IF(AND(C267&gt;E267,D267="halite"),IF(Main!J159&gt;3000,0,""),"")</f>
        <v/>
      </c>
      <c r="L267" t="str">
        <f t="shared" si="27"/>
        <v/>
      </c>
      <c r="M267" t="str">
        <f>IF(ISBLANK(Main!E159),"",IF(OR(ISERROR(Main!Q159),ISERROR(Main!R159)),"",IF(AND(Main!N159="temperature estimate",Main!Q159&lt;Main!I159),"T",IF(AND(Main!N159="pressure estimate",Main!R159&lt;Main!J159),"P",""))))</f>
        <v/>
      </c>
      <c r="N267" t="str">
        <f t="shared" si="28"/>
        <v/>
      </c>
      <c r="O267" t="str">
        <f>IF(ISNUMBER(Main!F159), IF(OR(Main!F159&lt;0, Main!F159&gt;100), "Invalid Salinity - must be 0 &lt; salinity &lt; 100 wt%;",""),"")</f>
        <v/>
      </c>
      <c r="P267" t="str">
        <f>IF(ISNUMBER(Main!F159),IF('Tm-Th-Salinity'!H267&gt;'Tm-Th-Salinity'!B267,"For entered salinity, Tm &gt; Th;",""),"")</f>
        <v/>
      </c>
      <c r="Q267" t="str">
        <f t="shared" si="29"/>
        <v/>
      </c>
      <c r="R267" t="str">
        <f>IF(AND(ISBLANK(Main!L159),ISNUMBER(Main!O159))," Must specify Th + Tm or S in order to compute isochore; ", IF(AND(ISNUMBER(Main!R159),Main!R159&gt;6000), "Pressure exceeds 6 kbar, outside of model range, cannot precisely determine P at this trapping T; ",""))</f>
        <v/>
      </c>
      <c r="S267" t="str">
        <f>IF(AND(ISNUMBER(Main!C159),ISNUMBER(Main!E159), ISBLANK(Main!D159))," What phase melting represented by Tm? ;","")</f>
        <v/>
      </c>
    </row>
    <row r="268" spans="3:19">
      <c r="C268">
        <f>Main!C160</f>
        <v>0</v>
      </c>
      <c r="D268" s="20">
        <f>Main!D160</f>
        <v>0</v>
      </c>
      <c r="E268">
        <f>Main!E160</f>
        <v>0</v>
      </c>
      <c r="F268" s="86" t="str">
        <f>IF(D268="","",IF(AND(D268="ice",OR(C268&lt;-21.2,C268&gt;0)),0, IF(AND(D268="hydrohalite",OR(C268&lt;-21.2, C268&gt;0.1)),0, IF(AND(D268="halite", OR(C268&lt;0.1,C268&gt;801)),IF(ISBLANK(Main!C160),"",0),""))))</f>
        <v/>
      </c>
      <c r="G268" t="str">
        <f t="shared" si="24"/>
        <v/>
      </c>
      <c r="H268" s="29" t="e">
        <f>374.1+8.8*'Tm-Th-Salinity'!E268+0.1771*'Tm-Th-Salinity'!E268^2-0.0211*'Tm-Th-Salinity'!E268^3+0.0007334*'Tm-Th-Salinity'!E268^4</f>
        <v>#VALUE!</v>
      </c>
      <c r="I268" t="str">
        <f t="shared" si="25"/>
        <v/>
      </c>
      <c r="J268" t="str">
        <f t="shared" si="26"/>
        <v/>
      </c>
      <c r="K268" t="str">
        <f>IF(AND(C268&gt;E268,D268="halite"),IF(Main!J160&gt;3000,0,""),"")</f>
        <v/>
      </c>
      <c r="L268" t="str">
        <f t="shared" si="27"/>
        <v/>
      </c>
      <c r="M268" t="str">
        <f>IF(ISBLANK(Main!E160),"",IF(OR(ISERROR(Main!Q160),ISERROR(Main!R160)),"",IF(AND(Main!N160="temperature estimate",Main!Q160&lt;Main!I160),"T",IF(AND(Main!N160="pressure estimate",Main!R160&lt;Main!J160),"P",""))))</f>
        <v/>
      </c>
      <c r="N268" t="str">
        <f t="shared" si="28"/>
        <v/>
      </c>
      <c r="O268" t="str">
        <f>IF(ISNUMBER(Main!F160), IF(OR(Main!F160&lt;0, Main!F160&gt;100), "Invalid Salinity - must be 0 &lt; salinity &lt; 100 wt%;",""),"")</f>
        <v/>
      </c>
      <c r="P268" t="str">
        <f>IF(ISNUMBER(Main!F160),IF('Tm-Th-Salinity'!H268&gt;'Tm-Th-Salinity'!B268,"For entered salinity, Tm &gt; Th;",""),"")</f>
        <v/>
      </c>
      <c r="Q268" t="str">
        <f t="shared" si="29"/>
        <v/>
      </c>
      <c r="R268" t="str">
        <f>IF(AND(ISBLANK(Main!L160),ISNUMBER(Main!O160))," Must specify Th + Tm or S in order to compute isochore; ", IF(AND(ISNUMBER(Main!R160),Main!R160&gt;6000), "Pressure exceeds 6 kbar, outside of model range, cannot precisely determine P at this trapping T; ",""))</f>
        <v/>
      </c>
      <c r="S268" t="str">
        <f>IF(AND(ISNUMBER(Main!C160),ISNUMBER(Main!E160), ISBLANK(Main!D160))," What phase melting represented by Tm? ;","")</f>
        <v/>
      </c>
    </row>
    <row r="269" spans="3:19">
      <c r="C269">
        <f>Main!C161</f>
        <v>0</v>
      </c>
      <c r="D269" s="20">
        <f>Main!D161</f>
        <v>0</v>
      </c>
      <c r="E269">
        <f>Main!E161</f>
        <v>0</v>
      </c>
      <c r="F269" s="86" t="str">
        <f>IF(D269="","",IF(AND(D269="ice",OR(C269&lt;-21.2,C269&gt;0)),0, IF(AND(D269="hydrohalite",OR(C269&lt;-21.2, C269&gt;0.1)),0, IF(AND(D269="halite", OR(C269&lt;0.1,C269&gt;801)),IF(ISBLANK(Main!C161),"",0),""))))</f>
        <v/>
      </c>
      <c r="G269" t="str">
        <f t="shared" si="24"/>
        <v/>
      </c>
      <c r="H269" s="29" t="e">
        <f>374.1+8.8*'Tm-Th-Salinity'!E269+0.1771*'Tm-Th-Salinity'!E269^2-0.0211*'Tm-Th-Salinity'!E269^3+0.0007334*'Tm-Th-Salinity'!E269^4</f>
        <v>#VALUE!</v>
      </c>
      <c r="I269" t="str">
        <f t="shared" si="25"/>
        <v/>
      </c>
      <c r="J269" t="str">
        <f t="shared" si="26"/>
        <v/>
      </c>
      <c r="K269" t="str">
        <f>IF(AND(C269&gt;E269,D269="halite"),IF(Main!J161&gt;3000,0,""),"")</f>
        <v/>
      </c>
      <c r="L269" t="str">
        <f t="shared" si="27"/>
        <v/>
      </c>
      <c r="M269" t="str">
        <f>IF(ISBLANK(Main!E161),"",IF(OR(ISERROR(Main!Q161),ISERROR(Main!R161)),"",IF(AND(Main!N161="temperature estimate",Main!Q161&lt;Main!I161),"T",IF(AND(Main!N161="pressure estimate",Main!R161&lt;Main!J161),"P",""))))</f>
        <v/>
      </c>
      <c r="N269" t="str">
        <f t="shared" si="28"/>
        <v/>
      </c>
      <c r="O269" t="str">
        <f>IF(ISNUMBER(Main!F161), IF(OR(Main!F161&lt;0, Main!F161&gt;100), "Invalid Salinity - must be 0 &lt; salinity &lt; 100 wt%;",""),"")</f>
        <v/>
      </c>
      <c r="P269" t="str">
        <f>IF(ISNUMBER(Main!F161),IF('Tm-Th-Salinity'!H269&gt;'Tm-Th-Salinity'!B269,"For entered salinity, Tm &gt; Th;",""),"")</f>
        <v/>
      </c>
      <c r="Q269" t="str">
        <f t="shared" si="29"/>
        <v/>
      </c>
      <c r="R269" t="str">
        <f>IF(AND(ISBLANK(Main!L161),ISNUMBER(Main!O161))," Must specify Th + Tm or S in order to compute isochore; ", IF(AND(ISNUMBER(Main!R161),Main!R161&gt;6000), "Pressure exceeds 6 kbar, outside of model range, cannot precisely determine P at this trapping T; ",""))</f>
        <v/>
      </c>
      <c r="S269" t="str">
        <f>IF(AND(ISNUMBER(Main!C161),ISNUMBER(Main!E161), ISBLANK(Main!D161))," What phase melting represented by Tm? ;","")</f>
        <v/>
      </c>
    </row>
    <row r="270" spans="3:19">
      <c r="C270">
        <f>Main!C162</f>
        <v>0</v>
      </c>
      <c r="D270" s="20">
        <f>Main!D162</f>
        <v>0</v>
      </c>
      <c r="E270">
        <f>Main!E162</f>
        <v>0</v>
      </c>
      <c r="F270" s="86" t="str">
        <f>IF(D270="","",IF(AND(D270="ice",OR(C270&lt;-21.2,C270&gt;0)),0, IF(AND(D270="hydrohalite",OR(C270&lt;-21.2, C270&gt;0.1)),0, IF(AND(D270="halite", OR(C270&lt;0.1,C270&gt;801)),IF(ISBLANK(Main!C162),"",0),""))))</f>
        <v/>
      </c>
      <c r="G270" t="str">
        <f t="shared" si="24"/>
        <v/>
      </c>
      <c r="H270" s="29" t="e">
        <f>374.1+8.8*'Tm-Th-Salinity'!E270+0.1771*'Tm-Th-Salinity'!E270^2-0.0211*'Tm-Th-Salinity'!E270^3+0.0007334*'Tm-Th-Salinity'!E270^4</f>
        <v>#VALUE!</v>
      </c>
      <c r="I270" t="str">
        <f t="shared" si="25"/>
        <v/>
      </c>
      <c r="J270" t="str">
        <f t="shared" si="26"/>
        <v/>
      </c>
      <c r="K270" t="str">
        <f>IF(AND(C270&gt;E270,D270="halite"),IF(Main!J162&gt;3000,0,""),"")</f>
        <v/>
      </c>
      <c r="L270" t="str">
        <f t="shared" si="27"/>
        <v/>
      </c>
      <c r="M270" t="str">
        <f>IF(ISBLANK(Main!E162),"",IF(OR(ISERROR(Main!Q162),ISERROR(Main!R162)),"",IF(AND(Main!N162="temperature estimate",Main!Q162&lt;Main!I162),"T",IF(AND(Main!N162="pressure estimate",Main!R162&lt;Main!J162),"P",""))))</f>
        <v/>
      </c>
      <c r="N270" t="str">
        <f t="shared" si="28"/>
        <v/>
      </c>
      <c r="O270" t="str">
        <f>IF(ISNUMBER(Main!F162), IF(OR(Main!F162&lt;0, Main!F162&gt;100), "Invalid Salinity - must be 0 &lt; salinity &lt; 100 wt%;",""),"")</f>
        <v/>
      </c>
      <c r="P270" t="str">
        <f>IF(ISNUMBER(Main!F162),IF('Tm-Th-Salinity'!H270&gt;'Tm-Th-Salinity'!B270,"For entered salinity, Tm &gt; Th;",""),"")</f>
        <v/>
      </c>
      <c r="Q270" t="str">
        <f t="shared" si="29"/>
        <v/>
      </c>
      <c r="R270" t="str">
        <f>IF(AND(ISBLANK(Main!L162),ISNUMBER(Main!O162))," Must specify Th + Tm or S in order to compute isochore; ", IF(AND(ISNUMBER(Main!R162),Main!R162&gt;6000), "Pressure exceeds 6 kbar, outside of model range, cannot precisely determine P at this trapping T; ",""))</f>
        <v/>
      </c>
      <c r="S270" t="str">
        <f>IF(AND(ISNUMBER(Main!C162),ISNUMBER(Main!E162), ISBLANK(Main!D162))," What phase melting represented by Tm? ;","")</f>
        <v/>
      </c>
    </row>
    <row r="271" spans="3:19">
      <c r="C271">
        <f>Main!C163</f>
        <v>0</v>
      </c>
      <c r="D271" s="20">
        <f>Main!D163</f>
        <v>0</v>
      </c>
      <c r="E271">
        <f>Main!E163</f>
        <v>0</v>
      </c>
      <c r="F271" s="86" t="str">
        <f>IF(D271="","",IF(AND(D271="ice",OR(C271&lt;-21.2,C271&gt;0)),0, IF(AND(D271="hydrohalite",OR(C271&lt;-21.2, C271&gt;0.1)),0, IF(AND(D271="halite", OR(C271&lt;0.1,C271&gt;801)),IF(ISBLANK(Main!C163),"",0),""))))</f>
        <v/>
      </c>
      <c r="G271" t="str">
        <f t="shared" si="24"/>
        <v/>
      </c>
      <c r="H271" s="29" t="e">
        <f>374.1+8.8*'Tm-Th-Salinity'!E271+0.1771*'Tm-Th-Salinity'!E271^2-0.0211*'Tm-Th-Salinity'!E271^3+0.0007334*'Tm-Th-Salinity'!E271^4</f>
        <v>#VALUE!</v>
      </c>
      <c r="I271" t="str">
        <f t="shared" si="25"/>
        <v/>
      </c>
      <c r="J271" t="str">
        <f t="shared" si="26"/>
        <v/>
      </c>
      <c r="K271" t="str">
        <f>IF(AND(C271&gt;E271,D271="halite"),IF(Main!J163&gt;3000,0,""),"")</f>
        <v/>
      </c>
      <c r="L271" t="str">
        <f t="shared" si="27"/>
        <v/>
      </c>
      <c r="M271" t="str">
        <f>IF(ISBLANK(Main!E163),"",IF(OR(ISERROR(Main!Q163),ISERROR(Main!R163)),"",IF(AND(Main!N163="temperature estimate",Main!Q163&lt;Main!I163),"T",IF(AND(Main!N163="pressure estimate",Main!R163&lt;Main!J163),"P",""))))</f>
        <v/>
      </c>
      <c r="N271" t="str">
        <f t="shared" si="28"/>
        <v/>
      </c>
      <c r="O271" t="str">
        <f>IF(ISNUMBER(Main!F163), IF(OR(Main!F163&lt;0, Main!F163&gt;100), "Invalid Salinity - must be 0 &lt; salinity &lt; 100 wt%;",""),"")</f>
        <v/>
      </c>
      <c r="P271" t="str">
        <f>IF(ISNUMBER(Main!F163),IF('Tm-Th-Salinity'!H271&gt;'Tm-Th-Salinity'!B271,"For entered salinity, Tm &gt; Th;",""),"")</f>
        <v/>
      </c>
      <c r="Q271" t="str">
        <f t="shared" si="29"/>
        <v/>
      </c>
      <c r="R271" t="str">
        <f>IF(AND(ISBLANK(Main!L163),ISNUMBER(Main!O163))," Must specify Th + Tm or S in order to compute isochore; ", IF(AND(ISNUMBER(Main!R163),Main!R163&gt;6000), "Pressure exceeds 6 kbar, outside of model range, cannot precisely determine P at this trapping T; ",""))</f>
        <v/>
      </c>
      <c r="S271" t="str">
        <f>IF(AND(ISNUMBER(Main!C163),ISNUMBER(Main!E163), ISBLANK(Main!D163))," What phase melting represented by Tm? ;","")</f>
        <v/>
      </c>
    </row>
    <row r="272" spans="3:19">
      <c r="C272">
        <f>Main!C164</f>
        <v>0</v>
      </c>
      <c r="D272" s="20">
        <f>Main!D164</f>
        <v>0</v>
      </c>
      <c r="E272">
        <f>Main!E164</f>
        <v>0</v>
      </c>
      <c r="F272" s="86" t="str">
        <f>IF(D272="","",IF(AND(D272="ice",OR(C272&lt;-21.2,C272&gt;0)),0, IF(AND(D272="hydrohalite",OR(C272&lt;-21.2, C272&gt;0.1)),0, IF(AND(D272="halite", OR(C272&lt;0.1,C272&gt;801)),IF(ISBLANK(Main!C164),"",0),""))))</f>
        <v/>
      </c>
      <c r="G272" t="str">
        <f t="shared" si="24"/>
        <v/>
      </c>
      <c r="H272" s="29" t="e">
        <f>374.1+8.8*'Tm-Th-Salinity'!E272+0.1771*'Tm-Th-Salinity'!E272^2-0.0211*'Tm-Th-Salinity'!E272^3+0.0007334*'Tm-Th-Salinity'!E272^4</f>
        <v>#VALUE!</v>
      </c>
      <c r="I272" t="str">
        <f t="shared" si="25"/>
        <v/>
      </c>
      <c r="J272" t="str">
        <f t="shared" si="26"/>
        <v/>
      </c>
      <c r="K272" t="str">
        <f>IF(AND(C272&gt;E272,D272="halite"),IF(Main!J164&gt;3000,0,""),"")</f>
        <v/>
      </c>
      <c r="L272" t="str">
        <f t="shared" si="27"/>
        <v/>
      </c>
      <c r="M272" t="str">
        <f>IF(ISBLANK(Main!E164),"",IF(OR(ISERROR(Main!Q164),ISERROR(Main!R164)),"",IF(AND(Main!N164="temperature estimate",Main!Q164&lt;Main!I164),"T",IF(AND(Main!N164="pressure estimate",Main!R164&lt;Main!J164),"P",""))))</f>
        <v/>
      </c>
      <c r="N272" t="str">
        <f t="shared" si="28"/>
        <v/>
      </c>
      <c r="O272" t="str">
        <f>IF(ISNUMBER(Main!F164), IF(OR(Main!F164&lt;0, Main!F164&gt;100), "Invalid Salinity - must be 0 &lt; salinity &lt; 100 wt%;",""),"")</f>
        <v/>
      </c>
      <c r="P272" t="str">
        <f>IF(ISNUMBER(Main!F164),IF('Tm-Th-Salinity'!H272&gt;'Tm-Th-Salinity'!B272,"For entered salinity, Tm &gt; Th;",""),"")</f>
        <v/>
      </c>
      <c r="Q272" t="str">
        <f t="shared" si="29"/>
        <v/>
      </c>
      <c r="R272" t="str">
        <f>IF(AND(ISBLANK(Main!L164),ISNUMBER(Main!O164))," Must specify Th + Tm or S in order to compute isochore; ", IF(AND(ISNUMBER(Main!R164),Main!R164&gt;6000), "Pressure exceeds 6 kbar, outside of model range, cannot precisely determine P at this trapping T; ",""))</f>
        <v/>
      </c>
      <c r="S272" t="str">
        <f>IF(AND(ISNUMBER(Main!C164),ISNUMBER(Main!E164), ISBLANK(Main!D164))," What phase melting represented by Tm? ;","")</f>
        <v/>
      </c>
    </row>
    <row r="273" spans="3:19">
      <c r="C273">
        <f>Main!C165</f>
        <v>0</v>
      </c>
      <c r="D273" s="20">
        <f>Main!D165</f>
        <v>0</v>
      </c>
      <c r="E273">
        <f>Main!E165</f>
        <v>0</v>
      </c>
      <c r="F273" s="86" t="str">
        <f>IF(D273="","",IF(AND(D273="ice",OR(C273&lt;-21.2,C273&gt;0)),0, IF(AND(D273="hydrohalite",OR(C273&lt;-21.2, C273&gt;0.1)),0, IF(AND(D273="halite", OR(C273&lt;0.1,C273&gt;801)),IF(ISBLANK(Main!C165),"",0),""))))</f>
        <v/>
      </c>
      <c r="G273" t="str">
        <f t="shared" si="24"/>
        <v/>
      </c>
      <c r="H273" s="29" t="e">
        <f>374.1+8.8*'Tm-Th-Salinity'!E273+0.1771*'Tm-Th-Salinity'!E273^2-0.0211*'Tm-Th-Salinity'!E273^3+0.0007334*'Tm-Th-Salinity'!E273^4</f>
        <v>#VALUE!</v>
      </c>
      <c r="I273" t="str">
        <f t="shared" si="25"/>
        <v/>
      </c>
      <c r="J273" t="str">
        <f t="shared" si="26"/>
        <v/>
      </c>
      <c r="K273" t="str">
        <f>IF(AND(C273&gt;E273,D273="halite"),IF(Main!J165&gt;3000,0,""),"")</f>
        <v/>
      </c>
      <c r="L273" t="str">
        <f t="shared" si="27"/>
        <v/>
      </c>
      <c r="M273" t="str">
        <f>IF(ISBLANK(Main!E165),"",IF(OR(ISERROR(Main!Q165),ISERROR(Main!R165)),"",IF(AND(Main!N165="temperature estimate",Main!Q165&lt;Main!I165),"T",IF(AND(Main!N165="pressure estimate",Main!R165&lt;Main!J165),"P",""))))</f>
        <v/>
      </c>
      <c r="N273" t="str">
        <f t="shared" si="28"/>
        <v/>
      </c>
      <c r="O273" t="str">
        <f>IF(ISNUMBER(Main!F165), IF(OR(Main!F165&lt;0, Main!F165&gt;100), "Invalid Salinity - must be 0 &lt; salinity &lt; 100 wt%;",""),"")</f>
        <v/>
      </c>
      <c r="P273" t="str">
        <f>IF(ISNUMBER(Main!F165),IF('Tm-Th-Salinity'!H273&gt;'Tm-Th-Salinity'!B273,"For entered salinity, Tm &gt; Th;",""),"")</f>
        <v/>
      </c>
      <c r="Q273" t="str">
        <f t="shared" si="29"/>
        <v/>
      </c>
      <c r="R273" t="str">
        <f>IF(AND(ISBLANK(Main!L165),ISNUMBER(Main!O165))," Must specify Th + Tm or S in order to compute isochore; ", IF(AND(ISNUMBER(Main!R165),Main!R165&gt;6000), "Pressure exceeds 6 kbar, outside of model range, cannot precisely determine P at this trapping T; ",""))</f>
        <v/>
      </c>
      <c r="S273" t="str">
        <f>IF(AND(ISNUMBER(Main!C165),ISNUMBER(Main!E165), ISBLANK(Main!D165))," What phase melting represented by Tm? ;","")</f>
        <v/>
      </c>
    </row>
    <row r="274" spans="3:19">
      <c r="C274">
        <f>Main!C166</f>
        <v>0</v>
      </c>
      <c r="D274" s="20">
        <f>Main!D166</f>
        <v>0</v>
      </c>
      <c r="E274">
        <f>Main!E166</f>
        <v>0</v>
      </c>
      <c r="F274" s="86" t="str">
        <f>IF(D274="","",IF(AND(D274="ice",OR(C274&lt;-21.2,C274&gt;0)),0, IF(AND(D274="hydrohalite",OR(C274&lt;-21.2, C274&gt;0.1)),0, IF(AND(D274="halite", OR(C274&lt;0.1,C274&gt;801)),IF(ISBLANK(Main!C166),"",0),""))))</f>
        <v/>
      </c>
      <c r="G274" t="str">
        <f t="shared" si="24"/>
        <v/>
      </c>
      <c r="H274" s="29" t="e">
        <f>374.1+8.8*'Tm-Th-Salinity'!E274+0.1771*'Tm-Th-Salinity'!E274^2-0.0211*'Tm-Th-Salinity'!E274^3+0.0007334*'Tm-Th-Salinity'!E274^4</f>
        <v>#VALUE!</v>
      </c>
      <c r="I274" t="str">
        <f t="shared" si="25"/>
        <v/>
      </c>
      <c r="J274" t="str">
        <f t="shared" si="26"/>
        <v/>
      </c>
      <c r="K274" t="str">
        <f>IF(AND(C274&gt;E274,D274="halite"),IF(Main!J166&gt;3000,0,""),"")</f>
        <v/>
      </c>
      <c r="L274" t="str">
        <f t="shared" si="27"/>
        <v/>
      </c>
      <c r="M274" t="str">
        <f>IF(ISBLANK(Main!E166),"",IF(OR(ISERROR(Main!Q166),ISERROR(Main!R166)),"",IF(AND(Main!N166="temperature estimate",Main!Q166&lt;Main!I166),"T",IF(AND(Main!N166="pressure estimate",Main!R166&lt;Main!J166),"P",""))))</f>
        <v/>
      </c>
      <c r="N274" t="str">
        <f t="shared" si="28"/>
        <v/>
      </c>
      <c r="O274" t="str">
        <f>IF(ISNUMBER(Main!F166), IF(OR(Main!F166&lt;0, Main!F166&gt;100), "Invalid Salinity - must be 0 &lt; salinity &lt; 100 wt%;",""),"")</f>
        <v/>
      </c>
      <c r="P274" t="str">
        <f>IF(ISNUMBER(Main!F166),IF('Tm-Th-Salinity'!H274&gt;'Tm-Th-Salinity'!B274,"For entered salinity, Tm &gt; Th;",""),"")</f>
        <v/>
      </c>
      <c r="Q274" t="str">
        <f t="shared" si="29"/>
        <v/>
      </c>
      <c r="R274" t="str">
        <f>IF(AND(ISBLANK(Main!L166),ISNUMBER(Main!O166))," Must specify Th + Tm or S in order to compute isochore; ", IF(AND(ISNUMBER(Main!R166),Main!R166&gt;6000), "Pressure exceeds 6 kbar, outside of model range, cannot precisely determine P at this trapping T; ",""))</f>
        <v/>
      </c>
      <c r="S274" t="str">
        <f>IF(AND(ISNUMBER(Main!C166),ISNUMBER(Main!E166), ISBLANK(Main!D166))," What phase melting represented by Tm? ;","")</f>
        <v/>
      </c>
    </row>
    <row r="275" spans="3:19">
      <c r="C275">
        <f>Main!C167</f>
        <v>0</v>
      </c>
      <c r="D275" s="20">
        <f>Main!D167</f>
        <v>0</v>
      </c>
      <c r="E275">
        <f>Main!E167</f>
        <v>0</v>
      </c>
      <c r="F275" s="86" t="str">
        <f>IF(D275="","",IF(AND(D275="ice",OR(C275&lt;-21.2,C275&gt;0)),0, IF(AND(D275="hydrohalite",OR(C275&lt;-21.2, C275&gt;0.1)),0, IF(AND(D275="halite", OR(C275&lt;0.1,C275&gt;801)),IF(ISBLANK(Main!C167),"",0),""))))</f>
        <v/>
      </c>
      <c r="G275" t="str">
        <f t="shared" si="24"/>
        <v/>
      </c>
      <c r="H275" s="29" t="e">
        <f>374.1+8.8*'Tm-Th-Salinity'!E275+0.1771*'Tm-Th-Salinity'!E275^2-0.0211*'Tm-Th-Salinity'!E275^3+0.0007334*'Tm-Th-Salinity'!E275^4</f>
        <v>#VALUE!</v>
      </c>
      <c r="I275" t="str">
        <f t="shared" si="25"/>
        <v/>
      </c>
      <c r="J275" t="str">
        <f t="shared" si="26"/>
        <v/>
      </c>
      <c r="K275" t="str">
        <f>IF(AND(C275&gt;E275,D275="halite"),IF(Main!J167&gt;3000,0,""),"")</f>
        <v/>
      </c>
      <c r="L275" t="str">
        <f t="shared" si="27"/>
        <v/>
      </c>
      <c r="M275" t="str">
        <f>IF(ISBLANK(Main!E167),"",IF(OR(ISERROR(Main!Q167),ISERROR(Main!R167)),"",IF(AND(Main!N167="temperature estimate",Main!Q167&lt;Main!I167),"T",IF(AND(Main!N167="pressure estimate",Main!R167&lt;Main!J167),"P",""))))</f>
        <v/>
      </c>
      <c r="N275" t="str">
        <f t="shared" si="28"/>
        <v/>
      </c>
      <c r="O275" t="str">
        <f>IF(ISNUMBER(Main!F167), IF(OR(Main!F167&lt;0, Main!F167&gt;100), "Invalid Salinity - must be 0 &lt; salinity &lt; 100 wt%;",""),"")</f>
        <v/>
      </c>
      <c r="P275" t="str">
        <f>IF(ISNUMBER(Main!F167),IF('Tm-Th-Salinity'!H275&gt;'Tm-Th-Salinity'!B275,"For entered salinity, Tm &gt; Th;",""),"")</f>
        <v/>
      </c>
      <c r="Q275" t="str">
        <f t="shared" si="29"/>
        <v/>
      </c>
      <c r="R275" t="str">
        <f>IF(AND(ISBLANK(Main!L167),ISNUMBER(Main!O167))," Must specify Th + Tm or S in order to compute isochore; ", IF(AND(ISNUMBER(Main!R167),Main!R167&gt;6000), "Pressure exceeds 6 kbar, outside of model range, cannot precisely determine P at this trapping T; ",""))</f>
        <v/>
      </c>
      <c r="S275" t="str">
        <f>IF(AND(ISNUMBER(Main!C167),ISNUMBER(Main!E167), ISBLANK(Main!D167))," What phase melting represented by Tm? ;","")</f>
        <v/>
      </c>
    </row>
    <row r="276" spans="3:19">
      <c r="C276">
        <f>Main!C168</f>
        <v>0</v>
      </c>
      <c r="D276" s="20">
        <f>Main!D168</f>
        <v>0</v>
      </c>
      <c r="E276">
        <f>Main!E168</f>
        <v>0</v>
      </c>
      <c r="F276" s="86" t="str">
        <f>IF(D276="","",IF(AND(D276="ice",OR(C276&lt;-21.2,C276&gt;0)),0, IF(AND(D276="hydrohalite",OR(C276&lt;-21.2, C276&gt;0.1)),0, IF(AND(D276="halite", OR(C276&lt;0.1,C276&gt;801)),IF(ISBLANK(Main!C168),"",0),""))))</f>
        <v/>
      </c>
      <c r="G276" t="str">
        <f t="shared" si="24"/>
        <v/>
      </c>
      <c r="H276" s="29" t="e">
        <f>374.1+8.8*'Tm-Th-Salinity'!E276+0.1771*'Tm-Th-Salinity'!E276^2-0.0211*'Tm-Th-Salinity'!E276^3+0.0007334*'Tm-Th-Salinity'!E276^4</f>
        <v>#VALUE!</v>
      </c>
      <c r="I276" t="str">
        <f t="shared" si="25"/>
        <v/>
      </c>
      <c r="J276" t="str">
        <f t="shared" si="26"/>
        <v/>
      </c>
      <c r="K276" t="str">
        <f>IF(AND(C276&gt;E276,D276="halite"),IF(Main!J168&gt;3000,0,""),"")</f>
        <v/>
      </c>
      <c r="L276" t="str">
        <f t="shared" si="27"/>
        <v/>
      </c>
      <c r="M276" t="str">
        <f>IF(ISBLANK(Main!E168),"",IF(OR(ISERROR(Main!Q168),ISERROR(Main!R168)),"",IF(AND(Main!N168="temperature estimate",Main!Q168&lt;Main!I168),"T",IF(AND(Main!N168="pressure estimate",Main!R168&lt;Main!J168),"P",""))))</f>
        <v/>
      </c>
      <c r="N276" t="str">
        <f t="shared" si="28"/>
        <v/>
      </c>
      <c r="O276" t="str">
        <f>IF(ISNUMBER(Main!F168), IF(OR(Main!F168&lt;0, Main!F168&gt;100), "Invalid Salinity - must be 0 &lt; salinity &lt; 100 wt%;",""),"")</f>
        <v/>
      </c>
      <c r="P276" t="str">
        <f>IF(ISNUMBER(Main!F168),IF('Tm-Th-Salinity'!H276&gt;'Tm-Th-Salinity'!B276,"For entered salinity, Tm &gt; Th;",""),"")</f>
        <v/>
      </c>
      <c r="Q276" t="str">
        <f t="shared" si="29"/>
        <v/>
      </c>
      <c r="R276" t="str">
        <f>IF(AND(ISBLANK(Main!L168),ISNUMBER(Main!O168))," Must specify Th + Tm or S in order to compute isochore; ", IF(AND(ISNUMBER(Main!R168),Main!R168&gt;6000), "Pressure exceeds 6 kbar, outside of model range, cannot precisely determine P at this trapping T; ",""))</f>
        <v/>
      </c>
      <c r="S276" t="str">
        <f>IF(AND(ISNUMBER(Main!C168),ISNUMBER(Main!E168), ISBLANK(Main!D168))," What phase melting represented by Tm? ;","")</f>
        <v/>
      </c>
    </row>
    <row r="277" spans="3:19">
      <c r="C277">
        <f>Main!C169</f>
        <v>0</v>
      </c>
      <c r="D277" s="20">
        <f>Main!D169</f>
        <v>0</v>
      </c>
      <c r="E277">
        <f>Main!E169</f>
        <v>0</v>
      </c>
      <c r="F277" s="86" t="str">
        <f>IF(D277="","",IF(AND(D277="ice",OR(C277&lt;-21.2,C277&gt;0)),0, IF(AND(D277="hydrohalite",OR(C277&lt;-21.2, C277&gt;0.1)),0, IF(AND(D277="halite", OR(C277&lt;0.1,C277&gt;801)),IF(ISBLANK(Main!C169),"",0),""))))</f>
        <v/>
      </c>
      <c r="G277" t="str">
        <f t="shared" si="24"/>
        <v/>
      </c>
      <c r="H277" s="29" t="e">
        <f>374.1+8.8*'Tm-Th-Salinity'!E277+0.1771*'Tm-Th-Salinity'!E277^2-0.0211*'Tm-Th-Salinity'!E277^3+0.0007334*'Tm-Th-Salinity'!E277^4</f>
        <v>#VALUE!</v>
      </c>
      <c r="I277" t="str">
        <f t="shared" si="25"/>
        <v/>
      </c>
      <c r="J277" t="str">
        <f t="shared" si="26"/>
        <v/>
      </c>
      <c r="K277" t="str">
        <f>IF(AND(C277&gt;E277,D277="halite"),IF(Main!J169&gt;3000,0,""),"")</f>
        <v/>
      </c>
      <c r="L277" t="str">
        <f t="shared" si="27"/>
        <v/>
      </c>
      <c r="M277" t="str">
        <f>IF(ISBLANK(Main!E169),"",IF(OR(ISERROR(Main!Q169),ISERROR(Main!R169)),"",IF(AND(Main!N169="temperature estimate",Main!Q169&lt;Main!I169),"T",IF(AND(Main!N169="pressure estimate",Main!R169&lt;Main!J169),"P",""))))</f>
        <v/>
      </c>
      <c r="N277" t="str">
        <f t="shared" si="28"/>
        <v/>
      </c>
      <c r="O277" t="str">
        <f>IF(ISNUMBER(Main!F169), IF(OR(Main!F169&lt;0, Main!F169&gt;100), "Invalid Salinity - must be 0 &lt; salinity &lt; 100 wt%;",""),"")</f>
        <v/>
      </c>
      <c r="P277" t="str">
        <f>IF(ISNUMBER(Main!F169),IF('Tm-Th-Salinity'!H277&gt;'Tm-Th-Salinity'!B277,"For entered salinity, Tm &gt; Th;",""),"")</f>
        <v/>
      </c>
      <c r="Q277" t="str">
        <f t="shared" si="29"/>
        <v/>
      </c>
      <c r="R277" t="str">
        <f>IF(AND(ISBLANK(Main!L169),ISNUMBER(Main!O169))," Must specify Th + Tm or S in order to compute isochore; ", IF(AND(ISNUMBER(Main!R169),Main!R169&gt;6000), "Pressure exceeds 6 kbar, outside of model range, cannot precisely determine P at this trapping T; ",""))</f>
        <v/>
      </c>
      <c r="S277" t="str">
        <f>IF(AND(ISNUMBER(Main!C169),ISNUMBER(Main!E169), ISBLANK(Main!D169))," What phase melting represented by Tm? ;","")</f>
        <v/>
      </c>
    </row>
    <row r="278" spans="3:19">
      <c r="C278">
        <f>Main!C170</f>
        <v>0</v>
      </c>
      <c r="D278" s="20">
        <f>Main!D170</f>
        <v>0</v>
      </c>
      <c r="E278">
        <f>Main!E170</f>
        <v>0</v>
      </c>
      <c r="F278" s="86" t="str">
        <f>IF(D278="","",IF(AND(D278="ice",OR(C278&lt;-21.2,C278&gt;0)),0, IF(AND(D278="hydrohalite",OR(C278&lt;-21.2, C278&gt;0.1)),0, IF(AND(D278="halite", OR(C278&lt;0.1,C278&gt;801)),IF(ISBLANK(Main!C170),"",0),""))))</f>
        <v/>
      </c>
      <c r="G278" t="str">
        <f t="shared" si="24"/>
        <v/>
      </c>
      <c r="H278" s="29" t="e">
        <f>374.1+8.8*'Tm-Th-Salinity'!E278+0.1771*'Tm-Th-Salinity'!E278^2-0.0211*'Tm-Th-Salinity'!E278^3+0.0007334*'Tm-Th-Salinity'!E278^4</f>
        <v>#VALUE!</v>
      </c>
      <c r="I278" t="str">
        <f t="shared" si="25"/>
        <v/>
      </c>
      <c r="J278" t="str">
        <f t="shared" si="26"/>
        <v/>
      </c>
      <c r="K278" t="str">
        <f>IF(AND(C278&gt;E278,D278="halite"),IF(Main!J170&gt;3000,0,""),"")</f>
        <v/>
      </c>
      <c r="L278" t="str">
        <f t="shared" si="27"/>
        <v/>
      </c>
      <c r="M278" t="str">
        <f>IF(ISBLANK(Main!E170),"",IF(OR(ISERROR(Main!Q170),ISERROR(Main!R170)),"",IF(AND(Main!N170="temperature estimate",Main!Q170&lt;Main!I170),"T",IF(AND(Main!N170="pressure estimate",Main!R170&lt;Main!J170),"P",""))))</f>
        <v/>
      </c>
      <c r="N278" t="str">
        <f t="shared" si="28"/>
        <v/>
      </c>
      <c r="O278" t="str">
        <f>IF(ISNUMBER(Main!F170), IF(OR(Main!F170&lt;0, Main!F170&gt;100), "Invalid Salinity - must be 0 &lt; salinity &lt; 100 wt%;",""),"")</f>
        <v/>
      </c>
      <c r="P278" t="str">
        <f>IF(ISNUMBER(Main!F170),IF('Tm-Th-Salinity'!H278&gt;'Tm-Th-Salinity'!B278,"For entered salinity, Tm &gt; Th;",""),"")</f>
        <v/>
      </c>
      <c r="Q278" t="str">
        <f t="shared" si="29"/>
        <v/>
      </c>
      <c r="R278" t="str">
        <f>IF(AND(ISBLANK(Main!L170),ISNUMBER(Main!O170))," Must specify Th + Tm or S in order to compute isochore; ", IF(AND(ISNUMBER(Main!R170),Main!R170&gt;6000), "Pressure exceeds 6 kbar, outside of model range, cannot precisely determine P at this trapping T; ",""))</f>
        <v/>
      </c>
      <c r="S278" t="str">
        <f>IF(AND(ISNUMBER(Main!C170),ISNUMBER(Main!E170), ISBLANK(Main!D170))," What phase melting represented by Tm? ;","")</f>
        <v/>
      </c>
    </row>
    <row r="279" spans="3:19">
      <c r="C279">
        <f>Main!C171</f>
        <v>0</v>
      </c>
      <c r="D279" s="20">
        <f>Main!D171</f>
        <v>0</v>
      </c>
      <c r="E279">
        <f>Main!E171</f>
        <v>0</v>
      </c>
      <c r="F279" s="86" t="str">
        <f>IF(D279="","",IF(AND(D279="ice",OR(C279&lt;-21.2,C279&gt;0)),0, IF(AND(D279="hydrohalite",OR(C279&lt;-21.2, C279&gt;0.1)),0, IF(AND(D279="halite", OR(C279&lt;0.1,C279&gt;801)),IF(ISBLANK(Main!C171),"",0),""))))</f>
        <v/>
      </c>
      <c r="G279" t="str">
        <f t="shared" si="24"/>
        <v/>
      </c>
      <c r="H279" s="29" t="e">
        <f>374.1+8.8*'Tm-Th-Salinity'!E279+0.1771*'Tm-Th-Salinity'!E279^2-0.0211*'Tm-Th-Salinity'!E279^3+0.0007334*'Tm-Th-Salinity'!E279^4</f>
        <v>#VALUE!</v>
      </c>
      <c r="I279" t="str">
        <f t="shared" si="25"/>
        <v/>
      </c>
      <c r="J279" t="str">
        <f t="shared" si="26"/>
        <v/>
      </c>
      <c r="K279" t="str">
        <f>IF(AND(C279&gt;E279,D279="halite"),IF(Main!J171&gt;3000,0,""),"")</f>
        <v/>
      </c>
      <c r="L279" t="str">
        <f t="shared" si="27"/>
        <v/>
      </c>
      <c r="M279" t="str">
        <f>IF(ISBLANK(Main!E171),"",IF(OR(ISERROR(Main!Q171),ISERROR(Main!R171)),"",IF(AND(Main!N171="temperature estimate",Main!Q171&lt;Main!I171),"T",IF(AND(Main!N171="pressure estimate",Main!R171&lt;Main!J171),"P",""))))</f>
        <v/>
      </c>
      <c r="N279" t="str">
        <f t="shared" si="28"/>
        <v/>
      </c>
      <c r="O279" t="str">
        <f>IF(ISNUMBER(Main!F171), IF(OR(Main!F171&lt;0, Main!F171&gt;100), "Invalid Salinity - must be 0 &lt; salinity &lt; 100 wt%;",""),"")</f>
        <v/>
      </c>
      <c r="P279" t="str">
        <f>IF(ISNUMBER(Main!F171),IF('Tm-Th-Salinity'!H279&gt;'Tm-Th-Salinity'!B279,"For entered salinity, Tm &gt; Th;",""),"")</f>
        <v/>
      </c>
      <c r="Q279" t="str">
        <f t="shared" si="29"/>
        <v/>
      </c>
      <c r="R279" t="str">
        <f>IF(AND(ISBLANK(Main!L171),ISNUMBER(Main!O171))," Must specify Th + Tm or S in order to compute isochore; ", IF(AND(ISNUMBER(Main!R171),Main!R171&gt;6000), "Pressure exceeds 6 kbar, outside of model range, cannot precisely determine P at this trapping T; ",""))</f>
        <v/>
      </c>
      <c r="S279" t="str">
        <f>IF(AND(ISNUMBER(Main!C171),ISNUMBER(Main!E171), ISBLANK(Main!D171))," What phase melting represented by Tm? ;","")</f>
        <v/>
      </c>
    </row>
    <row r="280" spans="3:19">
      <c r="C280">
        <f>Main!C172</f>
        <v>0</v>
      </c>
      <c r="D280" s="20">
        <f>Main!D172</f>
        <v>0</v>
      </c>
      <c r="E280">
        <f>Main!E172</f>
        <v>0</v>
      </c>
      <c r="F280" s="86" t="str">
        <f>IF(D280="","",IF(AND(D280="ice",OR(C280&lt;-21.2,C280&gt;0)),0, IF(AND(D280="hydrohalite",OR(C280&lt;-21.2, C280&gt;0.1)),0, IF(AND(D280="halite", OR(C280&lt;0.1,C280&gt;801)),IF(ISBLANK(Main!C172),"",0),""))))</f>
        <v/>
      </c>
      <c r="G280" t="str">
        <f t="shared" si="24"/>
        <v/>
      </c>
      <c r="H280" s="29" t="e">
        <f>374.1+8.8*'Tm-Th-Salinity'!E280+0.1771*'Tm-Th-Salinity'!E280^2-0.0211*'Tm-Th-Salinity'!E280^3+0.0007334*'Tm-Th-Salinity'!E280^4</f>
        <v>#VALUE!</v>
      </c>
      <c r="I280" t="str">
        <f t="shared" si="25"/>
        <v/>
      </c>
      <c r="J280" t="str">
        <f t="shared" si="26"/>
        <v/>
      </c>
      <c r="K280" t="str">
        <f>IF(AND(C280&gt;E280,D280="halite"),IF(Main!J172&gt;3000,0,""),"")</f>
        <v/>
      </c>
      <c r="L280" t="str">
        <f t="shared" si="27"/>
        <v/>
      </c>
      <c r="M280" t="str">
        <f>IF(ISBLANK(Main!E172),"",IF(OR(ISERROR(Main!Q172),ISERROR(Main!R172)),"",IF(AND(Main!N172="temperature estimate",Main!Q172&lt;Main!I172),"T",IF(AND(Main!N172="pressure estimate",Main!R172&lt;Main!J172),"P",""))))</f>
        <v/>
      </c>
      <c r="N280" t="str">
        <f t="shared" si="28"/>
        <v/>
      </c>
      <c r="O280" t="str">
        <f>IF(ISNUMBER(Main!F172), IF(OR(Main!F172&lt;0, Main!F172&gt;100), "Invalid Salinity - must be 0 &lt; salinity &lt; 100 wt%;",""),"")</f>
        <v/>
      </c>
      <c r="P280" t="str">
        <f>IF(ISNUMBER(Main!F172),IF('Tm-Th-Salinity'!H280&gt;'Tm-Th-Salinity'!B280,"For entered salinity, Tm &gt; Th;",""),"")</f>
        <v/>
      </c>
      <c r="Q280" t="str">
        <f t="shared" si="29"/>
        <v/>
      </c>
      <c r="R280" t="str">
        <f>IF(AND(ISBLANK(Main!L172),ISNUMBER(Main!O172))," Must specify Th + Tm or S in order to compute isochore; ", IF(AND(ISNUMBER(Main!R172),Main!R172&gt;6000), "Pressure exceeds 6 kbar, outside of model range, cannot precisely determine P at this trapping T; ",""))</f>
        <v/>
      </c>
      <c r="S280" t="str">
        <f>IF(AND(ISNUMBER(Main!C172),ISNUMBER(Main!E172), ISBLANK(Main!D172))," What phase melting represented by Tm? ;","")</f>
        <v/>
      </c>
    </row>
    <row r="281" spans="3:19">
      <c r="C281">
        <f>Main!C173</f>
        <v>0</v>
      </c>
      <c r="D281" s="20">
        <f>Main!D173</f>
        <v>0</v>
      </c>
      <c r="E281">
        <f>Main!E173</f>
        <v>0</v>
      </c>
      <c r="F281" s="86" t="str">
        <f>IF(D281="","",IF(AND(D281="ice",OR(C281&lt;-21.2,C281&gt;0)),0, IF(AND(D281="hydrohalite",OR(C281&lt;-21.2, C281&gt;0.1)),0, IF(AND(D281="halite", OR(C281&lt;0.1,C281&gt;801)),IF(ISBLANK(Main!C173),"",0),""))))</f>
        <v/>
      </c>
      <c r="G281" t="str">
        <f t="shared" si="24"/>
        <v/>
      </c>
      <c r="H281" s="29" t="e">
        <f>374.1+8.8*'Tm-Th-Salinity'!E281+0.1771*'Tm-Th-Salinity'!E281^2-0.0211*'Tm-Th-Salinity'!E281^3+0.0007334*'Tm-Th-Salinity'!E281^4</f>
        <v>#VALUE!</v>
      </c>
      <c r="I281" t="str">
        <f t="shared" si="25"/>
        <v/>
      </c>
      <c r="J281" t="str">
        <f t="shared" si="26"/>
        <v/>
      </c>
      <c r="K281" t="str">
        <f>IF(AND(C281&gt;E281,D281="halite"),IF(Main!J173&gt;3000,0,""),"")</f>
        <v/>
      </c>
      <c r="L281" t="str">
        <f t="shared" si="27"/>
        <v/>
      </c>
      <c r="M281" t="str">
        <f>IF(ISBLANK(Main!E173),"",IF(OR(ISERROR(Main!Q173),ISERROR(Main!R173)),"",IF(AND(Main!N173="temperature estimate",Main!Q173&lt;Main!I173),"T",IF(AND(Main!N173="pressure estimate",Main!R173&lt;Main!J173),"P",""))))</f>
        <v/>
      </c>
      <c r="N281" t="str">
        <f t="shared" si="28"/>
        <v/>
      </c>
      <c r="O281" t="str">
        <f>IF(ISNUMBER(Main!F173), IF(OR(Main!F173&lt;0, Main!F173&gt;100), "Invalid Salinity - must be 0 &lt; salinity &lt; 100 wt%;",""),"")</f>
        <v/>
      </c>
      <c r="P281" t="str">
        <f>IF(ISNUMBER(Main!F173),IF('Tm-Th-Salinity'!H281&gt;'Tm-Th-Salinity'!B281,"For entered salinity, Tm &gt; Th;",""),"")</f>
        <v/>
      </c>
      <c r="Q281" t="str">
        <f t="shared" si="29"/>
        <v/>
      </c>
      <c r="R281" t="str">
        <f>IF(AND(ISBLANK(Main!L173),ISNUMBER(Main!O173))," Must specify Th + Tm or S in order to compute isochore; ", IF(AND(ISNUMBER(Main!R173),Main!R173&gt;6000), "Pressure exceeds 6 kbar, outside of model range, cannot precisely determine P at this trapping T; ",""))</f>
        <v/>
      </c>
      <c r="S281" t="str">
        <f>IF(AND(ISNUMBER(Main!C173),ISNUMBER(Main!E173), ISBLANK(Main!D173))," What phase melting represented by Tm? ;","")</f>
        <v/>
      </c>
    </row>
    <row r="282" spans="3:19">
      <c r="C282">
        <f>Main!C174</f>
        <v>0</v>
      </c>
      <c r="D282" s="20">
        <f>Main!D174</f>
        <v>0</v>
      </c>
      <c r="E282">
        <f>Main!E174</f>
        <v>0</v>
      </c>
      <c r="F282" s="86" t="str">
        <f>IF(D282="","",IF(AND(D282="ice",OR(C282&lt;-21.2,C282&gt;0)),0, IF(AND(D282="hydrohalite",OR(C282&lt;-21.2, C282&gt;0.1)),0, IF(AND(D282="halite", OR(C282&lt;0.1,C282&gt;801)),IF(ISBLANK(Main!C174),"",0),""))))</f>
        <v/>
      </c>
      <c r="G282" t="str">
        <f t="shared" si="24"/>
        <v/>
      </c>
      <c r="H282" s="29" t="e">
        <f>374.1+8.8*'Tm-Th-Salinity'!E282+0.1771*'Tm-Th-Salinity'!E282^2-0.0211*'Tm-Th-Salinity'!E282^3+0.0007334*'Tm-Th-Salinity'!E282^4</f>
        <v>#VALUE!</v>
      </c>
      <c r="I282" t="str">
        <f t="shared" si="25"/>
        <v/>
      </c>
      <c r="J282" t="str">
        <f t="shared" si="26"/>
        <v/>
      </c>
      <c r="K282" t="str">
        <f>IF(AND(C282&gt;E282,D282="halite"),IF(Main!J174&gt;3000,0,""),"")</f>
        <v/>
      </c>
      <c r="L282" t="str">
        <f t="shared" si="27"/>
        <v/>
      </c>
      <c r="M282" t="str">
        <f>IF(ISBLANK(Main!E174),"",IF(OR(ISERROR(Main!Q174),ISERROR(Main!R174)),"",IF(AND(Main!N174="temperature estimate",Main!Q174&lt;Main!I174),"T",IF(AND(Main!N174="pressure estimate",Main!R174&lt;Main!J174),"P",""))))</f>
        <v/>
      </c>
      <c r="N282" t="str">
        <f t="shared" si="28"/>
        <v/>
      </c>
      <c r="O282" t="str">
        <f>IF(ISNUMBER(Main!F174), IF(OR(Main!F174&lt;0, Main!F174&gt;100), "Invalid Salinity - must be 0 &lt; salinity &lt; 100 wt%;",""),"")</f>
        <v/>
      </c>
      <c r="P282" t="str">
        <f>IF(ISNUMBER(Main!F174),IF('Tm-Th-Salinity'!H282&gt;'Tm-Th-Salinity'!B282,"For entered salinity, Tm &gt; Th;",""),"")</f>
        <v/>
      </c>
      <c r="Q282" t="str">
        <f t="shared" si="29"/>
        <v/>
      </c>
      <c r="R282" t="str">
        <f>IF(AND(ISBLANK(Main!L174),ISNUMBER(Main!O174))," Must specify Th + Tm or S in order to compute isochore; ", IF(AND(ISNUMBER(Main!R174),Main!R174&gt;6000), "Pressure exceeds 6 kbar, outside of model range, cannot precisely determine P at this trapping T; ",""))</f>
        <v/>
      </c>
      <c r="S282" t="str">
        <f>IF(AND(ISNUMBER(Main!C174),ISNUMBER(Main!E174), ISBLANK(Main!D174))," What phase melting represented by Tm? ;","")</f>
        <v/>
      </c>
    </row>
    <row r="283" spans="3:19">
      <c r="C283">
        <f>Main!C175</f>
        <v>0</v>
      </c>
      <c r="D283" s="20">
        <f>Main!D175</f>
        <v>0</v>
      </c>
      <c r="E283">
        <f>Main!E175</f>
        <v>0</v>
      </c>
      <c r="F283" s="86" t="str">
        <f>IF(D283="","",IF(AND(D283="ice",OR(C283&lt;-21.2,C283&gt;0)),0, IF(AND(D283="hydrohalite",OR(C283&lt;-21.2, C283&gt;0.1)),0, IF(AND(D283="halite", OR(C283&lt;0.1,C283&gt;801)),IF(ISBLANK(Main!C175),"",0),""))))</f>
        <v/>
      </c>
      <c r="G283" t="str">
        <f t="shared" si="24"/>
        <v/>
      </c>
      <c r="H283" s="29" t="e">
        <f>374.1+8.8*'Tm-Th-Salinity'!E283+0.1771*'Tm-Th-Salinity'!E283^2-0.0211*'Tm-Th-Salinity'!E283^3+0.0007334*'Tm-Th-Salinity'!E283^4</f>
        <v>#VALUE!</v>
      </c>
      <c r="I283" t="str">
        <f t="shared" si="25"/>
        <v/>
      </c>
      <c r="J283" t="str">
        <f t="shared" si="26"/>
        <v/>
      </c>
      <c r="K283" t="str">
        <f>IF(AND(C283&gt;E283,D283="halite"),IF(Main!J175&gt;3000,0,""),"")</f>
        <v/>
      </c>
      <c r="L283" t="str">
        <f t="shared" si="27"/>
        <v/>
      </c>
      <c r="M283" t="str">
        <f>IF(ISBLANK(Main!E175),"",IF(OR(ISERROR(Main!Q175),ISERROR(Main!R175)),"",IF(AND(Main!N175="temperature estimate",Main!Q175&lt;Main!I175),"T",IF(AND(Main!N175="pressure estimate",Main!R175&lt;Main!J175),"P",""))))</f>
        <v/>
      </c>
      <c r="N283" t="str">
        <f t="shared" si="28"/>
        <v/>
      </c>
      <c r="O283" t="str">
        <f>IF(ISNUMBER(Main!F175), IF(OR(Main!F175&lt;0, Main!F175&gt;100), "Invalid Salinity - must be 0 &lt; salinity &lt; 100 wt%;",""),"")</f>
        <v/>
      </c>
      <c r="P283" t="str">
        <f>IF(ISNUMBER(Main!F175),IF('Tm-Th-Salinity'!H283&gt;'Tm-Th-Salinity'!B283,"For entered salinity, Tm &gt; Th;",""),"")</f>
        <v/>
      </c>
      <c r="Q283" t="str">
        <f t="shared" si="29"/>
        <v/>
      </c>
      <c r="R283" t="str">
        <f>IF(AND(ISBLANK(Main!L175),ISNUMBER(Main!O175))," Must specify Th + Tm or S in order to compute isochore; ", IF(AND(ISNUMBER(Main!R175),Main!R175&gt;6000), "Pressure exceeds 6 kbar, outside of model range, cannot precisely determine P at this trapping T; ",""))</f>
        <v/>
      </c>
      <c r="S283" t="str">
        <f>IF(AND(ISNUMBER(Main!C175),ISNUMBER(Main!E175), ISBLANK(Main!D175))," What phase melting represented by Tm? ;","")</f>
        <v/>
      </c>
    </row>
    <row r="284" spans="3:19">
      <c r="C284">
        <f>Main!C176</f>
        <v>0</v>
      </c>
      <c r="D284" s="20">
        <f>Main!D176</f>
        <v>0</v>
      </c>
      <c r="E284">
        <f>Main!E176</f>
        <v>0</v>
      </c>
      <c r="F284" s="86" t="str">
        <f>IF(D284="","",IF(AND(D284="ice",OR(C284&lt;-21.2,C284&gt;0)),0, IF(AND(D284="hydrohalite",OR(C284&lt;-21.2, C284&gt;0.1)),0, IF(AND(D284="halite", OR(C284&lt;0.1,C284&gt;801)),IF(ISBLANK(Main!C176),"",0),""))))</f>
        <v/>
      </c>
      <c r="G284" t="str">
        <f t="shared" si="24"/>
        <v/>
      </c>
      <c r="H284" s="29" t="e">
        <f>374.1+8.8*'Tm-Th-Salinity'!E284+0.1771*'Tm-Th-Salinity'!E284^2-0.0211*'Tm-Th-Salinity'!E284^3+0.0007334*'Tm-Th-Salinity'!E284^4</f>
        <v>#VALUE!</v>
      </c>
      <c r="I284" t="str">
        <f t="shared" si="25"/>
        <v/>
      </c>
      <c r="J284" t="str">
        <f t="shared" si="26"/>
        <v/>
      </c>
      <c r="K284" t="str">
        <f>IF(AND(C284&gt;E284,D284="halite"),IF(Main!J176&gt;3000,0,""),"")</f>
        <v/>
      </c>
      <c r="L284" t="str">
        <f t="shared" si="27"/>
        <v/>
      </c>
      <c r="M284" t="str">
        <f>IF(ISBLANK(Main!E176),"",IF(OR(ISERROR(Main!Q176),ISERROR(Main!R176)),"",IF(AND(Main!N176="temperature estimate",Main!Q176&lt;Main!I176),"T",IF(AND(Main!N176="pressure estimate",Main!R176&lt;Main!J176),"P",""))))</f>
        <v/>
      </c>
      <c r="N284" t="str">
        <f t="shared" si="28"/>
        <v/>
      </c>
      <c r="O284" t="str">
        <f>IF(ISNUMBER(Main!F176), IF(OR(Main!F176&lt;0, Main!F176&gt;100), "Invalid Salinity - must be 0 &lt; salinity &lt; 100 wt%;",""),"")</f>
        <v/>
      </c>
      <c r="P284" t="str">
        <f>IF(ISNUMBER(Main!F176),IF('Tm-Th-Salinity'!H284&gt;'Tm-Th-Salinity'!B284,"For entered salinity, Tm &gt; Th;",""),"")</f>
        <v/>
      </c>
      <c r="Q284" t="str">
        <f t="shared" si="29"/>
        <v/>
      </c>
      <c r="R284" t="str">
        <f>IF(AND(ISBLANK(Main!L176),ISNUMBER(Main!O176))," Must specify Th + Tm or S in order to compute isochore; ", IF(AND(ISNUMBER(Main!R176),Main!R176&gt;6000), "Pressure exceeds 6 kbar, outside of model range, cannot precisely determine P at this trapping T; ",""))</f>
        <v/>
      </c>
      <c r="S284" t="str">
        <f>IF(AND(ISNUMBER(Main!C176),ISNUMBER(Main!E176), ISBLANK(Main!D176))," What phase melting represented by Tm? ;","")</f>
        <v/>
      </c>
    </row>
    <row r="285" spans="3:19">
      <c r="C285">
        <f>Main!C177</f>
        <v>0</v>
      </c>
      <c r="D285" s="20">
        <f>Main!D177</f>
        <v>0</v>
      </c>
      <c r="E285">
        <f>Main!E177</f>
        <v>0</v>
      </c>
      <c r="F285" s="86" t="str">
        <f>IF(D285="","",IF(AND(D285="ice",OR(C285&lt;-21.2,C285&gt;0)),0, IF(AND(D285="hydrohalite",OR(C285&lt;-21.2, C285&gt;0.1)),0, IF(AND(D285="halite", OR(C285&lt;0.1,C285&gt;801)),IF(ISBLANK(Main!C177),"",0),""))))</f>
        <v/>
      </c>
      <c r="G285" t="str">
        <f t="shared" si="24"/>
        <v/>
      </c>
      <c r="H285" s="29" t="e">
        <f>374.1+8.8*'Tm-Th-Salinity'!E285+0.1771*'Tm-Th-Salinity'!E285^2-0.0211*'Tm-Th-Salinity'!E285^3+0.0007334*'Tm-Th-Salinity'!E285^4</f>
        <v>#VALUE!</v>
      </c>
      <c r="I285" t="str">
        <f t="shared" si="25"/>
        <v/>
      </c>
      <c r="J285" t="str">
        <f t="shared" si="26"/>
        <v/>
      </c>
      <c r="K285" t="str">
        <f>IF(AND(C285&gt;E285,D285="halite"),IF(Main!J177&gt;3000,0,""),"")</f>
        <v/>
      </c>
      <c r="L285" t="str">
        <f t="shared" si="27"/>
        <v/>
      </c>
      <c r="M285" t="str">
        <f>IF(ISBLANK(Main!E177),"",IF(OR(ISERROR(Main!Q177),ISERROR(Main!R177)),"",IF(AND(Main!N177="temperature estimate",Main!Q177&lt;Main!I177),"T",IF(AND(Main!N177="pressure estimate",Main!R177&lt;Main!J177),"P",""))))</f>
        <v/>
      </c>
      <c r="N285" t="str">
        <f t="shared" si="28"/>
        <v/>
      </c>
      <c r="O285" t="str">
        <f>IF(ISNUMBER(Main!F177), IF(OR(Main!F177&lt;0, Main!F177&gt;100), "Invalid Salinity - must be 0 &lt; salinity &lt; 100 wt%;",""),"")</f>
        <v/>
      </c>
      <c r="P285" t="str">
        <f>IF(ISNUMBER(Main!F177),IF('Tm-Th-Salinity'!H285&gt;'Tm-Th-Salinity'!B285,"For entered salinity, Tm &gt; Th;",""),"")</f>
        <v/>
      </c>
      <c r="Q285" t="str">
        <f t="shared" si="29"/>
        <v/>
      </c>
      <c r="R285" t="str">
        <f>IF(AND(ISBLANK(Main!L177),ISNUMBER(Main!O177))," Must specify Th + Tm or S in order to compute isochore; ", IF(AND(ISNUMBER(Main!R177),Main!R177&gt;6000), "Pressure exceeds 6 kbar, outside of model range, cannot precisely determine P at this trapping T; ",""))</f>
        <v/>
      </c>
      <c r="S285" t="str">
        <f>IF(AND(ISNUMBER(Main!C177),ISNUMBER(Main!E177), ISBLANK(Main!D177))," What phase melting represented by Tm? ;","")</f>
        <v/>
      </c>
    </row>
    <row r="286" spans="3:19">
      <c r="C286">
        <f>Main!C178</f>
        <v>0</v>
      </c>
      <c r="D286" s="20">
        <f>Main!D178</f>
        <v>0</v>
      </c>
      <c r="E286">
        <f>Main!E178</f>
        <v>0</v>
      </c>
      <c r="F286" s="86" t="str">
        <f>IF(D286="","",IF(AND(D286="ice",OR(C286&lt;-21.2,C286&gt;0)),0, IF(AND(D286="hydrohalite",OR(C286&lt;-21.2, C286&gt;0.1)),0, IF(AND(D286="halite", OR(C286&lt;0.1,C286&gt;801)),IF(ISBLANK(Main!C178),"",0),""))))</f>
        <v/>
      </c>
      <c r="G286" t="str">
        <f t="shared" si="24"/>
        <v/>
      </c>
      <c r="H286" s="29" t="e">
        <f>374.1+8.8*'Tm-Th-Salinity'!E286+0.1771*'Tm-Th-Salinity'!E286^2-0.0211*'Tm-Th-Salinity'!E286^3+0.0007334*'Tm-Th-Salinity'!E286^4</f>
        <v>#VALUE!</v>
      </c>
      <c r="I286" t="str">
        <f t="shared" si="25"/>
        <v/>
      </c>
      <c r="J286" t="str">
        <f t="shared" si="26"/>
        <v/>
      </c>
      <c r="K286" t="str">
        <f>IF(AND(C286&gt;E286,D286="halite"),IF(Main!J178&gt;3000,0,""),"")</f>
        <v/>
      </c>
      <c r="L286" t="str">
        <f t="shared" si="27"/>
        <v/>
      </c>
      <c r="M286" t="str">
        <f>IF(ISBLANK(Main!E178),"",IF(OR(ISERROR(Main!Q178),ISERROR(Main!R178)),"",IF(AND(Main!N178="temperature estimate",Main!Q178&lt;Main!I178),"T",IF(AND(Main!N178="pressure estimate",Main!R178&lt;Main!J178),"P",""))))</f>
        <v/>
      </c>
      <c r="N286" t="str">
        <f t="shared" si="28"/>
        <v/>
      </c>
      <c r="O286" t="str">
        <f>IF(ISNUMBER(Main!F178), IF(OR(Main!F178&lt;0, Main!F178&gt;100), "Invalid Salinity - must be 0 &lt; salinity &lt; 100 wt%;",""),"")</f>
        <v/>
      </c>
      <c r="P286" t="str">
        <f>IF(ISNUMBER(Main!F178),IF('Tm-Th-Salinity'!H286&gt;'Tm-Th-Salinity'!B286,"For entered salinity, Tm &gt; Th;",""),"")</f>
        <v/>
      </c>
      <c r="Q286" t="str">
        <f t="shared" si="29"/>
        <v/>
      </c>
      <c r="R286" t="str">
        <f>IF(AND(ISBLANK(Main!L178),ISNUMBER(Main!O178))," Must specify Th + Tm or S in order to compute isochore; ", IF(AND(ISNUMBER(Main!R178),Main!R178&gt;6000), "Pressure exceeds 6 kbar, outside of model range, cannot precisely determine P at this trapping T; ",""))</f>
        <v/>
      </c>
      <c r="S286" t="str">
        <f>IF(AND(ISNUMBER(Main!C178),ISNUMBER(Main!E178), ISBLANK(Main!D178))," What phase melting represented by Tm? ;","")</f>
        <v/>
      </c>
    </row>
    <row r="287" spans="3:19">
      <c r="C287">
        <f>Main!C179</f>
        <v>0</v>
      </c>
      <c r="D287" s="20">
        <f>Main!D179</f>
        <v>0</v>
      </c>
      <c r="E287">
        <f>Main!E179</f>
        <v>0</v>
      </c>
      <c r="F287" s="86" t="str">
        <f>IF(D287="","",IF(AND(D287="ice",OR(C287&lt;-21.2,C287&gt;0)),0, IF(AND(D287="hydrohalite",OR(C287&lt;-21.2, C287&gt;0.1)),0, IF(AND(D287="halite", OR(C287&lt;0.1,C287&gt;801)),IF(ISBLANK(Main!C179),"",0),""))))</f>
        <v/>
      </c>
      <c r="G287" t="str">
        <f t="shared" si="24"/>
        <v/>
      </c>
      <c r="H287" s="29" t="e">
        <f>374.1+8.8*'Tm-Th-Salinity'!E287+0.1771*'Tm-Th-Salinity'!E287^2-0.0211*'Tm-Th-Salinity'!E287^3+0.0007334*'Tm-Th-Salinity'!E287^4</f>
        <v>#VALUE!</v>
      </c>
      <c r="I287" t="str">
        <f t="shared" si="25"/>
        <v/>
      </c>
      <c r="J287" t="str">
        <f t="shared" si="26"/>
        <v/>
      </c>
      <c r="K287" t="str">
        <f>IF(AND(C287&gt;E287,D287="halite"),IF(Main!J179&gt;3000,0,""),"")</f>
        <v/>
      </c>
      <c r="L287" t="str">
        <f t="shared" si="27"/>
        <v/>
      </c>
      <c r="M287" t="str">
        <f>IF(ISBLANK(Main!E179),"",IF(OR(ISERROR(Main!Q179),ISERROR(Main!R179)),"",IF(AND(Main!N179="temperature estimate",Main!Q179&lt;Main!I179),"T",IF(AND(Main!N179="pressure estimate",Main!R179&lt;Main!J179),"P",""))))</f>
        <v/>
      </c>
      <c r="N287" t="str">
        <f t="shared" si="28"/>
        <v/>
      </c>
      <c r="O287" t="str">
        <f>IF(ISNUMBER(Main!F179), IF(OR(Main!F179&lt;0, Main!F179&gt;100), "Invalid Salinity - must be 0 &lt; salinity &lt; 100 wt%;",""),"")</f>
        <v/>
      </c>
      <c r="P287" t="str">
        <f>IF(ISNUMBER(Main!F179),IF('Tm-Th-Salinity'!H287&gt;'Tm-Th-Salinity'!B287,"For entered salinity, Tm &gt; Th;",""),"")</f>
        <v/>
      </c>
      <c r="Q287" t="str">
        <f t="shared" si="29"/>
        <v/>
      </c>
      <c r="R287" t="str">
        <f>IF(AND(ISBLANK(Main!L179),ISNUMBER(Main!O179))," Must specify Th + Tm or S in order to compute isochore; ", IF(AND(ISNUMBER(Main!R179),Main!R179&gt;6000), "Pressure exceeds 6 kbar, outside of model range, cannot precisely determine P at this trapping T; ",""))</f>
        <v/>
      </c>
      <c r="S287" t="str">
        <f>IF(AND(ISNUMBER(Main!C179),ISNUMBER(Main!E179), ISBLANK(Main!D179))," What phase melting represented by Tm? ;","")</f>
        <v/>
      </c>
    </row>
    <row r="288" spans="3:19">
      <c r="C288">
        <f>Main!C180</f>
        <v>0</v>
      </c>
      <c r="D288" s="20">
        <f>Main!D180</f>
        <v>0</v>
      </c>
      <c r="E288">
        <f>Main!E180</f>
        <v>0</v>
      </c>
      <c r="F288" s="86" t="str">
        <f>IF(D288="","",IF(AND(D288="ice",OR(C288&lt;-21.2,C288&gt;0)),0, IF(AND(D288="hydrohalite",OR(C288&lt;-21.2, C288&gt;0.1)),0, IF(AND(D288="halite", OR(C288&lt;0.1,C288&gt;801)),IF(ISBLANK(Main!C180),"",0),""))))</f>
        <v/>
      </c>
      <c r="G288" t="str">
        <f t="shared" si="24"/>
        <v/>
      </c>
      <c r="H288" s="29" t="e">
        <f>374.1+8.8*'Tm-Th-Salinity'!E288+0.1771*'Tm-Th-Salinity'!E288^2-0.0211*'Tm-Th-Salinity'!E288^3+0.0007334*'Tm-Th-Salinity'!E288^4</f>
        <v>#VALUE!</v>
      </c>
      <c r="I288" t="str">
        <f t="shared" si="25"/>
        <v/>
      </c>
      <c r="J288" t="str">
        <f t="shared" si="26"/>
        <v/>
      </c>
      <c r="K288" t="str">
        <f>IF(AND(C288&gt;E288,D288="halite"),IF(Main!J180&gt;3000,0,""),"")</f>
        <v/>
      </c>
      <c r="L288" t="str">
        <f t="shared" si="27"/>
        <v/>
      </c>
      <c r="M288" t="str">
        <f>IF(ISBLANK(Main!E180),"",IF(OR(ISERROR(Main!Q180),ISERROR(Main!R180)),"",IF(AND(Main!N180="temperature estimate",Main!Q180&lt;Main!I180),"T",IF(AND(Main!N180="pressure estimate",Main!R180&lt;Main!J180),"P",""))))</f>
        <v/>
      </c>
      <c r="N288" t="str">
        <f t="shared" si="28"/>
        <v/>
      </c>
      <c r="O288" t="str">
        <f>IF(ISNUMBER(Main!F180), IF(OR(Main!F180&lt;0, Main!F180&gt;100), "Invalid Salinity - must be 0 &lt; salinity &lt; 100 wt%;",""),"")</f>
        <v/>
      </c>
      <c r="P288" t="str">
        <f>IF(ISNUMBER(Main!F180),IF('Tm-Th-Salinity'!H288&gt;'Tm-Th-Salinity'!B288,"For entered salinity, Tm &gt; Th;",""),"")</f>
        <v/>
      </c>
      <c r="Q288" t="str">
        <f t="shared" si="29"/>
        <v/>
      </c>
      <c r="R288" t="str">
        <f>IF(AND(ISBLANK(Main!L180),ISNUMBER(Main!O180))," Must specify Th + Tm or S in order to compute isochore; ", IF(AND(ISNUMBER(Main!R180),Main!R180&gt;6000), "Pressure exceeds 6 kbar, outside of model range, cannot precisely determine P at this trapping T; ",""))</f>
        <v/>
      </c>
      <c r="S288" t="str">
        <f>IF(AND(ISNUMBER(Main!C180),ISNUMBER(Main!E180), ISBLANK(Main!D180))," What phase melting represented by Tm? ;","")</f>
        <v/>
      </c>
    </row>
    <row r="289" spans="3:19">
      <c r="C289">
        <f>Main!C181</f>
        <v>0</v>
      </c>
      <c r="D289" s="20">
        <f>Main!D181</f>
        <v>0</v>
      </c>
      <c r="E289">
        <f>Main!E181</f>
        <v>0</v>
      </c>
      <c r="F289" s="86" t="str">
        <f>IF(D289="","",IF(AND(D289="ice",OR(C289&lt;-21.2,C289&gt;0)),0, IF(AND(D289="hydrohalite",OR(C289&lt;-21.2, C289&gt;0.1)),0, IF(AND(D289="halite", OR(C289&lt;0.1,C289&gt;801)),IF(ISBLANK(Main!C181),"",0),""))))</f>
        <v/>
      </c>
      <c r="G289" t="str">
        <f t="shared" si="24"/>
        <v/>
      </c>
      <c r="H289" s="29" t="e">
        <f>374.1+8.8*'Tm-Th-Salinity'!E289+0.1771*'Tm-Th-Salinity'!E289^2-0.0211*'Tm-Th-Salinity'!E289^3+0.0007334*'Tm-Th-Salinity'!E289^4</f>
        <v>#VALUE!</v>
      </c>
      <c r="I289" t="str">
        <f t="shared" si="25"/>
        <v/>
      </c>
      <c r="J289" t="str">
        <f t="shared" si="26"/>
        <v/>
      </c>
      <c r="K289" t="str">
        <f>IF(AND(C289&gt;E289,D289="halite"),IF(Main!J181&gt;3000,0,""),"")</f>
        <v/>
      </c>
      <c r="L289" t="str">
        <f t="shared" si="27"/>
        <v/>
      </c>
      <c r="M289" t="str">
        <f>IF(ISBLANK(Main!E181),"",IF(OR(ISERROR(Main!Q181),ISERROR(Main!R181)),"",IF(AND(Main!N181="temperature estimate",Main!Q181&lt;Main!I181),"T",IF(AND(Main!N181="pressure estimate",Main!R181&lt;Main!J181),"P",""))))</f>
        <v/>
      </c>
      <c r="N289" t="str">
        <f t="shared" si="28"/>
        <v/>
      </c>
      <c r="O289" t="str">
        <f>IF(ISNUMBER(Main!F181), IF(OR(Main!F181&lt;0, Main!F181&gt;100), "Invalid Salinity - must be 0 &lt; salinity &lt; 100 wt%;",""),"")</f>
        <v/>
      </c>
      <c r="P289" t="str">
        <f>IF(ISNUMBER(Main!F181),IF('Tm-Th-Salinity'!H289&gt;'Tm-Th-Salinity'!B289,"For entered salinity, Tm &gt; Th;",""),"")</f>
        <v/>
      </c>
      <c r="Q289" t="str">
        <f t="shared" si="29"/>
        <v/>
      </c>
      <c r="R289" t="str">
        <f>IF(AND(ISBLANK(Main!L181),ISNUMBER(Main!O181))," Must specify Th + Tm or S in order to compute isochore; ", IF(AND(ISNUMBER(Main!R181),Main!R181&gt;6000), "Pressure exceeds 6 kbar, outside of model range, cannot precisely determine P at this trapping T; ",""))</f>
        <v/>
      </c>
      <c r="S289" t="str">
        <f>IF(AND(ISNUMBER(Main!C181),ISNUMBER(Main!E181), ISBLANK(Main!D181))," What phase melting represented by Tm? ;","")</f>
        <v/>
      </c>
    </row>
    <row r="290" spans="3:19">
      <c r="C290">
        <f>Main!C182</f>
        <v>0</v>
      </c>
      <c r="D290" s="20">
        <f>Main!D182</f>
        <v>0</v>
      </c>
      <c r="E290">
        <f>Main!E182</f>
        <v>0</v>
      </c>
      <c r="F290" s="86" t="str">
        <f>IF(D290="","",IF(AND(D290="ice",OR(C290&lt;-21.2,C290&gt;0)),0, IF(AND(D290="hydrohalite",OR(C290&lt;-21.2, C290&gt;0.1)),0, IF(AND(D290="halite", OR(C290&lt;0.1,C290&gt;801)),IF(ISBLANK(Main!C182),"",0),""))))</f>
        <v/>
      </c>
      <c r="G290" t="str">
        <f t="shared" si="24"/>
        <v/>
      </c>
      <c r="H290" s="29" t="e">
        <f>374.1+8.8*'Tm-Th-Salinity'!E290+0.1771*'Tm-Th-Salinity'!E290^2-0.0211*'Tm-Th-Salinity'!E290^3+0.0007334*'Tm-Th-Salinity'!E290^4</f>
        <v>#VALUE!</v>
      </c>
      <c r="I290" t="str">
        <f t="shared" si="25"/>
        <v/>
      </c>
      <c r="J290" t="str">
        <f t="shared" si="26"/>
        <v/>
      </c>
      <c r="K290" t="str">
        <f>IF(AND(C290&gt;E290,D290="halite"),IF(Main!J182&gt;3000,0,""),"")</f>
        <v/>
      </c>
      <c r="L290" t="str">
        <f t="shared" si="27"/>
        <v/>
      </c>
      <c r="M290" t="str">
        <f>IF(ISBLANK(Main!E182),"",IF(OR(ISERROR(Main!Q182),ISERROR(Main!R182)),"",IF(AND(Main!N182="temperature estimate",Main!Q182&lt;Main!I182),"T",IF(AND(Main!N182="pressure estimate",Main!R182&lt;Main!J182),"P",""))))</f>
        <v/>
      </c>
      <c r="N290" t="str">
        <f t="shared" si="28"/>
        <v/>
      </c>
      <c r="O290" t="str">
        <f>IF(ISNUMBER(Main!F182), IF(OR(Main!F182&lt;0, Main!F182&gt;100), "Invalid Salinity - must be 0 &lt; salinity &lt; 100 wt%;",""),"")</f>
        <v/>
      </c>
      <c r="P290" t="str">
        <f>IF(ISNUMBER(Main!F182),IF('Tm-Th-Salinity'!H290&gt;'Tm-Th-Salinity'!B290,"For entered salinity, Tm &gt; Th;",""),"")</f>
        <v/>
      </c>
      <c r="Q290" t="str">
        <f t="shared" si="29"/>
        <v/>
      </c>
      <c r="R290" t="str">
        <f>IF(AND(ISBLANK(Main!L182),ISNUMBER(Main!O182))," Must specify Th + Tm or S in order to compute isochore; ", IF(AND(ISNUMBER(Main!R182),Main!R182&gt;6000), "Pressure exceeds 6 kbar, outside of model range, cannot precisely determine P at this trapping T; ",""))</f>
        <v/>
      </c>
      <c r="S290" t="str">
        <f>IF(AND(ISNUMBER(Main!C182),ISNUMBER(Main!E182), ISBLANK(Main!D182))," What phase melting represented by Tm? ;","")</f>
        <v/>
      </c>
    </row>
    <row r="291" spans="3:19">
      <c r="C291">
        <f>Main!C183</f>
        <v>0</v>
      </c>
      <c r="D291" s="20">
        <f>Main!D183</f>
        <v>0</v>
      </c>
      <c r="E291">
        <f>Main!E183</f>
        <v>0</v>
      </c>
      <c r="F291" s="86" t="str">
        <f>IF(D291="","",IF(AND(D291="ice",OR(C291&lt;-21.2,C291&gt;0)),0, IF(AND(D291="hydrohalite",OR(C291&lt;-21.2, C291&gt;0.1)),0, IF(AND(D291="halite", OR(C291&lt;0.1,C291&gt;801)),IF(ISBLANK(Main!C183),"",0),""))))</f>
        <v/>
      </c>
      <c r="G291" t="str">
        <f t="shared" si="24"/>
        <v/>
      </c>
      <c r="H291" s="29" t="e">
        <f>374.1+8.8*'Tm-Th-Salinity'!E291+0.1771*'Tm-Th-Salinity'!E291^2-0.0211*'Tm-Th-Salinity'!E291^3+0.0007334*'Tm-Th-Salinity'!E291^4</f>
        <v>#VALUE!</v>
      </c>
      <c r="I291" t="str">
        <f t="shared" si="25"/>
        <v/>
      </c>
      <c r="J291" t="str">
        <f t="shared" si="26"/>
        <v/>
      </c>
      <c r="K291" t="str">
        <f>IF(AND(C291&gt;E291,D291="halite"),IF(Main!J183&gt;3000,0,""),"")</f>
        <v/>
      </c>
      <c r="L291" t="str">
        <f t="shared" si="27"/>
        <v/>
      </c>
      <c r="M291" t="str">
        <f>IF(ISBLANK(Main!E183),"",IF(OR(ISERROR(Main!Q183),ISERROR(Main!R183)),"",IF(AND(Main!N183="temperature estimate",Main!Q183&lt;Main!I183),"T",IF(AND(Main!N183="pressure estimate",Main!R183&lt;Main!J183),"P",""))))</f>
        <v/>
      </c>
      <c r="N291" t="str">
        <f t="shared" si="28"/>
        <v/>
      </c>
      <c r="O291" t="str">
        <f>IF(ISNUMBER(Main!F183), IF(OR(Main!F183&lt;0, Main!F183&gt;100), "Invalid Salinity - must be 0 &lt; salinity &lt; 100 wt%;",""),"")</f>
        <v/>
      </c>
      <c r="P291" t="str">
        <f>IF(ISNUMBER(Main!F183),IF('Tm-Th-Salinity'!H291&gt;'Tm-Th-Salinity'!B291,"For entered salinity, Tm &gt; Th;",""),"")</f>
        <v/>
      </c>
      <c r="Q291" t="str">
        <f t="shared" si="29"/>
        <v/>
      </c>
      <c r="R291" t="str">
        <f>IF(AND(ISBLANK(Main!L183),ISNUMBER(Main!O183))," Must specify Th + Tm or S in order to compute isochore; ", IF(AND(ISNUMBER(Main!R183),Main!R183&gt;6000), "Pressure exceeds 6 kbar, outside of model range, cannot precisely determine P at this trapping T; ",""))</f>
        <v/>
      </c>
      <c r="S291" t="str">
        <f>IF(AND(ISNUMBER(Main!C183),ISNUMBER(Main!E183), ISBLANK(Main!D183))," What phase melting represented by Tm? ;","")</f>
        <v/>
      </c>
    </row>
    <row r="292" spans="3:19">
      <c r="C292">
        <f>Main!C184</f>
        <v>0</v>
      </c>
      <c r="D292" s="20">
        <f>Main!D184</f>
        <v>0</v>
      </c>
      <c r="E292">
        <f>Main!E184</f>
        <v>0</v>
      </c>
      <c r="F292" s="86" t="str">
        <f>IF(D292="","",IF(AND(D292="ice",OR(C292&lt;-21.2,C292&gt;0)),0, IF(AND(D292="hydrohalite",OR(C292&lt;-21.2, C292&gt;0.1)),0, IF(AND(D292="halite", OR(C292&lt;0.1,C292&gt;801)),IF(ISBLANK(Main!C184),"",0),""))))</f>
        <v/>
      </c>
      <c r="G292" t="str">
        <f t="shared" si="24"/>
        <v/>
      </c>
      <c r="H292" s="29" t="e">
        <f>374.1+8.8*'Tm-Th-Salinity'!E292+0.1771*'Tm-Th-Salinity'!E292^2-0.0211*'Tm-Th-Salinity'!E292^3+0.0007334*'Tm-Th-Salinity'!E292^4</f>
        <v>#VALUE!</v>
      </c>
      <c r="I292" t="str">
        <f t="shared" si="25"/>
        <v/>
      </c>
      <c r="J292" t="str">
        <f t="shared" si="26"/>
        <v/>
      </c>
      <c r="K292" t="str">
        <f>IF(AND(C292&gt;E292,D292="halite"),IF(Main!J184&gt;3000,0,""),"")</f>
        <v/>
      </c>
      <c r="L292" t="str">
        <f t="shared" si="27"/>
        <v/>
      </c>
      <c r="M292" t="str">
        <f>IF(ISBLANK(Main!E184),"",IF(OR(ISERROR(Main!Q184),ISERROR(Main!R184)),"",IF(AND(Main!N184="temperature estimate",Main!Q184&lt;Main!I184),"T",IF(AND(Main!N184="pressure estimate",Main!R184&lt;Main!J184),"P",""))))</f>
        <v/>
      </c>
      <c r="N292" t="str">
        <f t="shared" si="28"/>
        <v/>
      </c>
      <c r="O292" t="str">
        <f>IF(ISNUMBER(Main!F184), IF(OR(Main!F184&lt;0, Main!F184&gt;100), "Invalid Salinity - must be 0 &lt; salinity &lt; 100 wt%;",""),"")</f>
        <v/>
      </c>
      <c r="P292" t="str">
        <f>IF(ISNUMBER(Main!F184),IF('Tm-Th-Salinity'!H292&gt;'Tm-Th-Salinity'!B292,"For entered salinity, Tm &gt; Th;",""),"")</f>
        <v/>
      </c>
      <c r="Q292" t="str">
        <f t="shared" si="29"/>
        <v/>
      </c>
      <c r="R292" t="str">
        <f>IF(AND(ISBLANK(Main!L184),ISNUMBER(Main!O184))," Must specify Th + Tm or S in order to compute isochore; ", IF(AND(ISNUMBER(Main!R184),Main!R184&gt;6000), "Pressure exceeds 6 kbar, outside of model range, cannot precisely determine P at this trapping T; ",""))</f>
        <v/>
      </c>
      <c r="S292" t="str">
        <f>IF(AND(ISNUMBER(Main!C184),ISNUMBER(Main!E184), ISBLANK(Main!D184))," What phase melting represented by Tm? ;","")</f>
        <v/>
      </c>
    </row>
    <row r="293" spans="3:19">
      <c r="C293">
        <f>Main!C185</f>
        <v>0</v>
      </c>
      <c r="D293" s="20">
        <f>Main!D185</f>
        <v>0</v>
      </c>
      <c r="E293">
        <f>Main!E185</f>
        <v>0</v>
      </c>
      <c r="F293" s="86" t="str">
        <f>IF(D293="","",IF(AND(D293="ice",OR(C293&lt;-21.2,C293&gt;0)),0, IF(AND(D293="hydrohalite",OR(C293&lt;-21.2, C293&gt;0.1)),0, IF(AND(D293="halite", OR(C293&lt;0.1,C293&gt;801)),IF(ISBLANK(Main!C185),"",0),""))))</f>
        <v/>
      </c>
      <c r="G293" t="str">
        <f t="shared" ref="G293:G300" si="30">IF(F293="","",IF(D293="ice","Tm ice must be between -21.2 to 0 °C;", IF(D293="hydrohalite", "Tm hydrohalite must be between -21.2 to 0.1 °C;", "Tm halite must be between 0.1 to 801 °C;")))</f>
        <v/>
      </c>
      <c r="H293" s="29" t="e">
        <f>374.1+8.8*'Tm-Th-Salinity'!E293+0.1771*'Tm-Th-Salinity'!E293^2-0.0211*'Tm-Th-Salinity'!E293^3+0.0007334*'Tm-Th-Salinity'!E293^4</f>
        <v>#VALUE!</v>
      </c>
      <c r="I293" t="str">
        <f t="shared" ref="I293:I300" si="31">IF(ISERROR(H293),"",IF(E293="","", IF(E293&gt;H293,0,"")))</f>
        <v/>
      </c>
      <c r="J293" t="str">
        <f t="shared" ref="J293:J300" si="32">IF(I293="","","Th greater than Tc (invalid);")</f>
        <v/>
      </c>
      <c r="K293" t="str">
        <f>IF(AND(C293&gt;E293,D293="halite"),IF(Main!J185&gt;3000,0,""),"")</f>
        <v/>
      </c>
      <c r="L293" t="str">
        <f t="shared" ref="L293:L300" si="33">IF(K293="","","P greater than 3kbar (out of model range);")</f>
        <v/>
      </c>
      <c r="M293" t="str">
        <f>IF(ISBLANK(Main!E185),"",IF(OR(ISERROR(Main!Q185),ISERROR(Main!R185)),"",IF(AND(Main!N185="temperature estimate",Main!Q185&lt;Main!I185),"T",IF(AND(Main!N185="pressure estimate",Main!R185&lt;Main!J185),"P",""))))</f>
        <v/>
      </c>
      <c r="N293" t="str">
        <f t="shared" ref="N293:N300" si="34">IF(ISERROR(M293)," Please specify solid phase to melt last; ",IF(M293="T","Trapping temperature can't be lower than homogenization temperature;",IF(M293="P","Trapping pressure can't be lower than homogenization pressure;","")))</f>
        <v/>
      </c>
      <c r="O293" t="str">
        <f>IF(ISNUMBER(Main!F185), IF(OR(Main!F185&lt;0, Main!F185&gt;100), "Invalid Salinity - must be 0 &lt; salinity &lt; 100 wt%;",""),"")</f>
        <v/>
      </c>
      <c r="P293" t="str">
        <f>IF(ISNUMBER(Main!F185),IF('Tm-Th-Salinity'!H293&gt;'Tm-Th-Salinity'!B293,"For entered salinity, Tm &gt; Th;",""),"")</f>
        <v/>
      </c>
      <c r="Q293" t="str">
        <f t="shared" ref="Q293:Q300" si="35">IF(E293&gt;700, "Th &gt; 700 °C, liquid density and isochore slope are not within range of the model (invalid);","")</f>
        <v/>
      </c>
      <c r="R293" t="str">
        <f>IF(AND(ISBLANK(Main!L185),ISNUMBER(Main!O185))," Must specify Th + Tm or S in order to compute isochore; ", IF(AND(ISNUMBER(Main!R185),Main!R185&gt;6000), "Pressure exceeds 6 kbar, outside of model range, cannot precisely determine P at this trapping T; ",""))</f>
        <v/>
      </c>
      <c r="S293" t="str">
        <f>IF(AND(ISNUMBER(Main!C185),ISNUMBER(Main!E185), ISBLANK(Main!D185))," What phase melting represented by Tm? ;","")</f>
        <v/>
      </c>
    </row>
    <row r="294" spans="3:19">
      <c r="C294">
        <f>Main!C186</f>
        <v>0</v>
      </c>
      <c r="D294" s="20">
        <f>Main!D186</f>
        <v>0</v>
      </c>
      <c r="E294">
        <f>Main!E186</f>
        <v>0</v>
      </c>
      <c r="F294" s="86" t="str">
        <f>IF(D294="","",IF(AND(D294="ice",OR(C294&lt;-21.2,C294&gt;0)),0, IF(AND(D294="hydrohalite",OR(C294&lt;-21.2, C294&gt;0.1)),0, IF(AND(D294="halite", OR(C294&lt;0.1,C294&gt;801)),IF(ISBLANK(Main!C186),"",0),""))))</f>
        <v/>
      </c>
      <c r="G294" t="str">
        <f t="shared" si="30"/>
        <v/>
      </c>
      <c r="H294" s="29" t="e">
        <f>374.1+8.8*'Tm-Th-Salinity'!E294+0.1771*'Tm-Th-Salinity'!E294^2-0.0211*'Tm-Th-Salinity'!E294^3+0.0007334*'Tm-Th-Salinity'!E294^4</f>
        <v>#VALUE!</v>
      </c>
      <c r="I294" t="str">
        <f t="shared" si="31"/>
        <v/>
      </c>
      <c r="J294" t="str">
        <f t="shared" si="32"/>
        <v/>
      </c>
      <c r="K294" t="str">
        <f>IF(AND(C294&gt;E294,D294="halite"),IF(Main!J186&gt;3000,0,""),"")</f>
        <v/>
      </c>
      <c r="L294" t="str">
        <f t="shared" si="33"/>
        <v/>
      </c>
      <c r="M294" t="str">
        <f>IF(ISBLANK(Main!E186),"",IF(OR(ISERROR(Main!Q186),ISERROR(Main!R186)),"",IF(AND(Main!N186="temperature estimate",Main!Q186&lt;Main!I186),"T",IF(AND(Main!N186="pressure estimate",Main!R186&lt;Main!J186),"P",""))))</f>
        <v/>
      </c>
      <c r="N294" t="str">
        <f t="shared" si="34"/>
        <v/>
      </c>
      <c r="O294" t="str">
        <f>IF(ISNUMBER(Main!F186), IF(OR(Main!F186&lt;0, Main!F186&gt;100), "Invalid Salinity - must be 0 &lt; salinity &lt; 100 wt%;",""),"")</f>
        <v/>
      </c>
      <c r="P294" t="str">
        <f>IF(ISNUMBER(Main!F186),IF('Tm-Th-Salinity'!H294&gt;'Tm-Th-Salinity'!B294,"For entered salinity, Tm &gt; Th;",""),"")</f>
        <v/>
      </c>
      <c r="Q294" t="str">
        <f t="shared" si="35"/>
        <v/>
      </c>
      <c r="R294" t="str">
        <f>IF(AND(ISBLANK(Main!L186),ISNUMBER(Main!O186))," Must specify Th + Tm or S in order to compute isochore; ", IF(AND(ISNUMBER(Main!R186),Main!R186&gt;6000), "Pressure exceeds 6 kbar, outside of model range, cannot precisely determine P at this trapping T; ",""))</f>
        <v/>
      </c>
      <c r="S294" t="str">
        <f>IF(AND(ISNUMBER(Main!C186),ISNUMBER(Main!E186), ISBLANK(Main!D186))," What phase melting represented by Tm? ;","")</f>
        <v/>
      </c>
    </row>
    <row r="295" spans="3:19">
      <c r="C295">
        <f>Main!C187</f>
        <v>0</v>
      </c>
      <c r="D295" s="20">
        <f>Main!D187</f>
        <v>0</v>
      </c>
      <c r="E295">
        <f>Main!E187</f>
        <v>0</v>
      </c>
      <c r="F295" s="86" t="str">
        <f>IF(D295="","",IF(AND(D295="ice",OR(C295&lt;-21.2,C295&gt;0)),0, IF(AND(D295="hydrohalite",OR(C295&lt;-21.2, C295&gt;0.1)),0, IF(AND(D295="halite", OR(C295&lt;0.1,C295&gt;801)),IF(ISBLANK(Main!C187),"",0),""))))</f>
        <v/>
      </c>
      <c r="G295" t="str">
        <f t="shared" si="30"/>
        <v/>
      </c>
      <c r="H295" s="29" t="e">
        <f>374.1+8.8*'Tm-Th-Salinity'!E295+0.1771*'Tm-Th-Salinity'!E295^2-0.0211*'Tm-Th-Salinity'!E295^3+0.0007334*'Tm-Th-Salinity'!E295^4</f>
        <v>#VALUE!</v>
      </c>
      <c r="I295" t="str">
        <f t="shared" si="31"/>
        <v/>
      </c>
      <c r="J295" t="str">
        <f t="shared" si="32"/>
        <v/>
      </c>
      <c r="K295" t="str">
        <f>IF(AND(C295&gt;E295,D295="halite"),IF(Main!J187&gt;3000,0,""),"")</f>
        <v/>
      </c>
      <c r="L295" t="str">
        <f t="shared" si="33"/>
        <v/>
      </c>
      <c r="M295" t="str">
        <f>IF(ISBLANK(Main!E187),"",IF(OR(ISERROR(Main!Q187),ISERROR(Main!R187)),"",IF(AND(Main!N187="temperature estimate",Main!Q187&lt;Main!I187),"T",IF(AND(Main!N187="pressure estimate",Main!R187&lt;Main!J187),"P",""))))</f>
        <v/>
      </c>
      <c r="N295" t="str">
        <f t="shared" si="34"/>
        <v/>
      </c>
      <c r="O295" t="str">
        <f>IF(ISNUMBER(Main!F187), IF(OR(Main!F187&lt;0, Main!F187&gt;100), "Invalid Salinity - must be 0 &lt; salinity &lt; 100 wt%;",""),"")</f>
        <v/>
      </c>
      <c r="P295" t="str">
        <f>IF(ISNUMBER(Main!F187),IF('Tm-Th-Salinity'!H295&gt;'Tm-Th-Salinity'!B295,"For entered salinity, Tm &gt; Th;",""),"")</f>
        <v/>
      </c>
      <c r="Q295" t="str">
        <f t="shared" si="35"/>
        <v/>
      </c>
      <c r="R295" t="str">
        <f>IF(AND(ISBLANK(Main!L187),ISNUMBER(Main!O187))," Must specify Th + Tm or S in order to compute isochore; ", IF(AND(ISNUMBER(Main!R187),Main!R187&gt;6000), "Pressure exceeds 6 kbar, outside of model range, cannot precisely determine P at this trapping T; ",""))</f>
        <v/>
      </c>
      <c r="S295" t="str">
        <f>IF(AND(ISNUMBER(Main!C187),ISNUMBER(Main!E187), ISBLANK(Main!D187))," What phase melting represented by Tm? ;","")</f>
        <v/>
      </c>
    </row>
    <row r="296" spans="3:19">
      <c r="C296">
        <f>Main!C188</f>
        <v>0</v>
      </c>
      <c r="D296" s="20">
        <f>Main!D188</f>
        <v>0</v>
      </c>
      <c r="E296">
        <f>Main!E188</f>
        <v>0</v>
      </c>
      <c r="F296" s="86" t="str">
        <f>IF(D296="","",IF(AND(D296="ice",OR(C296&lt;-21.2,C296&gt;0)),0, IF(AND(D296="hydrohalite",OR(C296&lt;-21.2, C296&gt;0.1)),0, IF(AND(D296="halite", OR(C296&lt;0.1,C296&gt;801)),IF(ISBLANK(Main!C188),"",0),""))))</f>
        <v/>
      </c>
      <c r="G296" t="str">
        <f t="shared" si="30"/>
        <v/>
      </c>
      <c r="H296" s="29" t="e">
        <f>374.1+8.8*'Tm-Th-Salinity'!E296+0.1771*'Tm-Th-Salinity'!E296^2-0.0211*'Tm-Th-Salinity'!E296^3+0.0007334*'Tm-Th-Salinity'!E296^4</f>
        <v>#VALUE!</v>
      </c>
      <c r="I296" t="str">
        <f t="shared" si="31"/>
        <v/>
      </c>
      <c r="J296" t="str">
        <f t="shared" si="32"/>
        <v/>
      </c>
      <c r="K296" t="str">
        <f>IF(AND(C296&gt;E296,D296="halite"),IF(Main!J188&gt;3000,0,""),"")</f>
        <v/>
      </c>
      <c r="L296" t="str">
        <f t="shared" si="33"/>
        <v/>
      </c>
      <c r="M296" t="str">
        <f>IF(ISBLANK(Main!E188),"",IF(OR(ISERROR(Main!Q188),ISERROR(Main!R188)),"",IF(AND(Main!N188="temperature estimate",Main!Q188&lt;Main!I188),"T",IF(AND(Main!N188="pressure estimate",Main!R188&lt;Main!J188),"P",""))))</f>
        <v/>
      </c>
      <c r="N296" t="str">
        <f t="shared" si="34"/>
        <v/>
      </c>
      <c r="O296" t="str">
        <f>IF(ISNUMBER(Main!F188), IF(OR(Main!F188&lt;0, Main!F188&gt;100), "Invalid Salinity - must be 0 &lt; salinity &lt; 100 wt%;",""),"")</f>
        <v/>
      </c>
      <c r="P296" t="str">
        <f>IF(ISNUMBER(Main!F188),IF('Tm-Th-Salinity'!H296&gt;'Tm-Th-Salinity'!B296,"For entered salinity, Tm &gt; Th;",""),"")</f>
        <v/>
      </c>
      <c r="Q296" t="str">
        <f t="shared" si="35"/>
        <v/>
      </c>
      <c r="R296" t="str">
        <f>IF(AND(ISBLANK(Main!L188),ISNUMBER(Main!O188))," Must specify Th + Tm or S in order to compute isochore; ", IF(AND(ISNUMBER(Main!R188),Main!R188&gt;6000), "Pressure exceeds 6 kbar, outside of model range, cannot precisely determine P at this trapping T; ",""))</f>
        <v/>
      </c>
      <c r="S296" t="str">
        <f>IF(AND(ISNUMBER(Main!C188),ISNUMBER(Main!E188), ISBLANK(Main!D188))," What phase melting represented by Tm? ;","")</f>
        <v/>
      </c>
    </row>
    <row r="297" spans="3:19">
      <c r="C297">
        <f>Main!C189</f>
        <v>0</v>
      </c>
      <c r="D297" s="20">
        <f>Main!D189</f>
        <v>0</v>
      </c>
      <c r="E297">
        <f>Main!E189</f>
        <v>0</v>
      </c>
      <c r="F297" s="86" t="str">
        <f>IF(D297="","",IF(AND(D297="ice",OR(C297&lt;-21.2,C297&gt;0)),0, IF(AND(D297="hydrohalite",OR(C297&lt;-21.2, C297&gt;0.1)),0, IF(AND(D297="halite", OR(C297&lt;0.1,C297&gt;801)),IF(ISBLANK(Main!C189),"",0),""))))</f>
        <v/>
      </c>
      <c r="G297" t="str">
        <f t="shared" si="30"/>
        <v/>
      </c>
      <c r="H297" s="29" t="e">
        <f>374.1+8.8*'Tm-Th-Salinity'!E297+0.1771*'Tm-Th-Salinity'!E297^2-0.0211*'Tm-Th-Salinity'!E297^3+0.0007334*'Tm-Th-Salinity'!E297^4</f>
        <v>#VALUE!</v>
      </c>
      <c r="I297" t="str">
        <f t="shared" si="31"/>
        <v/>
      </c>
      <c r="J297" t="str">
        <f t="shared" si="32"/>
        <v/>
      </c>
      <c r="K297" t="str">
        <f>IF(AND(C297&gt;E297,D297="halite"),IF(Main!J189&gt;3000,0,""),"")</f>
        <v/>
      </c>
      <c r="L297" t="str">
        <f t="shared" si="33"/>
        <v/>
      </c>
      <c r="M297" t="str">
        <f>IF(ISBLANK(Main!E189),"",IF(OR(ISERROR(Main!Q189),ISERROR(Main!R189)),"",IF(AND(Main!N189="temperature estimate",Main!Q189&lt;Main!I189),"T",IF(AND(Main!N189="pressure estimate",Main!R189&lt;Main!J189),"P",""))))</f>
        <v/>
      </c>
      <c r="N297" t="str">
        <f t="shared" si="34"/>
        <v/>
      </c>
      <c r="O297" t="str">
        <f>IF(ISNUMBER(Main!F189), IF(OR(Main!F189&lt;0, Main!F189&gt;100), "Invalid Salinity - must be 0 &lt; salinity &lt; 100 wt%;",""),"")</f>
        <v/>
      </c>
      <c r="P297" t="str">
        <f>IF(ISNUMBER(Main!F189),IF('Tm-Th-Salinity'!H297&gt;'Tm-Th-Salinity'!B297,"For entered salinity, Tm &gt; Th;",""),"")</f>
        <v/>
      </c>
      <c r="Q297" t="str">
        <f t="shared" si="35"/>
        <v/>
      </c>
      <c r="R297" t="str">
        <f>IF(AND(ISBLANK(Main!L189),ISNUMBER(Main!O189))," Must specify Th + Tm or S in order to compute isochore; ", IF(AND(ISNUMBER(Main!R189),Main!R189&gt;6000), "Pressure exceeds 6 kbar, outside of model range, cannot precisely determine P at this trapping T; ",""))</f>
        <v/>
      </c>
      <c r="S297" t="str">
        <f>IF(AND(ISNUMBER(Main!C189),ISNUMBER(Main!E189), ISBLANK(Main!D189))," What phase melting represented by Tm? ;","")</f>
        <v/>
      </c>
    </row>
    <row r="298" spans="3:19">
      <c r="C298">
        <f>Main!C190</f>
        <v>0</v>
      </c>
      <c r="D298" s="20">
        <f>Main!D190</f>
        <v>0</v>
      </c>
      <c r="E298">
        <f>Main!E190</f>
        <v>0</v>
      </c>
      <c r="F298" s="86" t="str">
        <f>IF(D298="","",IF(AND(D298="ice",OR(C298&lt;-21.2,C298&gt;0)),0, IF(AND(D298="hydrohalite",OR(C298&lt;-21.2, C298&gt;0.1)),0, IF(AND(D298="halite", OR(C298&lt;0.1,C298&gt;801)),IF(ISBLANK(Main!C190),"",0),""))))</f>
        <v/>
      </c>
      <c r="G298" t="str">
        <f t="shared" si="30"/>
        <v/>
      </c>
      <c r="H298" s="29" t="e">
        <f>374.1+8.8*'Tm-Th-Salinity'!E298+0.1771*'Tm-Th-Salinity'!E298^2-0.0211*'Tm-Th-Salinity'!E298^3+0.0007334*'Tm-Th-Salinity'!E298^4</f>
        <v>#VALUE!</v>
      </c>
      <c r="I298" t="str">
        <f t="shared" si="31"/>
        <v/>
      </c>
      <c r="J298" t="str">
        <f t="shared" si="32"/>
        <v/>
      </c>
      <c r="K298" t="str">
        <f>IF(AND(C298&gt;E298,D298="halite"),IF(Main!J190&gt;3000,0,""),"")</f>
        <v/>
      </c>
      <c r="L298" t="str">
        <f t="shared" si="33"/>
        <v/>
      </c>
      <c r="M298" t="str">
        <f>IF(ISBLANK(Main!E190),"",IF(OR(ISERROR(Main!Q190),ISERROR(Main!R190)),"",IF(AND(Main!N190="temperature estimate",Main!Q190&lt;Main!I190),"T",IF(AND(Main!N190="pressure estimate",Main!R190&lt;Main!J190),"P",""))))</f>
        <v/>
      </c>
      <c r="N298" t="str">
        <f t="shared" si="34"/>
        <v/>
      </c>
      <c r="O298" t="str">
        <f>IF(ISNUMBER(Main!F190), IF(OR(Main!F190&lt;0, Main!F190&gt;100), "Invalid Salinity - must be 0 &lt; salinity &lt; 100 wt%;",""),"")</f>
        <v/>
      </c>
      <c r="P298" t="str">
        <f>IF(ISNUMBER(Main!F190),IF('Tm-Th-Salinity'!H298&gt;'Tm-Th-Salinity'!B298,"For entered salinity, Tm &gt; Th;",""),"")</f>
        <v/>
      </c>
      <c r="Q298" t="str">
        <f t="shared" si="35"/>
        <v/>
      </c>
      <c r="R298" t="str">
        <f>IF(AND(ISBLANK(Main!L190),ISNUMBER(Main!O190))," Must specify Th + Tm or S in order to compute isochore; ", IF(AND(ISNUMBER(Main!R190),Main!R190&gt;6000), "Pressure exceeds 6 kbar, outside of model range, cannot precisely determine P at this trapping T; ",""))</f>
        <v/>
      </c>
      <c r="S298" t="str">
        <f>IF(AND(ISNUMBER(Main!C190),ISNUMBER(Main!E190), ISBLANK(Main!D190))," What phase melting represented by Tm? ;","")</f>
        <v/>
      </c>
    </row>
    <row r="299" spans="3:19">
      <c r="C299">
        <f>Main!C191</f>
        <v>0</v>
      </c>
      <c r="D299" s="20">
        <f>Main!D191</f>
        <v>0</v>
      </c>
      <c r="E299">
        <f>Main!E191</f>
        <v>0</v>
      </c>
      <c r="F299" s="86" t="str">
        <f>IF(D299="","",IF(AND(D299="ice",OR(C299&lt;-21.2,C299&gt;0)),0, IF(AND(D299="hydrohalite",OR(C299&lt;-21.2, C299&gt;0.1)),0, IF(AND(D299="halite", OR(C299&lt;0.1,C299&gt;801)),IF(ISBLANK(Main!C191),"",0),""))))</f>
        <v/>
      </c>
      <c r="G299" t="str">
        <f t="shared" si="30"/>
        <v/>
      </c>
      <c r="H299" s="29" t="e">
        <f>374.1+8.8*'Tm-Th-Salinity'!E299+0.1771*'Tm-Th-Salinity'!E299^2-0.0211*'Tm-Th-Salinity'!E299^3+0.0007334*'Tm-Th-Salinity'!E299^4</f>
        <v>#VALUE!</v>
      </c>
      <c r="I299" t="str">
        <f t="shared" si="31"/>
        <v/>
      </c>
      <c r="J299" t="str">
        <f t="shared" si="32"/>
        <v/>
      </c>
      <c r="K299" t="str">
        <f>IF(AND(C299&gt;E299,D299="halite"),IF(Main!J191&gt;3000,0,""),"")</f>
        <v/>
      </c>
      <c r="L299" t="str">
        <f t="shared" si="33"/>
        <v/>
      </c>
      <c r="M299" t="str">
        <f>IF(ISBLANK(Main!E191),"",IF(OR(ISERROR(Main!Q191),ISERROR(Main!R191)),"",IF(AND(Main!N191="temperature estimate",Main!Q191&lt;Main!I191),"T",IF(AND(Main!N191="pressure estimate",Main!R191&lt;Main!J191),"P",""))))</f>
        <v/>
      </c>
      <c r="N299" t="str">
        <f t="shared" si="34"/>
        <v/>
      </c>
      <c r="O299" t="str">
        <f>IF(ISNUMBER(Main!F191), IF(OR(Main!F191&lt;0, Main!F191&gt;100), "Invalid Salinity - must be 0 &lt; salinity &lt; 100 wt%;",""),"")</f>
        <v/>
      </c>
      <c r="P299" t="str">
        <f>IF(ISNUMBER(Main!F191),IF('Tm-Th-Salinity'!H299&gt;'Tm-Th-Salinity'!B299,"For entered salinity, Tm &gt; Th;",""),"")</f>
        <v/>
      </c>
      <c r="Q299" t="str">
        <f t="shared" si="35"/>
        <v/>
      </c>
      <c r="R299" t="str">
        <f>IF(AND(ISBLANK(Main!L191),ISNUMBER(Main!O191))," Must specify Th + Tm or S in order to compute isochore; ", IF(AND(ISNUMBER(Main!R191),Main!R191&gt;6000), "Pressure exceeds 6 kbar, outside of model range, cannot precisely determine P at this trapping T; ",""))</f>
        <v/>
      </c>
      <c r="S299" t="str">
        <f>IF(AND(ISNUMBER(Main!C191),ISNUMBER(Main!E191), ISBLANK(Main!D191))," What phase melting represented by Tm? ;","")</f>
        <v/>
      </c>
    </row>
    <row r="300" spans="3:19">
      <c r="C300">
        <f>Main!C192</f>
        <v>0</v>
      </c>
      <c r="D300" s="20">
        <f>Main!D192</f>
        <v>0</v>
      </c>
      <c r="E300">
        <f>Main!E192</f>
        <v>0</v>
      </c>
      <c r="F300" s="86" t="str">
        <f>IF(D300="","",IF(AND(D300="ice",OR(C300&lt;-21.2,C300&gt;0)),0, IF(AND(D300="hydrohalite",OR(C300&lt;-21.2, C300&gt;0.1)),0, IF(AND(D300="halite", OR(C300&lt;0.1,C300&gt;801)),IF(ISBLANK(Main!C192),"",0),""))))</f>
        <v/>
      </c>
      <c r="G300" t="str">
        <f t="shared" si="30"/>
        <v/>
      </c>
      <c r="H300" s="29" t="e">
        <f>374.1+8.8*'Tm-Th-Salinity'!E300+0.1771*'Tm-Th-Salinity'!E300^2-0.0211*'Tm-Th-Salinity'!E300^3+0.0007334*'Tm-Th-Salinity'!E300^4</f>
        <v>#VALUE!</v>
      </c>
      <c r="I300" t="str">
        <f t="shared" si="31"/>
        <v/>
      </c>
      <c r="J300" t="str">
        <f t="shared" si="32"/>
        <v/>
      </c>
      <c r="K300" t="str">
        <f>IF(AND(C300&gt;E300,D300="halite"),IF(Main!J192&gt;3000,0,""),"")</f>
        <v/>
      </c>
      <c r="L300" t="str">
        <f t="shared" si="33"/>
        <v/>
      </c>
      <c r="M300" t="str">
        <f>IF(ISBLANK(Main!E192),"",IF(OR(ISERROR(Main!Q192),ISERROR(Main!R192)),"",IF(AND(Main!N192="temperature estimate",Main!Q192&lt;Main!I192),"T",IF(AND(Main!N192="pressure estimate",Main!R192&lt;Main!J192),"P",""))))</f>
        <v/>
      </c>
      <c r="N300" t="str">
        <f t="shared" si="34"/>
        <v/>
      </c>
      <c r="O300" t="str">
        <f>IF(ISNUMBER(Main!F192), IF(OR(Main!F192&lt;0, Main!F192&gt;100), "Invalid Salinity - must be 0 &lt; salinity &lt; 100 wt%;",""),"")</f>
        <v/>
      </c>
      <c r="P300" t="str">
        <f>IF(ISNUMBER(Main!F192),IF('Tm-Th-Salinity'!H300&gt;'Tm-Th-Salinity'!B300,"For entered salinity, Tm &gt; Th;",""),"")</f>
        <v/>
      </c>
      <c r="Q300" t="str">
        <f t="shared" si="35"/>
        <v/>
      </c>
      <c r="R300" t="str">
        <f>IF(AND(ISBLANK(Main!L192),ISNUMBER(Main!O192))," Must specify Th + Tm or S in order to compute isochore; ", IF(AND(ISNUMBER(Main!R192),Main!R192&gt;6000), "Pressure exceeds 6 kbar, outside of model range, cannot precisely determine P at this trapping T; ",""))</f>
        <v/>
      </c>
      <c r="S300" t="str">
        <f>IF(AND(ISNUMBER(Main!C192),ISNUMBER(Main!E192), ISBLANK(Main!D192))," What phase melting represented by Tm? ;","")</f>
        <v/>
      </c>
    </row>
    <row r="301" spans="3:19">
      <c r="D301" s="20"/>
    </row>
    <row r="302" spans="3:19">
      <c r="D302" s="20"/>
    </row>
    <row r="303" spans="3:19">
      <c r="D303" s="20"/>
    </row>
    <row r="304" spans="3:19">
      <c r="D304" s="20"/>
    </row>
    <row r="305" spans="4:4">
      <c r="D305" s="20"/>
    </row>
    <row r="306" spans="4:4">
      <c r="D306" s="20"/>
    </row>
    <row r="307" spans="4:4">
      <c r="D307" s="20"/>
    </row>
    <row r="308" spans="4:4">
      <c r="D308" s="20"/>
    </row>
    <row r="309" spans="4:4">
      <c r="D309" s="20"/>
    </row>
    <row r="310" spans="4:4">
      <c r="D310" s="20"/>
    </row>
    <row r="311" spans="4:4">
      <c r="D311" s="20"/>
    </row>
    <row r="312" spans="4:4">
      <c r="D312" s="20"/>
    </row>
    <row r="313" spans="4:4">
      <c r="D313" s="20"/>
    </row>
    <row r="314" spans="4:4">
      <c r="D314" s="20"/>
    </row>
    <row r="315" spans="4:4">
      <c r="D315" s="20"/>
    </row>
    <row r="316" spans="4:4">
      <c r="D316" s="20"/>
    </row>
    <row r="317" spans="4:4">
      <c r="D317" s="20"/>
    </row>
    <row r="318" spans="4:4">
      <c r="D318" s="20"/>
    </row>
    <row r="319" spans="4:4">
      <c r="D319" s="20"/>
    </row>
    <row r="320" spans="4:4">
      <c r="D320" s="20"/>
    </row>
    <row r="321" spans="4:4">
      <c r="D321" s="20"/>
    </row>
    <row r="322" spans="4:4">
      <c r="D322" s="20"/>
    </row>
    <row r="323" spans="4:4">
      <c r="D323" s="20"/>
    </row>
    <row r="324" spans="4:4">
      <c r="D324" s="20"/>
    </row>
    <row r="325" spans="4:4">
      <c r="D325" s="20"/>
    </row>
    <row r="326" spans="4:4">
      <c r="D326" s="20"/>
    </row>
    <row r="327" spans="4:4">
      <c r="D327" s="20"/>
    </row>
    <row r="328" spans="4:4">
      <c r="D328" s="20"/>
    </row>
    <row r="329" spans="4:4">
      <c r="D329" s="20"/>
    </row>
    <row r="330" spans="4:4">
      <c r="D330" s="20"/>
    </row>
    <row r="331" spans="4:4">
      <c r="D331" s="20"/>
    </row>
    <row r="332" spans="4:4">
      <c r="D332" s="20"/>
    </row>
    <row r="333" spans="4:4">
      <c r="D333" s="20"/>
    </row>
    <row r="334" spans="4:4">
      <c r="D334" s="20"/>
    </row>
    <row r="335" spans="4:4">
      <c r="D335" s="20"/>
    </row>
    <row r="336" spans="4:4">
      <c r="D336" s="20"/>
    </row>
    <row r="337" spans="4:4">
      <c r="D337" s="20"/>
    </row>
    <row r="338" spans="4:4">
      <c r="D338" s="20"/>
    </row>
    <row r="339" spans="4:4">
      <c r="D339" s="20"/>
    </row>
    <row r="340" spans="4:4">
      <c r="D340" s="20"/>
    </row>
    <row r="341" spans="4:4">
      <c r="D341" s="20"/>
    </row>
    <row r="342" spans="4:4">
      <c r="D342" s="20"/>
    </row>
    <row r="343" spans="4:4">
      <c r="D343" s="20"/>
    </row>
    <row r="344" spans="4:4">
      <c r="D344" s="20"/>
    </row>
    <row r="345" spans="4:4">
      <c r="D345" s="20"/>
    </row>
    <row r="346" spans="4:4">
      <c r="D346" s="20"/>
    </row>
    <row r="347" spans="4:4">
      <c r="D347" s="20"/>
    </row>
    <row r="348" spans="4:4">
      <c r="D348" s="20"/>
    </row>
    <row r="349" spans="4:4">
      <c r="D349" s="20"/>
    </row>
    <row r="350" spans="4:4">
      <c r="D350" s="20"/>
    </row>
    <row r="351" spans="4:4">
      <c r="D351" s="20"/>
    </row>
    <row r="352" spans="4:4">
      <c r="D352" s="20"/>
    </row>
    <row r="353" spans="4:4">
      <c r="D353" s="20"/>
    </row>
    <row r="354" spans="4:4">
      <c r="D354" s="20"/>
    </row>
    <row r="355" spans="4:4">
      <c r="D355" s="20"/>
    </row>
    <row r="356" spans="4:4">
      <c r="D356" s="20"/>
    </row>
    <row r="357" spans="4:4">
      <c r="D357" s="20"/>
    </row>
    <row r="358" spans="4:4">
      <c r="D358" s="20"/>
    </row>
    <row r="359" spans="4:4">
      <c r="D359" s="20"/>
    </row>
    <row r="360" spans="4:4">
      <c r="D360" s="20"/>
    </row>
    <row r="361" spans="4:4">
      <c r="D361" s="20"/>
    </row>
    <row r="362" spans="4:4">
      <c r="D362" s="20"/>
    </row>
    <row r="363" spans="4:4">
      <c r="D363" s="20"/>
    </row>
    <row r="364" spans="4:4">
      <c r="D364" s="20"/>
    </row>
    <row r="365" spans="4:4">
      <c r="D365" s="20"/>
    </row>
    <row r="366" spans="4:4">
      <c r="D366" s="20"/>
    </row>
    <row r="367" spans="4:4">
      <c r="D367" s="20"/>
    </row>
    <row r="368" spans="4:4">
      <c r="D368" s="20"/>
    </row>
    <row r="369" spans="4:4">
      <c r="D369" s="20"/>
    </row>
    <row r="370" spans="4:4">
      <c r="D370" s="20"/>
    </row>
    <row r="371" spans="4:4">
      <c r="D371" s="20"/>
    </row>
    <row r="372" spans="4:4">
      <c r="D372" s="20"/>
    </row>
    <row r="373" spans="4:4">
      <c r="D373" s="20"/>
    </row>
    <row r="374" spans="4:4">
      <c r="D374" s="20"/>
    </row>
    <row r="375" spans="4:4">
      <c r="D375" s="20"/>
    </row>
    <row r="376" spans="4:4">
      <c r="D376" s="20"/>
    </row>
    <row r="377" spans="4:4">
      <c r="D377" s="20"/>
    </row>
    <row r="378" spans="4:4">
      <c r="D378" s="20"/>
    </row>
    <row r="379" spans="4:4">
      <c r="D379" s="20"/>
    </row>
    <row r="380" spans="4:4">
      <c r="D380" s="20"/>
    </row>
    <row r="381" spans="4:4">
      <c r="D381" s="20"/>
    </row>
    <row r="382" spans="4:4">
      <c r="D382" s="20"/>
    </row>
    <row r="383" spans="4:4">
      <c r="D383" s="20"/>
    </row>
    <row r="384" spans="4:4">
      <c r="D384" s="20"/>
    </row>
    <row r="385" spans="4:4">
      <c r="D385" s="20"/>
    </row>
    <row r="386" spans="4:4">
      <c r="D386" s="20"/>
    </row>
    <row r="387" spans="4:4">
      <c r="D387" s="20"/>
    </row>
    <row r="388" spans="4:4">
      <c r="D388" s="20"/>
    </row>
    <row r="389" spans="4:4">
      <c r="D389" s="20"/>
    </row>
    <row r="390" spans="4:4">
      <c r="D390" s="20"/>
    </row>
    <row r="391" spans="4:4">
      <c r="D391" s="20"/>
    </row>
    <row r="392" spans="4:4">
      <c r="D392" s="20"/>
    </row>
    <row r="393" spans="4:4">
      <c r="D393" s="20"/>
    </row>
    <row r="394" spans="4:4">
      <c r="D394" s="20"/>
    </row>
    <row r="395" spans="4:4">
      <c r="D395" s="20"/>
    </row>
    <row r="396" spans="4:4">
      <c r="D396" s="20"/>
    </row>
    <row r="397" spans="4:4">
      <c r="D397" s="20"/>
    </row>
    <row r="398" spans="4:4">
      <c r="D398" s="20"/>
    </row>
    <row r="399" spans="4:4">
      <c r="D399" s="20"/>
    </row>
    <row r="400" spans="4:4">
      <c r="D400" s="20"/>
    </row>
    <row r="401" spans="4:4">
      <c r="D401" s="20"/>
    </row>
    <row r="402" spans="4:4">
      <c r="D402" s="20"/>
    </row>
    <row r="403" spans="4:4">
      <c r="D403" s="20"/>
    </row>
    <row r="404" spans="4:4">
      <c r="D404" s="20"/>
    </row>
    <row r="405" spans="4:4">
      <c r="D405" s="20"/>
    </row>
    <row r="406" spans="4:4">
      <c r="D406" s="20"/>
    </row>
    <row r="407" spans="4:4">
      <c r="D407" s="20"/>
    </row>
    <row r="408" spans="4:4">
      <c r="D408" s="20"/>
    </row>
    <row r="409" spans="4:4">
      <c r="D409" s="20"/>
    </row>
    <row r="410" spans="4:4">
      <c r="D410" s="20"/>
    </row>
    <row r="411" spans="4:4">
      <c r="D411" s="20"/>
    </row>
    <row r="412" spans="4:4">
      <c r="D412" s="20"/>
    </row>
    <row r="413" spans="4:4">
      <c r="D413" s="20"/>
    </row>
    <row r="414" spans="4:4">
      <c r="D414" s="20"/>
    </row>
    <row r="415" spans="4:4">
      <c r="D415" s="20"/>
    </row>
    <row r="416" spans="4:4">
      <c r="D416" s="20"/>
    </row>
    <row r="417" spans="4:4">
      <c r="D417" s="20"/>
    </row>
    <row r="418" spans="4:4">
      <c r="D418" s="20"/>
    </row>
    <row r="419" spans="4:4">
      <c r="D419" s="20"/>
    </row>
    <row r="420" spans="4:4">
      <c r="D420" s="20"/>
    </row>
    <row r="421" spans="4:4">
      <c r="D421" s="20"/>
    </row>
    <row r="422" spans="4:4">
      <c r="D422" s="20"/>
    </row>
    <row r="423" spans="4:4">
      <c r="D423" s="20"/>
    </row>
    <row r="424" spans="4:4">
      <c r="D424" s="20"/>
    </row>
    <row r="425" spans="4:4">
      <c r="D425" s="20"/>
    </row>
    <row r="426" spans="4:4">
      <c r="D426" s="20"/>
    </row>
    <row r="427" spans="4:4">
      <c r="D427" s="20"/>
    </row>
    <row r="428" spans="4:4">
      <c r="D428" s="20"/>
    </row>
    <row r="429" spans="4:4">
      <c r="D429" s="20"/>
    </row>
    <row r="430" spans="4:4">
      <c r="D430" s="20"/>
    </row>
    <row r="431" spans="4:4">
      <c r="D431" s="20"/>
    </row>
    <row r="432" spans="4:4">
      <c r="D432" s="20"/>
    </row>
    <row r="433" spans="4:4">
      <c r="D433" s="20"/>
    </row>
    <row r="434" spans="4:4">
      <c r="D434" s="20"/>
    </row>
    <row r="435" spans="4:4">
      <c r="D435" s="20"/>
    </row>
    <row r="436" spans="4:4">
      <c r="D436" s="20"/>
    </row>
    <row r="437" spans="4:4">
      <c r="D437" s="20"/>
    </row>
    <row r="438" spans="4:4">
      <c r="D438" s="20"/>
    </row>
    <row r="439" spans="4:4">
      <c r="D439" s="20"/>
    </row>
    <row r="440" spans="4:4">
      <c r="D440" s="20"/>
    </row>
    <row r="441" spans="4:4">
      <c r="D441" s="20"/>
    </row>
    <row r="442" spans="4:4">
      <c r="D442" s="20"/>
    </row>
    <row r="443" spans="4:4">
      <c r="D443" s="20"/>
    </row>
    <row r="444" spans="4:4">
      <c r="D444" s="20"/>
    </row>
    <row r="445" spans="4:4">
      <c r="D445" s="20"/>
    </row>
    <row r="446" spans="4:4">
      <c r="D446" s="20"/>
    </row>
    <row r="447" spans="4:4">
      <c r="D447" s="20"/>
    </row>
    <row r="448" spans="4:4">
      <c r="D448" s="20"/>
    </row>
    <row r="449" spans="4:4">
      <c r="D449" s="20"/>
    </row>
    <row r="450" spans="4:4">
      <c r="D450" s="20"/>
    </row>
    <row r="451" spans="4:4">
      <c r="D451" s="20"/>
    </row>
    <row r="452" spans="4:4">
      <c r="D452" s="20"/>
    </row>
    <row r="453" spans="4:4">
      <c r="D453" s="20"/>
    </row>
    <row r="454" spans="4:4">
      <c r="D454" s="20"/>
    </row>
    <row r="455" spans="4:4">
      <c r="D455" s="20"/>
    </row>
    <row r="456" spans="4:4">
      <c r="D456" s="20"/>
    </row>
    <row r="457" spans="4:4">
      <c r="D457" s="20"/>
    </row>
    <row r="458" spans="4:4">
      <c r="D458" s="20"/>
    </row>
    <row r="459" spans="4:4">
      <c r="D459" s="20"/>
    </row>
    <row r="460" spans="4:4">
      <c r="D460" s="20"/>
    </row>
    <row r="461" spans="4:4">
      <c r="D461" s="20"/>
    </row>
    <row r="462" spans="4:4">
      <c r="D462" s="20"/>
    </row>
    <row r="463" spans="4:4">
      <c r="D463" s="20"/>
    </row>
    <row r="464" spans="4:4">
      <c r="D464" s="20"/>
    </row>
    <row r="465" spans="4:4">
      <c r="D465" s="20"/>
    </row>
    <row r="466" spans="4:4">
      <c r="D466" s="20"/>
    </row>
    <row r="467" spans="4:4">
      <c r="D467" s="20"/>
    </row>
    <row r="468" spans="4:4">
      <c r="D468" s="20"/>
    </row>
    <row r="469" spans="4:4">
      <c r="D469" s="20"/>
    </row>
    <row r="470" spans="4:4">
      <c r="D470" s="20"/>
    </row>
    <row r="471" spans="4:4">
      <c r="D471" s="20"/>
    </row>
    <row r="472" spans="4:4">
      <c r="D472" s="20"/>
    </row>
    <row r="473" spans="4:4">
      <c r="D473" s="20"/>
    </row>
    <row r="474" spans="4:4">
      <c r="D474" s="20"/>
    </row>
    <row r="475" spans="4:4">
      <c r="D475" s="20"/>
    </row>
    <row r="476" spans="4:4">
      <c r="D476" s="20"/>
    </row>
    <row r="477" spans="4:4">
      <c r="D477" s="20"/>
    </row>
    <row r="478" spans="4:4">
      <c r="D478" s="20"/>
    </row>
    <row r="479" spans="4:4">
      <c r="D479" s="20"/>
    </row>
    <row r="480" spans="4:4">
      <c r="D480" s="20"/>
    </row>
    <row r="481" spans="4:4">
      <c r="D481" s="20"/>
    </row>
    <row r="482" spans="4:4">
      <c r="D482" s="20"/>
    </row>
    <row r="483" spans="4:4">
      <c r="D483" s="20"/>
    </row>
    <row r="484" spans="4:4">
      <c r="D484" s="20"/>
    </row>
    <row r="485" spans="4:4">
      <c r="D485" s="20"/>
    </row>
    <row r="486" spans="4:4">
      <c r="D486" s="20"/>
    </row>
    <row r="487" spans="4:4">
      <c r="D487" s="20"/>
    </row>
    <row r="488" spans="4:4">
      <c r="D488" s="20"/>
    </row>
    <row r="489" spans="4:4">
      <c r="D489" s="20"/>
    </row>
    <row r="490" spans="4:4">
      <c r="D490" s="20"/>
    </row>
    <row r="491" spans="4:4">
      <c r="D491" s="20"/>
    </row>
    <row r="492" spans="4:4">
      <c r="D492" s="20"/>
    </row>
    <row r="493" spans="4:4">
      <c r="D493" s="20"/>
    </row>
    <row r="494" spans="4:4">
      <c r="D494" s="20"/>
    </row>
    <row r="495" spans="4:4">
      <c r="D495" s="20"/>
    </row>
    <row r="496" spans="4:4">
      <c r="D496" s="20"/>
    </row>
    <row r="497" spans="4:4">
      <c r="D497" s="20"/>
    </row>
    <row r="498" spans="4:4">
      <c r="D498" s="20"/>
    </row>
    <row r="499" spans="4:4">
      <c r="D499" s="20"/>
    </row>
    <row r="500" spans="4:4">
      <c r="D500" s="20"/>
    </row>
  </sheetData>
  <phoneticPr fontId="26"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sheetPr codeName="Sheet2"/>
  <dimension ref="B1:M2000"/>
  <sheetViews>
    <sheetView topLeftCell="A24" workbookViewId="0">
      <selection activeCell="S100" sqref="C100:S300"/>
    </sheetView>
  </sheetViews>
  <sheetFormatPr defaultColWidth="11" defaultRowHeight="13.5"/>
  <cols>
    <col min="5" max="5" width="20.61328125" bestFit="1" customWidth="1"/>
  </cols>
  <sheetData>
    <row r="1" hidden="1"/>
    <row r="2" hidden="1"/>
    <row r="3" hidden="1"/>
    <row r="4" hidden="1"/>
    <row r="5" hidden="1"/>
    <row r="6" hidden="1"/>
    <row r="7" hidden="1"/>
    <row r="8" hidden="1"/>
    <row r="9" hidden="1"/>
    <row r="10" hidden="1"/>
    <row r="11" hidden="1"/>
    <row r="12" hidden="1"/>
    <row r="13" hidden="1"/>
    <row r="14" hidden="1"/>
    <row r="15" hidden="1"/>
    <row r="16" hidden="1"/>
    <row r="17" spans="2:13" hidden="1"/>
    <row r="18" spans="2:13" hidden="1"/>
    <row r="19" spans="2:13" hidden="1"/>
    <row r="20" spans="2:13" hidden="1"/>
    <row r="21" spans="2:13" hidden="1"/>
    <row r="22" spans="2:13" hidden="1"/>
    <row r="23" spans="2:13" hidden="1"/>
    <row r="24" spans="2:13" s="31" customFormat="1" ht="17.5"/>
    <row r="25" spans="2:13" s="31" customFormat="1" ht="17.5">
      <c r="C25" s="31" t="s">
        <v>63</v>
      </c>
      <c r="K25" s="44"/>
      <c r="L25" s="44"/>
      <c r="M25" s="44"/>
    </row>
    <row r="26" spans="2:13" s="31" customFormat="1" ht="17.5">
      <c r="H26" s="31" t="s">
        <v>46</v>
      </c>
      <c r="K26" s="44"/>
      <c r="L26" s="44"/>
      <c r="M26" s="44"/>
    </row>
    <row r="27" spans="2:13" s="31" customFormat="1" ht="21" thickBot="1">
      <c r="B27" s="38" t="s">
        <v>72</v>
      </c>
      <c r="C27" s="38" t="s">
        <v>25</v>
      </c>
      <c r="D27" s="33" t="s">
        <v>26</v>
      </c>
      <c r="E27" s="38" t="s">
        <v>31</v>
      </c>
      <c r="F27" s="39" t="s">
        <v>30</v>
      </c>
      <c r="G27" s="44"/>
      <c r="H27" s="44" t="s">
        <v>47</v>
      </c>
      <c r="I27" s="44"/>
      <c r="K27" s="44"/>
      <c r="L27" s="61"/>
      <c r="M27" s="44"/>
    </row>
    <row r="28" spans="2:13" ht="13" customHeight="1" thickTop="1">
      <c r="B28" t="e">
        <f>Main!#REF!</f>
        <v>#REF!</v>
      </c>
      <c r="C28" t="e">
        <f>Main!#REF!</f>
        <v>#REF!</v>
      </c>
      <c r="D28" s="20" t="e">
        <f>Main!#REF!</f>
        <v>#REF!</v>
      </c>
      <c r="E28" s="24" t="e">
        <f>IF(AND(ISBLANK(Main!#REF!),ISNUMBER(Main!#REF!)), Main!#REF!, IF(AND(D28="halite",C28&gt;B28),26.4575-0.000361*B28^2+0.00000055302*B28^3+(0.010765+0.0003697*B28-0.0000001544*B28^2-0.000000000379*B28^3)*C28,IF(D28="ice", 0 + 1.78*(-C28) - 0.0442*(-C28)^2 + 0.000557*(-C28)^3,IF(D28="hydrohalite", 40.36947594+14.80771966*C28/100-14.08238722*1, IF(D28="halite", 26.242 +0.4928*C28/100 + 1.42*(C28/100)^2- 0.223*(C28/100)^3 + 0.04129*(C28/100)^4 + 0.006295*(C28/100)^5- 0.001967*(C28/100)^6 + 0.0001112*(C28/100)^7,"")))))</f>
        <v>#REF!</v>
      </c>
      <c r="F28" s="88" t="e">
        <f>IF(AND(D28="halite",C28&gt;B28),"Lecumberri-Sanchez, P., Steele-Macinnis, M. &amp; Bodnar, R.J. (2012) A numerical model to estimate trapping conditions of fluid inclusions that homogenize by halite disappearance. Geochimica et Cosmochimica Acta,",IF(D28="ice", "Bodnar, R.J. (1993) Revised equation and table for determining the freezing point depression of H2O-NaCl solutions. Geochimica et Cosmochimica Acta, 57, 683-684", IF(OR(D28="hydrohalite",D28="halite"), "Sterner, S.M., Hall, D.L. &amp; Bodnar, R.J. (1988) Synthetic fluid inclusions. V. Solubility relations in the system NaCl-KCl-H20 under vapor-saturated conditions. Geochimica et Cosmochimica Acta, 52, 989-1005","")))</f>
        <v>#REF!</v>
      </c>
      <c r="G28" s="24"/>
      <c r="H2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28" s="24"/>
      <c r="K28" s="22"/>
      <c r="L28" s="22"/>
      <c r="M28" s="54"/>
    </row>
    <row r="29" spans="2:13" ht="13" customHeight="1">
      <c r="B29" t="e">
        <f>Main!#REF!</f>
        <v>#REF!</v>
      </c>
      <c r="C29" t="e">
        <f>Main!#REF!</f>
        <v>#REF!</v>
      </c>
      <c r="D29" s="20" t="e">
        <f>Main!#REF!</f>
        <v>#REF!</v>
      </c>
      <c r="E29" s="24" t="e">
        <f>IF(AND(ISBLANK(Main!#REF!),ISNUMBER(Main!#REF!)), Main!#REF!, IF(AND(D29="halite",C29&gt;B29),26.4575-0.000361*B29^2+0.00000055302*B29^3+(0.010765+0.0003697*B29-0.0000001544*B29^2-0.000000000379*B29^3)*C29,IF(D29="ice", 0 + 1.78*(-C29) - 0.0442*(-C29)^2 + 0.000557*(-C29)^3,IF(D29="hydrohalite", 40.36947594+14.80771966*C29/100-14.08238722*1, IF(D29="halite", 26.242 +0.4928*C29/100 + 1.42*(C29/100)^2- 0.223*(C29/100)^3 + 0.04129*(C29/100)^4 + 0.006295*(C29/100)^5- 0.001967*(C29/100)^6 + 0.0001112*(C29/100)^7,"")))))</f>
        <v>#REF!</v>
      </c>
      <c r="F29" s="88" t="e">
        <f t="shared" ref="F29:F92" si="0">IF(AND(D29="halite",C29&gt;B29),"Lecumberri-Sanchez, P., Steele-Macinnis, M. &amp; Bodnar, R.J. (2012) A numerical model to estimate trapping conditions of fluid inclusions that homogenize by halite disappearance. Geochimica et Cosmochimica Acta,",IF(D29="ice", "Bodnar, R.J. (1993) Revised equation and table for determining the freezing point depression of H2O-NaCl solutions. Geochimica et Cosmochimica Acta, 57, 683-684", IF(OR(D29="hydrohalite",D29="halite"), "Sterner, S.M., Hall, D.L. &amp; Bodnar, R.J. (1988) Synthetic fluid inclusions. V. Solubility relations in the system NaCl-KCl-H20 under vapor-saturated conditions. Geochimica et Cosmochimica Acta, 52, 989-1005","")))</f>
        <v>#REF!</v>
      </c>
      <c r="G29" s="24"/>
      <c r="H2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29" s="24"/>
      <c r="M29" s="24"/>
    </row>
    <row r="30" spans="2:13" ht="13" customHeight="1">
      <c r="B30" t="e">
        <f>Main!#REF!</f>
        <v>#REF!</v>
      </c>
      <c r="C30" t="e">
        <f>Main!#REF!</f>
        <v>#REF!</v>
      </c>
      <c r="D30" s="20" t="e">
        <f>Main!#REF!</f>
        <v>#REF!</v>
      </c>
      <c r="E30" s="24" t="e">
        <f>IF(AND(ISBLANK(Main!#REF!),ISNUMBER(Main!#REF!)), Main!#REF!, IF(AND(D30="halite",C30&gt;B30),26.4575-0.000361*B30^2+0.00000055302*B30^3+(0.010765+0.0003697*B30-0.0000001544*B30^2-0.000000000379*B30^3)*C30,IF(D30="ice", 0 + 1.78*(-C30) - 0.0442*(-C30)^2 + 0.000557*(-C30)^3,IF(D30="hydrohalite", 40.36947594+14.80771966*C30/100-14.08238722*1, IF(D30="halite", 26.242 +0.4928*C30/100 + 1.42*(C30/100)^2- 0.223*(C30/100)^3 + 0.04129*(C30/100)^4 + 0.006295*(C30/100)^5- 0.001967*(C30/100)^6 + 0.0001112*(C30/100)^7,"")))))</f>
        <v>#REF!</v>
      </c>
      <c r="F30" s="88" t="e">
        <f t="shared" si="0"/>
        <v>#REF!</v>
      </c>
      <c r="G30" s="24"/>
      <c r="H3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0" s="24"/>
      <c r="M30" s="24"/>
    </row>
    <row r="31" spans="2:13" ht="13" customHeight="1">
      <c r="B31" t="e">
        <f>Main!#REF!</f>
        <v>#REF!</v>
      </c>
      <c r="C31" t="e">
        <f>Main!#REF!</f>
        <v>#REF!</v>
      </c>
      <c r="D31" s="20" t="e">
        <f>Main!#REF!</f>
        <v>#REF!</v>
      </c>
      <c r="E31" s="24" t="e">
        <f>IF(AND(ISBLANK(Main!#REF!),ISNUMBER(Main!#REF!)), Main!#REF!, IF(AND(D31="halite",C31&gt;B31),26.4575-0.000361*B31^2+0.00000055302*B31^3+(0.010765+0.0003697*B31-0.0000001544*B31^2-0.000000000379*B31^3)*C31,IF(D31="ice", 0 + 1.78*(-C31) - 0.0442*(-C31)^2 + 0.000557*(-C31)^3,IF(D31="hydrohalite", 40.36947594+14.80771966*C31/100-14.08238722*1, IF(D31="halite", 26.242 +0.4928*C31/100 + 1.42*(C31/100)^2- 0.223*(C31/100)^3 + 0.04129*(C31/100)^4 + 0.006295*(C31/100)^5- 0.001967*(C31/100)^6 + 0.0001112*(C31/100)^7,"")))))</f>
        <v>#REF!</v>
      </c>
      <c r="F31" s="88" t="e">
        <f t="shared" si="0"/>
        <v>#REF!</v>
      </c>
      <c r="G31" s="24"/>
      <c r="H3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1" s="24"/>
      <c r="M31" s="24"/>
    </row>
    <row r="32" spans="2:13" ht="13" customHeight="1">
      <c r="B32" t="e">
        <f>Main!#REF!</f>
        <v>#REF!</v>
      </c>
      <c r="C32" t="e">
        <f>Main!#REF!</f>
        <v>#REF!</v>
      </c>
      <c r="D32" s="20" t="e">
        <f>Main!#REF!</f>
        <v>#REF!</v>
      </c>
      <c r="E32" s="24" t="e">
        <f>IF(AND(ISBLANK(Main!#REF!),ISNUMBER(Main!#REF!)), Main!#REF!, IF(AND(D32="halite",C32&gt;B32),26.4575-0.000361*B32^2+0.00000055302*B32^3+(0.010765+0.0003697*B32-0.0000001544*B32^2-0.000000000379*B32^3)*C32,IF(D32="ice", 0 + 1.78*(-C32) - 0.0442*(-C32)^2 + 0.000557*(-C32)^3,IF(D32="hydrohalite", 40.36947594+14.80771966*C32/100-14.08238722*1, IF(D32="halite", 26.242 +0.4928*C32/100 + 1.42*(C32/100)^2- 0.223*(C32/100)^3 + 0.04129*(C32/100)^4 + 0.006295*(C32/100)^5- 0.001967*(C32/100)^6 + 0.0001112*(C32/100)^7,"")))))</f>
        <v>#REF!</v>
      </c>
      <c r="F32" s="88" t="e">
        <f t="shared" si="0"/>
        <v>#REF!</v>
      </c>
      <c r="G32" s="24"/>
      <c r="H3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2" s="24"/>
      <c r="M32" s="24"/>
    </row>
    <row r="33" spans="2:13" ht="13" customHeight="1">
      <c r="B33" t="e">
        <f>Main!#REF!</f>
        <v>#REF!</v>
      </c>
      <c r="C33" t="e">
        <f>Main!#REF!</f>
        <v>#REF!</v>
      </c>
      <c r="D33" s="20" t="e">
        <f>Main!#REF!</f>
        <v>#REF!</v>
      </c>
      <c r="E33" s="24" t="e">
        <f>IF(AND(ISBLANK(Main!#REF!),ISNUMBER(Main!#REF!)), Main!#REF!, IF(AND(D33="halite",C33&gt;B33),26.4575-0.000361*B33^2+0.00000055302*B33^3+(0.010765+0.0003697*B33-0.0000001544*B33^2-0.000000000379*B33^3)*C33,IF(D33="ice", 0 + 1.78*(-C33) - 0.0442*(-C33)^2 + 0.000557*(-C33)^3,IF(D33="hydrohalite", 40.36947594+14.80771966*C33/100-14.08238722*1, IF(D33="halite", 26.242 +0.4928*C33/100 + 1.42*(C33/100)^2- 0.223*(C33/100)^3 + 0.04129*(C33/100)^4 + 0.006295*(C33/100)^5- 0.001967*(C33/100)^6 + 0.0001112*(C33/100)^7,"")))))</f>
        <v>#REF!</v>
      </c>
      <c r="F33" s="88" t="e">
        <f t="shared" si="0"/>
        <v>#REF!</v>
      </c>
      <c r="G33" s="24"/>
      <c r="H3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3" s="24"/>
      <c r="M33" s="24"/>
    </row>
    <row r="34" spans="2:13" ht="13" customHeight="1">
      <c r="B34" t="e">
        <f>Main!#REF!</f>
        <v>#REF!</v>
      </c>
      <c r="C34" t="e">
        <f>Main!#REF!</f>
        <v>#REF!</v>
      </c>
      <c r="D34" s="20" t="e">
        <f>Main!#REF!</f>
        <v>#REF!</v>
      </c>
      <c r="E34" s="24" t="e">
        <f>IF(AND(ISBLANK(Main!#REF!),ISNUMBER(Main!#REF!)), Main!#REF!, IF(AND(D34="halite",C34&gt;B34),26.4575-0.000361*B34^2+0.00000055302*B34^3+(0.010765+0.0003697*B34-0.0000001544*B34^2-0.000000000379*B34^3)*C34,IF(D34="ice", 0 + 1.78*(-C34) - 0.0442*(-C34)^2 + 0.000557*(-C34)^3,IF(D34="hydrohalite", 40.36947594+14.80771966*C34/100-14.08238722*1, IF(D34="halite", 26.242 +0.4928*C34/100 + 1.42*(C34/100)^2- 0.223*(C34/100)^3 + 0.04129*(C34/100)^4 + 0.006295*(C34/100)^5- 0.001967*(C34/100)^6 + 0.0001112*(C34/100)^7,"")))))</f>
        <v>#REF!</v>
      </c>
      <c r="F34" s="88" t="e">
        <f t="shared" si="0"/>
        <v>#REF!</v>
      </c>
      <c r="G34" s="24"/>
      <c r="H3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4" s="24"/>
      <c r="M34" s="24"/>
    </row>
    <row r="35" spans="2:13" ht="13" customHeight="1">
      <c r="B35" t="e">
        <f>Main!#REF!</f>
        <v>#REF!</v>
      </c>
      <c r="C35" t="e">
        <f>Main!#REF!</f>
        <v>#REF!</v>
      </c>
      <c r="D35" s="20" t="e">
        <f>Main!#REF!</f>
        <v>#REF!</v>
      </c>
      <c r="E35" s="24" t="e">
        <f>IF(AND(ISBLANK(Main!#REF!),ISNUMBER(Main!#REF!)), Main!#REF!, IF(AND(D35="halite",C35&gt;B35),26.4575-0.000361*B35^2+0.00000055302*B35^3+(0.010765+0.0003697*B35-0.0000001544*B35^2-0.000000000379*B35^3)*C35,IF(D35="ice", 0 + 1.78*(-C35) - 0.0442*(-C35)^2 + 0.000557*(-C35)^3,IF(D35="hydrohalite", 40.36947594+14.80771966*C35/100-14.08238722*1, IF(D35="halite", 26.242 +0.4928*C35/100 + 1.42*(C35/100)^2- 0.223*(C35/100)^3 + 0.04129*(C35/100)^4 + 0.006295*(C35/100)^5- 0.001967*(C35/100)^6 + 0.0001112*(C35/100)^7,"")))))</f>
        <v>#REF!</v>
      </c>
      <c r="F35" s="88" t="e">
        <f t="shared" si="0"/>
        <v>#REF!</v>
      </c>
      <c r="G35" s="24"/>
      <c r="H3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5" s="24"/>
      <c r="M35" s="24"/>
    </row>
    <row r="36" spans="2:13" ht="13" customHeight="1">
      <c r="B36" t="e">
        <f>Main!#REF!</f>
        <v>#REF!</v>
      </c>
      <c r="C36" t="e">
        <f>Main!#REF!</f>
        <v>#REF!</v>
      </c>
      <c r="D36" s="20" t="e">
        <f>Main!#REF!</f>
        <v>#REF!</v>
      </c>
      <c r="E36" s="24" t="e">
        <f>IF(AND(ISBLANK(Main!#REF!),ISNUMBER(Main!#REF!)), Main!#REF!, IF(AND(D36="halite",C36&gt;B36),26.4575-0.000361*B36^2+0.00000055302*B36^3+(0.010765+0.0003697*B36-0.0000001544*B36^2-0.000000000379*B36^3)*C36,IF(D36="ice", 0 + 1.78*(-C36) - 0.0442*(-C36)^2 + 0.000557*(-C36)^3,IF(D36="hydrohalite", 40.36947594+14.80771966*C36/100-14.08238722*1, IF(D36="halite", 26.242 +0.4928*C36/100 + 1.42*(C36/100)^2- 0.223*(C36/100)^3 + 0.04129*(C36/100)^4 + 0.006295*(C36/100)^5- 0.001967*(C36/100)^6 + 0.0001112*(C36/100)^7,"")))))</f>
        <v>#REF!</v>
      </c>
      <c r="F36" s="88" t="e">
        <f t="shared" si="0"/>
        <v>#REF!</v>
      </c>
      <c r="G36" s="24"/>
      <c r="H3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6" s="24"/>
      <c r="M36" s="24"/>
    </row>
    <row r="37" spans="2:13" ht="13" customHeight="1">
      <c r="B37" t="e">
        <f>Main!#REF!</f>
        <v>#REF!</v>
      </c>
      <c r="C37" t="e">
        <f>Main!#REF!</f>
        <v>#REF!</v>
      </c>
      <c r="D37" s="20" t="e">
        <f>Main!#REF!</f>
        <v>#REF!</v>
      </c>
      <c r="E37" s="24" t="e">
        <f>IF(AND(ISBLANK(Main!#REF!),ISNUMBER(Main!#REF!)), Main!#REF!, IF(AND(D37="halite",C37&gt;B37),26.4575-0.000361*B37^2+0.00000055302*B37^3+(0.010765+0.0003697*B37-0.0000001544*B37^2-0.000000000379*B37^3)*C37,IF(D37="ice", 0 + 1.78*(-C37) - 0.0442*(-C37)^2 + 0.000557*(-C37)^3,IF(D37="hydrohalite", 40.36947594+14.80771966*C37/100-14.08238722*1, IF(D37="halite", 26.242 +0.4928*C37/100 + 1.42*(C37/100)^2- 0.223*(C37/100)^3 + 0.04129*(C37/100)^4 + 0.006295*(C37/100)^5- 0.001967*(C37/100)^6 + 0.0001112*(C37/100)^7,"")))))</f>
        <v>#REF!</v>
      </c>
      <c r="F37" s="88" t="e">
        <f t="shared" si="0"/>
        <v>#REF!</v>
      </c>
      <c r="G37" s="24"/>
      <c r="H3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7" s="24"/>
      <c r="M37" s="24"/>
    </row>
    <row r="38" spans="2:13" ht="13" customHeight="1">
      <c r="B38" t="e">
        <f>Main!#REF!</f>
        <v>#REF!</v>
      </c>
      <c r="C38" t="e">
        <f>Main!#REF!</f>
        <v>#REF!</v>
      </c>
      <c r="D38" s="20" t="e">
        <f>Main!#REF!</f>
        <v>#REF!</v>
      </c>
      <c r="E38" s="24" t="e">
        <f>IF(AND(ISBLANK(Main!#REF!),ISNUMBER(Main!#REF!)), Main!#REF!, IF(AND(D38="halite",C38&gt;B38),26.4575-0.000361*B38^2+0.00000055302*B38^3+(0.010765+0.0003697*B38-0.0000001544*B38^2-0.000000000379*B38^3)*C38,IF(D38="ice", 0 + 1.78*(-C38) - 0.0442*(-C38)^2 + 0.000557*(-C38)^3,IF(D38="hydrohalite", 40.36947594+14.80771966*C38/100-14.08238722*1, IF(D38="halite", 26.242 +0.4928*C38/100 + 1.42*(C38/100)^2- 0.223*(C38/100)^3 + 0.04129*(C38/100)^4 + 0.006295*(C38/100)^5- 0.001967*(C38/100)^6 + 0.0001112*(C38/100)^7,"")))))</f>
        <v>#REF!</v>
      </c>
      <c r="F38" s="88" t="e">
        <f t="shared" si="0"/>
        <v>#REF!</v>
      </c>
      <c r="G38" s="24"/>
      <c r="H3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8" s="24"/>
      <c r="M38" s="24"/>
    </row>
    <row r="39" spans="2:13" ht="13" customHeight="1">
      <c r="B39" t="e">
        <f>Main!#REF!</f>
        <v>#REF!</v>
      </c>
      <c r="C39" t="e">
        <f>Main!#REF!</f>
        <v>#REF!</v>
      </c>
      <c r="D39" s="20" t="e">
        <f>Main!#REF!</f>
        <v>#REF!</v>
      </c>
      <c r="E39" s="24" t="e">
        <f>IF(AND(ISBLANK(Main!#REF!),ISNUMBER(Main!#REF!)), Main!#REF!, IF(AND(D39="halite",C39&gt;B39),26.4575-0.000361*B39^2+0.00000055302*B39^3+(0.010765+0.0003697*B39-0.0000001544*B39^2-0.000000000379*B39^3)*C39,IF(D39="ice", 0 + 1.78*(-C39) - 0.0442*(-C39)^2 + 0.000557*(-C39)^3,IF(D39="hydrohalite", 40.36947594+14.80771966*C39/100-14.08238722*1, IF(D39="halite", 26.242 +0.4928*C39/100 + 1.42*(C39/100)^2- 0.223*(C39/100)^3 + 0.04129*(C39/100)^4 + 0.006295*(C39/100)^5- 0.001967*(C39/100)^6 + 0.0001112*(C39/100)^7,"")))))</f>
        <v>#REF!</v>
      </c>
      <c r="F39" s="88" t="e">
        <f t="shared" si="0"/>
        <v>#REF!</v>
      </c>
      <c r="G39" s="24"/>
      <c r="H3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39" s="24"/>
      <c r="M39" s="24"/>
    </row>
    <row r="40" spans="2:13" ht="13" customHeight="1">
      <c r="B40" t="e">
        <f>Main!#REF!</f>
        <v>#REF!</v>
      </c>
      <c r="C40" t="e">
        <f>Main!#REF!</f>
        <v>#REF!</v>
      </c>
      <c r="D40" s="20" t="e">
        <f>Main!#REF!</f>
        <v>#REF!</v>
      </c>
      <c r="E40" s="24" t="e">
        <f>IF(AND(ISBLANK(Main!#REF!),ISNUMBER(Main!#REF!)), Main!#REF!, IF(AND(D40="halite",C40&gt;B40),26.4575-0.000361*B40^2+0.00000055302*B40^3+(0.010765+0.0003697*B40-0.0000001544*B40^2-0.000000000379*B40^3)*C40,IF(D40="ice", 0 + 1.78*(-C40) - 0.0442*(-C40)^2 + 0.000557*(-C40)^3,IF(D40="hydrohalite", 40.36947594+14.80771966*C40/100-14.08238722*1, IF(D40="halite", 26.242 +0.4928*C40/100 + 1.42*(C40/100)^2- 0.223*(C40/100)^3 + 0.04129*(C40/100)^4 + 0.006295*(C40/100)^5- 0.001967*(C40/100)^6 + 0.0001112*(C40/100)^7,"")))))</f>
        <v>#REF!</v>
      </c>
      <c r="F40" s="88" t="e">
        <f t="shared" si="0"/>
        <v>#REF!</v>
      </c>
      <c r="G40" s="24"/>
      <c r="H4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0" s="24"/>
      <c r="M40" s="24"/>
    </row>
    <row r="41" spans="2:13" ht="13" customHeight="1">
      <c r="B41" t="e">
        <f>Main!#REF!</f>
        <v>#REF!</v>
      </c>
      <c r="C41" t="e">
        <f>Main!#REF!</f>
        <v>#REF!</v>
      </c>
      <c r="D41" s="20" t="e">
        <f>Main!#REF!</f>
        <v>#REF!</v>
      </c>
      <c r="E41" s="24" t="e">
        <f>IF(AND(ISBLANK(Main!#REF!),ISNUMBER(Main!#REF!)), Main!#REF!, IF(AND(D41="halite",C41&gt;B41),26.4575-0.000361*B41^2+0.00000055302*B41^3+(0.010765+0.0003697*B41-0.0000001544*B41^2-0.000000000379*B41^3)*C41,IF(D41="ice", 0 + 1.78*(-C41) - 0.0442*(-C41)^2 + 0.000557*(-C41)^3,IF(D41="hydrohalite", 40.36947594+14.80771966*C41/100-14.08238722*1, IF(D41="halite", 26.242 +0.4928*C41/100 + 1.42*(C41/100)^2- 0.223*(C41/100)^3 + 0.04129*(C41/100)^4 + 0.006295*(C41/100)^5- 0.001967*(C41/100)^6 + 0.0001112*(C41/100)^7,"")))))</f>
        <v>#REF!</v>
      </c>
      <c r="F41" s="88" t="e">
        <f t="shared" si="0"/>
        <v>#REF!</v>
      </c>
      <c r="G41" s="24"/>
      <c r="H4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1" s="24"/>
      <c r="M41" s="24"/>
    </row>
    <row r="42" spans="2:13" ht="13" customHeight="1">
      <c r="B42" t="e">
        <f>Main!#REF!</f>
        <v>#REF!</v>
      </c>
      <c r="C42" t="e">
        <f>Main!#REF!</f>
        <v>#REF!</v>
      </c>
      <c r="D42" s="20" t="e">
        <f>Main!#REF!</f>
        <v>#REF!</v>
      </c>
      <c r="E42" s="24" t="e">
        <f>IF(AND(ISBLANK(Main!#REF!),ISNUMBER(Main!#REF!)), Main!#REF!, IF(AND(D42="halite",C42&gt;B42),26.4575-0.000361*B42^2+0.00000055302*B42^3+(0.010765+0.0003697*B42-0.0000001544*B42^2-0.000000000379*B42^3)*C42,IF(D42="ice", 0 + 1.78*(-C42) - 0.0442*(-C42)^2 + 0.000557*(-C42)^3,IF(D42="hydrohalite", 40.36947594+14.80771966*C42/100-14.08238722*1, IF(D42="halite", 26.242 +0.4928*C42/100 + 1.42*(C42/100)^2- 0.223*(C42/100)^3 + 0.04129*(C42/100)^4 + 0.006295*(C42/100)^5- 0.001967*(C42/100)^6 + 0.0001112*(C42/100)^7,"")))))</f>
        <v>#REF!</v>
      </c>
      <c r="F42" s="88" t="e">
        <f t="shared" si="0"/>
        <v>#REF!</v>
      </c>
      <c r="G42" s="24"/>
      <c r="H4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2" s="24"/>
      <c r="M42" s="24"/>
    </row>
    <row r="43" spans="2:13" ht="13" customHeight="1">
      <c r="B43" t="e">
        <f>Main!#REF!</f>
        <v>#REF!</v>
      </c>
      <c r="C43" t="e">
        <f>Main!#REF!</f>
        <v>#REF!</v>
      </c>
      <c r="D43" s="20" t="e">
        <f>Main!#REF!</f>
        <v>#REF!</v>
      </c>
      <c r="E43" s="24" t="e">
        <f>IF(AND(ISBLANK(Main!#REF!),ISNUMBER(Main!#REF!)), Main!#REF!, IF(AND(D43="halite",C43&gt;B43),26.4575-0.000361*B43^2+0.00000055302*B43^3+(0.010765+0.0003697*B43-0.0000001544*B43^2-0.000000000379*B43^3)*C43,IF(D43="ice", 0 + 1.78*(-C43) - 0.0442*(-C43)^2 + 0.000557*(-C43)^3,IF(D43="hydrohalite", 40.36947594+14.80771966*C43/100-14.08238722*1, IF(D43="halite", 26.242 +0.4928*C43/100 + 1.42*(C43/100)^2- 0.223*(C43/100)^3 + 0.04129*(C43/100)^4 + 0.006295*(C43/100)^5- 0.001967*(C43/100)^6 + 0.0001112*(C43/100)^7,"")))))</f>
        <v>#REF!</v>
      </c>
      <c r="F43" s="88" t="e">
        <f t="shared" si="0"/>
        <v>#REF!</v>
      </c>
      <c r="G43" s="24"/>
      <c r="H4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3" s="24"/>
      <c r="M43" s="24"/>
    </row>
    <row r="44" spans="2:13" ht="13" customHeight="1">
      <c r="B44" t="e">
        <f>Main!#REF!</f>
        <v>#REF!</v>
      </c>
      <c r="C44" t="e">
        <f>Main!#REF!</f>
        <v>#REF!</v>
      </c>
      <c r="D44" s="20" t="e">
        <f>Main!#REF!</f>
        <v>#REF!</v>
      </c>
      <c r="E44" s="24" t="e">
        <f>IF(AND(ISBLANK(Main!#REF!),ISNUMBER(Main!#REF!)), Main!#REF!, IF(AND(D44="halite",C44&gt;B44),26.4575-0.000361*B44^2+0.00000055302*B44^3+(0.010765+0.0003697*B44-0.0000001544*B44^2-0.000000000379*B44^3)*C44,IF(D44="ice", 0 + 1.78*(-C44) - 0.0442*(-C44)^2 + 0.000557*(-C44)^3,IF(D44="hydrohalite", 40.36947594+14.80771966*C44/100-14.08238722*1, IF(D44="halite", 26.242 +0.4928*C44/100 + 1.42*(C44/100)^2- 0.223*(C44/100)^3 + 0.04129*(C44/100)^4 + 0.006295*(C44/100)^5- 0.001967*(C44/100)^6 + 0.0001112*(C44/100)^7,"")))))</f>
        <v>#REF!</v>
      </c>
      <c r="F44" s="88" t="e">
        <f t="shared" si="0"/>
        <v>#REF!</v>
      </c>
      <c r="G44" s="24"/>
      <c r="H4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4" s="24"/>
      <c r="M44" s="24"/>
    </row>
    <row r="45" spans="2:13" ht="13" customHeight="1">
      <c r="B45" t="e">
        <f>Main!#REF!</f>
        <v>#REF!</v>
      </c>
      <c r="C45" t="e">
        <f>Main!#REF!</f>
        <v>#REF!</v>
      </c>
      <c r="D45" s="20" t="e">
        <f>Main!#REF!</f>
        <v>#REF!</v>
      </c>
      <c r="E45" s="24" t="e">
        <f>IF(AND(ISBLANK(Main!#REF!),ISNUMBER(Main!#REF!)), Main!#REF!, IF(AND(D45="halite",C45&gt;B45),26.4575-0.000361*B45^2+0.00000055302*B45^3+(0.010765+0.0003697*B45-0.0000001544*B45^2-0.000000000379*B45^3)*C45,IF(D45="ice", 0 + 1.78*(-C45) - 0.0442*(-C45)^2 + 0.000557*(-C45)^3,IF(D45="hydrohalite", 40.36947594+14.80771966*C45/100-14.08238722*1, IF(D45="halite", 26.242 +0.4928*C45/100 + 1.42*(C45/100)^2- 0.223*(C45/100)^3 + 0.04129*(C45/100)^4 + 0.006295*(C45/100)^5- 0.001967*(C45/100)^6 + 0.0001112*(C45/100)^7,"")))))</f>
        <v>#REF!</v>
      </c>
      <c r="F45" s="88" t="e">
        <f t="shared" si="0"/>
        <v>#REF!</v>
      </c>
      <c r="G45" s="24"/>
      <c r="H4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5" s="24"/>
      <c r="M45" s="24"/>
    </row>
    <row r="46" spans="2:13" ht="13" customHeight="1">
      <c r="B46" t="e">
        <f>Main!#REF!</f>
        <v>#REF!</v>
      </c>
      <c r="C46" t="e">
        <f>Main!#REF!</f>
        <v>#REF!</v>
      </c>
      <c r="D46" s="20" t="e">
        <f>Main!#REF!</f>
        <v>#REF!</v>
      </c>
      <c r="E46" s="24" t="e">
        <f>IF(AND(ISBLANK(Main!#REF!),ISNUMBER(Main!#REF!)), Main!#REF!, IF(AND(D46="halite",C46&gt;B46),26.4575-0.000361*B46^2+0.00000055302*B46^3+(0.010765+0.0003697*B46-0.0000001544*B46^2-0.000000000379*B46^3)*C46,IF(D46="ice", 0 + 1.78*(-C46) - 0.0442*(-C46)^2 + 0.000557*(-C46)^3,IF(D46="hydrohalite", 40.36947594+14.80771966*C46/100-14.08238722*1, IF(D46="halite", 26.242 +0.4928*C46/100 + 1.42*(C46/100)^2- 0.223*(C46/100)^3 + 0.04129*(C46/100)^4 + 0.006295*(C46/100)^5- 0.001967*(C46/100)^6 + 0.0001112*(C46/100)^7,"")))))</f>
        <v>#REF!</v>
      </c>
      <c r="F46" s="88" t="e">
        <f t="shared" si="0"/>
        <v>#REF!</v>
      </c>
      <c r="G46" s="24"/>
      <c r="H4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6" s="24"/>
      <c r="M46" s="24"/>
    </row>
    <row r="47" spans="2:13" ht="13" customHeight="1">
      <c r="B47" t="e">
        <f>Main!#REF!</f>
        <v>#REF!</v>
      </c>
      <c r="C47" t="e">
        <f>Main!#REF!</f>
        <v>#REF!</v>
      </c>
      <c r="D47" s="20" t="e">
        <f>Main!#REF!</f>
        <v>#REF!</v>
      </c>
      <c r="E47" s="24" t="e">
        <f>IF(AND(ISBLANK(Main!#REF!),ISNUMBER(Main!#REF!)), Main!#REF!, IF(AND(D47="halite",C47&gt;B47),26.4575-0.000361*B47^2+0.00000055302*B47^3+(0.010765+0.0003697*B47-0.0000001544*B47^2-0.000000000379*B47^3)*C47,IF(D47="ice", 0 + 1.78*(-C47) - 0.0442*(-C47)^2 + 0.000557*(-C47)^3,IF(D47="hydrohalite", 40.36947594+14.80771966*C47/100-14.08238722*1, IF(D47="halite", 26.242 +0.4928*C47/100 + 1.42*(C47/100)^2- 0.223*(C47/100)^3 + 0.04129*(C47/100)^4 + 0.006295*(C47/100)^5- 0.001967*(C47/100)^6 + 0.0001112*(C47/100)^7,"")))))</f>
        <v>#REF!</v>
      </c>
      <c r="F47" s="88" t="e">
        <f t="shared" si="0"/>
        <v>#REF!</v>
      </c>
      <c r="G47" s="24"/>
      <c r="H4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7" s="24"/>
      <c r="M47" s="24"/>
    </row>
    <row r="48" spans="2:13" ht="13" customHeight="1">
      <c r="B48" t="e">
        <f>Main!#REF!</f>
        <v>#REF!</v>
      </c>
      <c r="C48" t="e">
        <f>Main!#REF!</f>
        <v>#REF!</v>
      </c>
      <c r="D48" s="20" t="e">
        <f>Main!#REF!</f>
        <v>#REF!</v>
      </c>
      <c r="E48" s="24" t="e">
        <f>IF(AND(ISBLANK(Main!#REF!),ISNUMBER(Main!#REF!)), Main!#REF!, IF(AND(D48="halite",C48&gt;B48),26.4575-0.000361*B48^2+0.00000055302*B48^3+(0.010765+0.0003697*B48-0.0000001544*B48^2-0.000000000379*B48^3)*C48,IF(D48="ice", 0 + 1.78*(-C48) - 0.0442*(-C48)^2 + 0.000557*(-C48)^3,IF(D48="hydrohalite", 40.36947594+14.80771966*C48/100-14.08238722*1, IF(D48="halite", 26.242 +0.4928*C48/100 + 1.42*(C48/100)^2- 0.223*(C48/100)^3 + 0.04129*(C48/100)^4 + 0.006295*(C48/100)^5- 0.001967*(C48/100)^6 + 0.0001112*(C48/100)^7,"")))))</f>
        <v>#REF!</v>
      </c>
      <c r="F48" s="88" t="e">
        <f t="shared" si="0"/>
        <v>#REF!</v>
      </c>
      <c r="G48" s="24"/>
      <c r="H4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8" s="24"/>
      <c r="M48" s="24"/>
    </row>
    <row r="49" spans="2:13" ht="13" customHeight="1">
      <c r="B49" t="e">
        <f>Main!#REF!</f>
        <v>#REF!</v>
      </c>
      <c r="C49" t="e">
        <f>Main!#REF!</f>
        <v>#REF!</v>
      </c>
      <c r="D49" s="20" t="e">
        <f>Main!#REF!</f>
        <v>#REF!</v>
      </c>
      <c r="E49" s="24" t="e">
        <f>IF(AND(ISBLANK(Main!#REF!),ISNUMBER(Main!#REF!)), Main!#REF!, IF(AND(D49="halite",C49&gt;B49),26.4575-0.000361*B49^2+0.00000055302*B49^3+(0.010765+0.0003697*B49-0.0000001544*B49^2-0.000000000379*B49^3)*C49,IF(D49="ice", 0 + 1.78*(-C49) - 0.0442*(-C49)^2 + 0.000557*(-C49)^3,IF(D49="hydrohalite", 40.36947594+14.80771966*C49/100-14.08238722*1, IF(D49="halite", 26.242 +0.4928*C49/100 + 1.42*(C49/100)^2- 0.223*(C49/100)^3 + 0.04129*(C49/100)^4 + 0.006295*(C49/100)^5- 0.001967*(C49/100)^6 + 0.0001112*(C49/100)^7,"")))))</f>
        <v>#REF!</v>
      </c>
      <c r="F49" s="88" t="e">
        <f t="shared" si="0"/>
        <v>#REF!</v>
      </c>
      <c r="G49" s="24"/>
      <c r="H4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49" s="24"/>
      <c r="M49" s="24"/>
    </row>
    <row r="50" spans="2:13" ht="13" customHeight="1">
      <c r="B50" t="e">
        <f>Main!#REF!</f>
        <v>#REF!</v>
      </c>
      <c r="C50" t="e">
        <f>Main!#REF!</f>
        <v>#REF!</v>
      </c>
      <c r="D50" s="20" t="e">
        <f>Main!#REF!</f>
        <v>#REF!</v>
      </c>
      <c r="E50" s="24" t="e">
        <f>IF(AND(ISBLANK(Main!#REF!),ISNUMBER(Main!#REF!)), Main!#REF!, IF(AND(D50="halite",C50&gt;B50),26.4575-0.000361*B50^2+0.00000055302*B50^3+(0.010765+0.0003697*B50-0.0000001544*B50^2-0.000000000379*B50^3)*C50,IF(D50="ice", 0 + 1.78*(-C50) - 0.0442*(-C50)^2 + 0.000557*(-C50)^3,IF(D50="hydrohalite", 40.36947594+14.80771966*C50/100-14.08238722*1, IF(D50="halite", 26.242 +0.4928*C50/100 + 1.42*(C50/100)^2- 0.223*(C50/100)^3 + 0.04129*(C50/100)^4 + 0.006295*(C50/100)^5- 0.001967*(C50/100)^6 + 0.0001112*(C50/100)^7,"")))))</f>
        <v>#REF!</v>
      </c>
      <c r="F50" s="88" t="e">
        <f t="shared" si="0"/>
        <v>#REF!</v>
      </c>
      <c r="G50" s="24"/>
      <c r="H5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0" s="24"/>
      <c r="M50" s="24"/>
    </row>
    <row r="51" spans="2:13" ht="13" customHeight="1">
      <c r="B51" t="e">
        <f>Main!#REF!</f>
        <v>#REF!</v>
      </c>
      <c r="C51" t="e">
        <f>Main!#REF!</f>
        <v>#REF!</v>
      </c>
      <c r="D51" s="20" t="e">
        <f>Main!#REF!</f>
        <v>#REF!</v>
      </c>
      <c r="E51" s="24" t="e">
        <f>IF(AND(ISBLANK(Main!#REF!),ISNUMBER(Main!#REF!)), Main!#REF!, IF(AND(D51="halite",C51&gt;B51),26.4575-0.000361*B51^2+0.00000055302*B51^3+(0.010765+0.0003697*B51-0.0000001544*B51^2-0.000000000379*B51^3)*C51,IF(D51="ice", 0 + 1.78*(-C51) - 0.0442*(-C51)^2 + 0.000557*(-C51)^3,IF(D51="hydrohalite", 40.36947594+14.80771966*C51/100-14.08238722*1, IF(D51="halite", 26.242 +0.4928*C51/100 + 1.42*(C51/100)^2- 0.223*(C51/100)^3 + 0.04129*(C51/100)^4 + 0.006295*(C51/100)^5- 0.001967*(C51/100)^6 + 0.0001112*(C51/100)^7,"")))))</f>
        <v>#REF!</v>
      </c>
      <c r="F51" s="88" t="e">
        <f t="shared" si="0"/>
        <v>#REF!</v>
      </c>
      <c r="G51" s="24"/>
      <c r="H5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1" s="24"/>
      <c r="M51" s="24"/>
    </row>
    <row r="52" spans="2:13" ht="13" customHeight="1">
      <c r="B52" t="e">
        <f>Main!#REF!</f>
        <v>#REF!</v>
      </c>
      <c r="C52" t="e">
        <f>Main!#REF!</f>
        <v>#REF!</v>
      </c>
      <c r="D52" s="20" t="e">
        <f>Main!#REF!</f>
        <v>#REF!</v>
      </c>
      <c r="E52" s="24" t="e">
        <f>IF(AND(ISBLANK(Main!#REF!),ISNUMBER(Main!#REF!)), Main!#REF!, IF(AND(D52="halite",C52&gt;B52),26.4575-0.000361*B52^2+0.00000055302*B52^3+(0.010765+0.0003697*B52-0.0000001544*B52^2-0.000000000379*B52^3)*C52,IF(D52="ice", 0 + 1.78*(-C52) - 0.0442*(-C52)^2 + 0.000557*(-C52)^3,IF(D52="hydrohalite", 40.36947594+14.80771966*C52/100-14.08238722*1, IF(D52="halite", 26.242 +0.4928*C52/100 + 1.42*(C52/100)^2- 0.223*(C52/100)^3 + 0.04129*(C52/100)^4 + 0.006295*(C52/100)^5- 0.001967*(C52/100)^6 + 0.0001112*(C52/100)^7,"")))))</f>
        <v>#REF!</v>
      </c>
      <c r="F52" s="88" t="e">
        <f t="shared" si="0"/>
        <v>#REF!</v>
      </c>
      <c r="G52" s="24"/>
      <c r="H5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2" s="24"/>
      <c r="M52" s="24"/>
    </row>
    <row r="53" spans="2:13" ht="13" customHeight="1">
      <c r="B53" t="e">
        <f>Main!#REF!</f>
        <v>#REF!</v>
      </c>
      <c r="C53" t="e">
        <f>Main!#REF!</f>
        <v>#REF!</v>
      </c>
      <c r="D53" s="20" t="e">
        <f>Main!#REF!</f>
        <v>#REF!</v>
      </c>
      <c r="E53" s="24" t="e">
        <f>IF(AND(ISBLANK(Main!#REF!),ISNUMBER(Main!#REF!)), Main!#REF!, IF(AND(D53="halite",C53&gt;B53),26.4575-0.000361*B53^2+0.00000055302*B53^3+(0.010765+0.0003697*B53-0.0000001544*B53^2-0.000000000379*B53^3)*C53,IF(D53="ice", 0 + 1.78*(-C53) - 0.0442*(-C53)^2 + 0.000557*(-C53)^3,IF(D53="hydrohalite", 40.36947594+14.80771966*C53/100-14.08238722*1, IF(D53="halite", 26.242 +0.4928*C53/100 + 1.42*(C53/100)^2- 0.223*(C53/100)^3 + 0.04129*(C53/100)^4 + 0.006295*(C53/100)^5- 0.001967*(C53/100)^6 + 0.0001112*(C53/100)^7,"")))))</f>
        <v>#REF!</v>
      </c>
      <c r="F53" s="88" t="e">
        <f t="shared" si="0"/>
        <v>#REF!</v>
      </c>
      <c r="G53" s="24"/>
      <c r="H5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3" s="24"/>
      <c r="M53" s="24"/>
    </row>
    <row r="54" spans="2:13" ht="13" customHeight="1">
      <c r="B54" t="e">
        <f>Main!#REF!</f>
        <v>#REF!</v>
      </c>
      <c r="C54" t="e">
        <f>Main!#REF!</f>
        <v>#REF!</v>
      </c>
      <c r="D54" s="20" t="e">
        <f>Main!#REF!</f>
        <v>#REF!</v>
      </c>
      <c r="E54" s="24" t="e">
        <f>IF(AND(ISBLANK(Main!#REF!),ISNUMBER(Main!#REF!)), Main!#REF!, IF(AND(D54="halite",C54&gt;B54),26.4575-0.000361*B54^2+0.00000055302*B54^3+(0.010765+0.0003697*B54-0.0000001544*B54^2-0.000000000379*B54^3)*C54,IF(D54="ice", 0 + 1.78*(-C54) - 0.0442*(-C54)^2 + 0.000557*(-C54)^3,IF(D54="hydrohalite", 40.36947594+14.80771966*C54/100-14.08238722*1, IF(D54="halite", 26.242 +0.4928*C54/100 + 1.42*(C54/100)^2- 0.223*(C54/100)^3 + 0.04129*(C54/100)^4 + 0.006295*(C54/100)^5- 0.001967*(C54/100)^6 + 0.0001112*(C54/100)^7,"")))))</f>
        <v>#REF!</v>
      </c>
      <c r="F54" s="88" t="e">
        <f t="shared" si="0"/>
        <v>#REF!</v>
      </c>
      <c r="G54" s="24"/>
      <c r="H5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4" s="24"/>
      <c r="M54" s="24"/>
    </row>
    <row r="55" spans="2:13" ht="13" customHeight="1">
      <c r="B55" t="e">
        <f>Main!#REF!</f>
        <v>#REF!</v>
      </c>
      <c r="C55" t="e">
        <f>Main!#REF!</f>
        <v>#REF!</v>
      </c>
      <c r="D55" s="20" t="e">
        <f>Main!#REF!</f>
        <v>#REF!</v>
      </c>
      <c r="E55" s="24" t="e">
        <f>IF(AND(ISBLANK(Main!#REF!),ISNUMBER(Main!#REF!)), Main!#REF!, IF(AND(D55="halite",C55&gt;B55),26.4575-0.000361*B55^2+0.00000055302*B55^3+(0.010765+0.0003697*B55-0.0000001544*B55^2-0.000000000379*B55^3)*C55,IF(D55="ice", 0 + 1.78*(-C55) - 0.0442*(-C55)^2 + 0.000557*(-C55)^3,IF(D55="hydrohalite", 40.36947594+14.80771966*C55/100-14.08238722*1, IF(D55="halite", 26.242 +0.4928*C55/100 + 1.42*(C55/100)^2- 0.223*(C55/100)^3 + 0.04129*(C55/100)^4 + 0.006295*(C55/100)^5- 0.001967*(C55/100)^6 + 0.0001112*(C55/100)^7,"")))))</f>
        <v>#REF!</v>
      </c>
      <c r="F55" s="88" t="e">
        <f t="shared" si="0"/>
        <v>#REF!</v>
      </c>
      <c r="G55" s="24"/>
      <c r="H5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5" s="24"/>
      <c r="M55" s="24"/>
    </row>
    <row r="56" spans="2:13" ht="13" customHeight="1">
      <c r="B56" t="e">
        <f>Main!#REF!</f>
        <v>#REF!</v>
      </c>
      <c r="C56" t="e">
        <f>Main!#REF!</f>
        <v>#REF!</v>
      </c>
      <c r="D56" s="20" t="e">
        <f>Main!#REF!</f>
        <v>#REF!</v>
      </c>
      <c r="E56" s="24" t="e">
        <f>IF(AND(ISBLANK(Main!#REF!),ISNUMBER(Main!#REF!)), Main!#REF!, IF(AND(D56="halite",C56&gt;B56),26.4575-0.000361*B56^2+0.00000055302*B56^3+(0.010765+0.0003697*B56-0.0000001544*B56^2-0.000000000379*B56^3)*C56,IF(D56="ice", 0 + 1.78*(-C56) - 0.0442*(-C56)^2 + 0.000557*(-C56)^3,IF(D56="hydrohalite", 40.36947594+14.80771966*C56/100-14.08238722*1, IF(D56="halite", 26.242 +0.4928*C56/100 + 1.42*(C56/100)^2- 0.223*(C56/100)^3 + 0.04129*(C56/100)^4 + 0.006295*(C56/100)^5- 0.001967*(C56/100)^6 + 0.0001112*(C56/100)^7,"")))))</f>
        <v>#REF!</v>
      </c>
      <c r="F56" s="88" t="e">
        <f t="shared" si="0"/>
        <v>#REF!</v>
      </c>
      <c r="G56" s="24"/>
      <c r="H5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6" s="24"/>
      <c r="M56" s="24"/>
    </row>
    <row r="57" spans="2:13" ht="13" customHeight="1">
      <c r="B57" t="e">
        <f>Main!#REF!</f>
        <v>#REF!</v>
      </c>
      <c r="C57" t="e">
        <f>Main!#REF!</f>
        <v>#REF!</v>
      </c>
      <c r="D57" s="20" t="e">
        <f>Main!#REF!</f>
        <v>#REF!</v>
      </c>
      <c r="E57" s="24" t="e">
        <f>IF(AND(ISBLANK(Main!#REF!),ISNUMBER(Main!#REF!)), Main!#REF!, IF(AND(D57="halite",C57&gt;B57),26.4575-0.000361*B57^2+0.00000055302*B57^3+(0.010765+0.0003697*B57-0.0000001544*B57^2-0.000000000379*B57^3)*C57,IF(D57="ice", 0 + 1.78*(-C57) - 0.0442*(-C57)^2 + 0.000557*(-C57)^3,IF(D57="hydrohalite", 40.36947594+14.80771966*C57/100-14.08238722*1, IF(D57="halite", 26.242 +0.4928*C57/100 + 1.42*(C57/100)^2- 0.223*(C57/100)^3 + 0.04129*(C57/100)^4 + 0.006295*(C57/100)^5- 0.001967*(C57/100)^6 + 0.0001112*(C57/100)^7,"")))))</f>
        <v>#REF!</v>
      </c>
      <c r="F57" s="88" t="e">
        <f t="shared" si="0"/>
        <v>#REF!</v>
      </c>
      <c r="G57" s="24"/>
      <c r="H5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7" s="24"/>
      <c r="M57" s="24"/>
    </row>
    <row r="58" spans="2:13" ht="13" customHeight="1">
      <c r="B58" t="e">
        <f>Main!#REF!</f>
        <v>#REF!</v>
      </c>
      <c r="C58" t="e">
        <f>Main!#REF!</f>
        <v>#REF!</v>
      </c>
      <c r="D58" s="20" t="e">
        <f>Main!#REF!</f>
        <v>#REF!</v>
      </c>
      <c r="E58" s="24" t="e">
        <f>IF(AND(ISBLANK(Main!#REF!),ISNUMBER(Main!#REF!)), Main!#REF!, IF(AND(D58="halite",C58&gt;B58),26.4575-0.000361*B58^2+0.00000055302*B58^3+(0.010765+0.0003697*B58-0.0000001544*B58^2-0.000000000379*B58^3)*C58,IF(D58="ice", 0 + 1.78*(-C58) - 0.0442*(-C58)^2 + 0.000557*(-C58)^3,IF(D58="hydrohalite", 40.36947594+14.80771966*C58/100-14.08238722*1, IF(D58="halite", 26.242 +0.4928*C58/100 + 1.42*(C58/100)^2- 0.223*(C58/100)^3 + 0.04129*(C58/100)^4 + 0.006295*(C58/100)^5- 0.001967*(C58/100)^6 + 0.0001112*(C58/100)^7,"")))))</f>
        <v>#REF!</v>
      </c>
      <c r="F58" s="88" t="e">
        <f t="shared" si="0"/>
        <v>#REF!</v>
      </c>
      <c r="G58" s="24"/>
      <c r="H5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8" s="24"/>
      <c r="M58" s="24"/>
    </row>
    <row r="59" spans="2:13" ht="13" customHeight="1">
      <c r="B59" t="e">
        <f>Main!#REF!</f>
        <v>#REF!</v>
      </c>
      <c r="C59" t="e">
        <f>Main!#REF!</f>
        <v>#REF!</v>
      </c>
      <c r="D59" s="20" t="e">
        <f>Main!#REF!</f>
        <v>#REF!</v>
      </c>
      <c r="E59" s="24" t="e">
        <f>IF(AND(ISBLANK(Main!#REF!),ISNUMBER(Main!#REF!)), Main!#REF!, IF(AND(D59="halite",C59&gt;B59),26.4575-0.000361*B59^2+0.00000055302*B59^3+(0.010765+0.0003697*B59-0.0000001544*B59^2-0.000000000379*B59^3)*C59,IF(D59="ice", 0 + 1.78*(-C59) - 0.0442*(-C59)^2 + 0.000557*(-C59)^3,IF(D59="hydrohalite", 40.36947594+14.80771966*C59/100-14.08238722*1, IF(D59="halite", 26.242 +0.4928*C59/100 + 1.42*(C59/100)^2- 0.223*(C59/100)^3 + 0.04129*(C59/100)^4 + 0.006295*(C59/100)^5- 0.001967*(C59/100)^6 + 0.0001112*(C59/100)^7,"")))))</f>
        <v>#REF!</v>
      </c>
      <c r="F59" s="88" t="e">
        <f t="shared" si="0"/>
        <v>#REF!</v>
      </c>
      <c r="G59" s="24"/>
      <c r="H5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59" s="24"/>
      <c r="M59" s="24"/>
    </row>
    <row r="60" spans="2:13" ht="13" customHeight="1">
      <c r="B60" t="e">
        <f>Main!#REF!</f>
        <v>#REF!</v>
      </c>
      <c r="C60" t="e">
        <f>Main!#REF!</f>
        <v>#REF!</v>
      </c>
      <c r="D60" s="20" t="e">
        <f>Main!#REF!</f>
        <v>#REF!</v>
      </c>
      <c r="E60" s="24" t="e">
        <f>IF(AND(ISBLANK(Main!#REF!),ISNUMBER(Main!#REF!)), Main!#REF!, IF(AND(D60="halite",C60&gt;B60),26.4575-0.000361*B60^2+0.00000055302*B60^3+(0.010765+0.0003697*B60-0.0000001544*B60^2-0.000000000379*B60^3)*C60,IF(D60="ice", 0 + 1.78*(-C60) - 0.0442*(-C60)^2 + 0.000557*(-C60)^3,IF(D60="hydrohalite", 40.36947594+14.80771966*C60/100-14.08238722*1, IF(D60="halite", 26.242 +0.4928*C60/100 + 1.42*(C60/100)^2- 0.223*(C60/100)^3 + 0.04129*(C60/100)^4 + 0.006295*(C60/100)^5- 0.001967*(C60/100)^6 + 0.0001112*(C60/100)^7,"")))))</f>
        <v>#REF!</v>
      </c>
      <c r="F60" s="88" t="e">
        <f t="shared" si="0"/>
        <v>#REF!</v>
      </c>
      <c r="G60" s="24"/>
      <c r="H6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0" s="24"/>
      <c r="M60" s="24"/>
    </row>
    <row r="61" spans="2:13" ht="13" customHeight="1">
      <c r="B61" t="e">
        <f>Main!#REF!</f>
        <v>#REF!</v>
      </c>
      <c r="C61" t="e">
        <f>Main!#REF!</f>
        <v>#REF!</v>
      </c>
      <c r="D61" s="20" t="e">
        <f>Main!#REF!</f>
        <v>#REF!</v>
      </c>
      <c r="E61" s="24" t="e">
        <f>IF(AND(ISBLANK(Main!#REF!),ISNUMBER(Main!#REF!)), Main!#REF!, IF(AND(D61="halite",C61&gt;B61),26.4575-0.000361*B61^2+0.00000055302*B61^3+(0.010765+0.0003697*B61-0.0000001544*B61^2-0.000000000379*B61^3)*C61,IF(D61="ice", 0 + 1.78*(-C61) - 0.0442*(-C61)^2 + 0.000557*(-C61)^3,IF(D61="hydrohalite", 40.36947594+14.80771966*C61/100-14.08238722*1, IF(D61="halite", 26.242 +0.4928*C61/100 + 1.42*(C61/100)^2- 0.223*(C61/100)^3 + 0.04129*(C61/100)^4 + 0.006295*(C61/100)^5- 0.001967*(C61/100)^6 + 0.0001112*(C61/100)^7,"")))))</f>
        <v>#REF!</v>
      </c>
      <c r="F61" s="88" t="e">
        <f t="shared" si="0"/>
        <v>#REF!</v>
      </c>
      <c r="G61" s="24"/>
      <c r="H6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1" s="24"/>
      <c r="M61" s="24"/>
    </row>
    <row r="62" spans="2:13" ht="13" customHeight="1">
      <c r="B62" t="e">
        <f>Main!#REF!</f>
        <v>#REF!</v>
      </c>
      <c r="C62" t="e">
        <f>Main!#REF!</f>
        <v>#REF!</v>
      </c>
      <c r="D62" s="20" t="e">
        <f>Main!#REF!</f>
        <v>#REF!</v>
      </c>
      <c r="E62" s="24" t="e">
        <f>IF(AND(ISBLANK(Main!#REF!),ISNUMBER(Main!#REF!)), Main!#REF!, IF(AND(D62="halite",C62&gt;B62),26.4575-0.000361*B62^2+0.00000055302*B62^3+(0.010765+0.0003697*B62-0.0000001544*B62^2-0.000000000379*B62^3)*C62,IF(D62="ice", 0 + 1.78*(-C62) - 0.0442*(-C62)^2 + 0.000557*(-C62)^3,IF(D62="hydrohalite", 40.36947594+14.80771966*C62/100-14.08238722*1, IF(D62="halite", 26.242 +0.4928*C62/100 + 1.42*(C62/100)^2- 0.223*(C62/100)^3 + 0.04129*(C62/100)^4 + 0.006295*(C62/100)^5- 0.001967*(C62/100)^6 + 0.0001112*(C62/100)^7,"")))))</f>
        <v>#REF!</v>
      </c>
      <c r="F62" s="88" t="e">
        <f t="shared" si="0"/>
        <v>#REF!</v>
      </c>
      <c r="G62" s="24"/>
      <c r="H6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2" s="24"/>
      <c r="M62" s="24"/>
    </row>
    <row r="63" spans="2:13" ht="13" customHeight="1">
      <c r="B63" t="e">
        <f>Main!#REF!</f>
        <v>#REF!</v>
      </c>
      <c r="C63" t="e">
        <f>Main!#REF!</f>
        <v>#REF!</v>
      </c>
      <c r="D63" s="20" t="e">
        <f>Main!#REF!</f>
        <v>#REF!</v>
      </c>
      <c r="E63" s="24" t="e">
        <f>IF(AND(ISBLANK(Main!#REF!),ISNUMBER(Main!#REF!)), Main!#REF!, IF(AND(D63="halite",C63&gt;B63),26.4575-0.000361*B63^2+0.00000055302*B63^3+(0.010765+0.0003697*B63-0.0000001544*B63^2-0.000000000379*B63^3)*C63,IF(D63="ice", 0 + 1.78*(-C63) - 0.0442*(-C63)^2 + 0.000557*(-C63)^3,IF(D63="hydrohalite", 40.36947594+14.80771966*C63/100-14.08238722*1, IF(D63="halite", 26.242 +0.4928*C63/100 + 1.42*(C63/100)^2- 0.223*(C63/100)^3 + 0.04129*(C63/100)^4 + 0.006295*(C63/100)^5- 0.001967*(C63/100)^6 + 0.0001112*(C63/100)^7,"")))))</f>
        <v>#REF!</v>
      </c>
      <c r="F63" s="88" t="e">
        <f t="shared" si="0"/>
        <v>#REF!</v>
      </c>
      <c r="G63" s="24"/>
      <c r="H6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3" s="24"/>
      <c r="M63" s="24"/>
    </row>
    <row r="64" spans="2:13" ht="13" customHeight="1">
      <c r="B64" t="e">
        <f>Main!#REF!</f>
        <v>#REF!</v>
      </c>
      <c r="C64" t="e">
        <f>Main!#REF!</f>
        <v>#REF!</v>
      </c>
      <c r="D64" s="20" t="e">
        <f>Main!#REF!</f>
        <v>#REF!</v>
      </c>
      <c r="E64" s="24" t="e">
        <f>IF(AND(ISBLANK(Main!#REF!),ISNUMBER(Main!#REF!)), Main!#REF!, IF(AND(D64="halite",C64&gt;B64),26.4575-0.000361*B64^2+0.00000055302*B64^3+(0.010765+0.0003697*B64-0.0000001544*B64^2-0.000000000379*B64^3)*C64,IF(D64="ice", 0 + 1.78*(-C64) - 0.0442*(-C64)^2 + 0.000557*(-C64)^3,IF(D64="hydrohalite", 40.36947594+14.80771966*C64/100-14.08238722*1, IF(D64="halite", 26.242 +0.4928*C64/100 + 1.42*(C64/100)^2- 0.223*(C64/100)^3 + 0.04129*(C64/100)^4 + 0.006295*(C64/100)^5- 0.001967*(C64/100)^6 + 0.0001112*(C64/100)^7,"")))))</f>
        <v>#REF!</v>
      </c>
      <c r="F64" s="88" t="e">
        <f t="shared" si="0"/>
        <v>#REF!</v>
      </c>
      <c r="G64" s="24"/>
      <c r="H6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4" s="24"/>
      <c r="M64" s="24"/>
    </row>
    <row r="65" spans="2:13" ht="13" customHeight="1">
      <c r="B65" t="e">
        <f>Main!#REF!</f>
        <v>#REF!</v>
      </c>
      <c r="C65" t="e">
        <f>Main!#REF!</f>
        <v>#REF!</v>
      </c>
      <c r="D65" s="20" t="e">
        <f>Main!#REF!</f>
        <v>#REF!</v>
      </c>
      <c r="E65" s="24" t="e">
        <f>IF(AND(ISBLANK(Main!#REF!),ISNUMBER(Main!#REF!)), Main!#REF!, IF(AND(D65="halite",C65&gt;B65),26.4575-0.000361*B65^2+0.00000055302*B65^3+(0.010765+0.0003697*B65-0.0000001544*B65^2-0.000000000379*B65^3)*C65,IF(D65="ice", 0 + 1.78*(-C65) - 0.0442*(-C65)^2 + 0.000557*(-C65)^3,IF(D65="hydrohalite", 40.36947594+14.80771966*C65/100-14.08238722*1, IF(D65="halite", 26.242 +0.4928*C65/100 + 1.42*(C65/100)^2- 0.223*(C65/100)^3 + 0.04129*(C65/100)^4 + 0.006295*(C65/100)^5- 0.001967*(C65/100)^6 + 0.0001112*(C65/100)^7,"")))))</f>
        <v>#REF!</v>
      </c>
      <c r="F65" s="88" t="e">
        <f t="shared" si="0"/>
        <v>#REF!</v>
      </c>
      <c r="G65" s="24"/>
      <c r="H6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5" s="24"/>
      <c r="M65" s="24"/>
    </row>
    <row r="66" spans="2:13" ht="13" customHeight="1">
      <c r="B66" t="e">
        <f>Main!#REF!</f>
        <v>#REF!</v>
      </c>
      <c r="C66" t="e">
        <f>Main!#REF!</f>
        <v>#REF!</v>
      </c>
      <c r="D66" s="20" t="e">
        <f>Main!#REF!</f>
        <v>#REF!</v>
      </c>
      <c r="E66" s="24" t="e">
        <f>IF(AND(ISBLANK(Main!#REF!),ISNUMBER(Main!#REF!)), Main!#REF!, IF(AND(D66="halite",C66&gt;B66),26.4575-0.000361*B66^2+0.00000055302*B66^3+(0.010765+0.0003697*B66-0.0000001544*B66^2-0.000000000379*B66^3)*C66,IF(D66="ice", 0 + 1.78*(-C66) - 0.0442*(-C66)^2 + 0.000557*(-C66)^3,IF(D66="hydrohalite", 40.36947594+14.80771966*C66/100-14.08238722*1, IF(D66="halite", 26.242 +0.4928*C66/100 + 1.42*(C66/100)^2- 0.223*(C66/100)^3 + 0.04129*(C66/100)^4 + 0.006295*(C66/100)^5- 0.001967*(C66/100)^6 + 0.0001112*(C66/100)^7,"")))))</f>
        <v>#REF!</v>
      </c>
      <c r="F66" s="88" t="e">
        <f t="shared" si="0"/>
        <v>#REF!</v>
      </c>
      <c r="G66" s="24"/>
      <c r="H6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6" s="24"/>
      <c r="M66" s="24"/>
    </row>
    <row r="67" spans="2:13" ht="13" customHeight="1">
      <c r="B67" t="e">
        <f>Main!#REF!</f>
        <v>#REF!</v>
      </c>
      <c r="C67" t="e">
        <f>Main!#REF!</f>
        <v>#REF!</v>
      </c>
      <c r="D67" s="20" t="e">
        <f>Main!#REF!</f>
        <v>#REF!</v>
      </c>
      <c r="E67" s="24" t="e">
        <f>IF(AND(ISBLANK(Main!#REF!),ISNUMBER(Main!#REF!)), Main!#REF!, IF(AND(D67="halite",C67&gt;B67),26.4575-0.000361*B67^2+0.00000055302*B67^3+(0.010765+0.0003697*B67-0.0000001544*B67^2-0.000000000379*B67^3)*C67,IF(D67="ice", 0 + 1.78*(-C67) - 0.0442*(-C67)^2 + 0.000557*(-C67)^3,IF(D67="hydrohalite", 40.36947594+14.80771966*C67/100-14.08238722*1, IF(D67="halite", 26.242 +0.4928*C67/100 + 1.42*(C67/100)^2- 0.223*(C67/100)^3 + 0.04129*(C67/100)^4 + 0.006295*(C67/100)^5- 0.001967*(C67/100)^6 + 0.0001112*(C67/100)^7,"")))))</f>
        <v>#REF!</v>
      </c>
      <c r="F67" s="88" t="e">
        <f t="shared" si="0"/>
        <v>#REF!</v>
      </c>
      <c r="G67" s="24"/>
      <c r="H6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7" s="24"/>
      <c r="M67" s="24"/>
    </row>
    <row r="68" spans="2:13" ht="13" customHeight="1">
      <c r="B68" t="e">
        <f>Main!#REF!</f>
        <v>#REF!</v>
      </c>
      <c r="C68" t="e">
        <f>Main!#REF!</f>
        <v>#REF!</v>
      </c>
      <c r="D68" s="20" t="e">
        <f>Main!#REF!</f>
        <v>#REF!</v>
      </c>
      <c r="E68" s="24" t="e">
        <f>IF(AND(ISBLANK(Main!#REF!),ISNUMBER(Main!#REF!)), Main!#REF!, IF(AND(D68="halite",C68&gt;B68),26.4575-0.000361*B68^2+0.00000055302*B68^3+(0.010765+0.0003697*B68-0.0000001544*B68^2-0.000000000379*B68^3)*C68,IF(D68="ice", 0 + 1.78*(-C68) - 0.0442*(-C68)^2 + 0.000557*(-C68)^3,IF(D68="hydrohalite", 40.36947594+14.80771966*C68/100-14.08238722*1, IF(D68="halite", 26.242 +0.4928*C68/100 + 1.42*(C68/100)^2- 0.223*(C68/100)^3 + 0.04129*(C68/100)^4 + 0.006295*(C68/100)^5- 0.001967*(C68/100)^6 + 0.0001112*(C68/100)^7,"")))))</f>
        <v>#REF!</v>
      </c>
      <c r="F68" s="88" t="e">
        <f t="shared" si="0"/>
        <v>#REF!</v>
      </c>
      <c r="G68" s="24"/>
      <c r="H6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8" s="24"/>
      <c r="M68" s="24"/>
    </row>
    <row r="69" spans="2:13" ht="13" customHeight="1">
      <c r="B69" t="e">
        <f>Main!#REF!</f>
        <v>#REF!</v>
      </c>
      <c r="C69" t="e">
        <f>Main!#REF!</f>
        <v>#REF!</v>
      </c>
      <c r="D69" s="20" t="e">
        <f>Main!#REF!</f>
        <v>#REF!</v>
      </c>
      <c r="E69" s="24" t="e">
        <f>IF(AND(ISBLANK(Main!#REF!),ISNUMBER(Main!#REF!)), Main!#REF!, IF(AND(D69="halite",C69&gt;B69),26.4575-0.000361*B69^2+0.00000055302*B69^3+(0.010765+0.0003697*B69-0.0000001544*B69^2-0.000000000379*B69^3)*C69,IF(D69="ice", 0 + 1.78*(-C69) - 0.0442*(-C69)^2 + 0.000557*(-C69)^3,IF(D69="hydrohalite", 40.36947594+14.80771966*C69/100-14.08238722*1, IF(D69="halite", 26.242 +0.4928*C69/100 + 1.42*(C69/100)^2- 0.223*(C69/100)^3 + 0.04129*(C69/100)^4 + 0.006295*(C69/100)^5- 0.001967*(C69/100)^6 + 0.0001112*(C69/100)^7,"")))))</f>
        <v>#REF!</v>
      </c>
      <c r="F69" s="88" t="e">
        <f t="shared" si="0"/>
        <v>#REF!</v>
      </c>
      <c r="G69" s="24"/>
      <c r="H6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69" s="24"/>
      <c r="M69" s="24"/>
    </row>
    <row r="70" spans="2:13" ht="13" customHeight="1">
      <c r="B70" t="e">
        <f>Main!#REF!</f>
        <v>#REF!</v>
      </c>
      <c r="C70" t="e">
        <f>Main!#REF!</f>
        <v>#REF!</v>
      </c>
      <c r="D70" s="20" t="e">
        <f>Main!#REF!</f>
        <v>#REF!</v>
      </c>
      <c r="E70" s="24" t="e">
        <f>IF(AND(ISBLANK(Main!#REF!),ISNUMBER(Main!#REF!)), Main!#REF!, IF(AND(D70="halite",C70&gt;B70),26.4575-0.000361*B70^2+0.00000055302*B70^3+(0.010765+0.0003697*B70-0.0000001544*B70^2-0.000000000379*B70^3)*C70,IF(D70="ice", 0 + 1.78*(-C70) - 0.0442*(-C70)^2 + 0.000557*(-C70)^3,IF(D70="hydrohalite", 40.36947594+14.80771966*C70/100-14.08238722*1, IF(D70="halite", 26.242 +0.4928*C70/100 + 1.42*(C70/100)^2- 0.223*(C70/100)^3 + 0.04129*(C70/100)^4 + 0.006295*(C70/100)^5- 0.001967*(C70/100)^6 + 0.0001112*(C70/100)^7,"")))))</f>
        <v>#REF!</v>
      </c>
      <c r="F70" s="88" t="e">
        <f t="shared" si="0"/>
        <v>#REF!</v>
      </c>
      <c r="G70" s="24"/>
      <c r="H7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0" s="24"/>
      <c r="M70" s="24"/>
    </row>
    <row r="71" spans="2:13" ht="13" customHeight="1">
      <c r="B71" t="e">
        <f>Main!#REF!</f>
        <v>#REF!</v>
      </c>
      <c r="C71" t="e">
        <f>Main!#REF!</f>
        <v>#REF!</v>
      </c>
      <c r="D71" s="20" t="e">
        <f>Main!#REF!</f>
        <v>#REF!</v>
      </c>
      <c r="E71" s="24" t="e">
        <f>IF(AND(ISBLANK(Main!#REF!),ISNUMBER(Main!#REF!)), Main!#REF!, IF(AND(D71="halite",C71&gt;B71),26.4575-0.000361*B71^2+0.00000055302*B71^3+(0.010765+0.0003697*B71-0.0000001544*B71^2-0.000000000379*B71^3)*C71,IF(D71="ice", 0 + 1.78*(-C71) - 0.0442*(-C71)^2 + 0.000557*(-C71)^3,IF(D71="hydrohalite", 40.36947594+14.80771966*C71/100-14.08238722*1, IF(D71="halite", 26.242 +0.4928*C71/100 + 1.42*(C71/100)^2- 0.223*(C71/100)^3 + 0.04129*(C71/100)^4 + 0.006295*(C71/100)^5- 0.001967*(C71/100)^6 + 0.0001112*(C71/100)^7,"")))))</f>
        <v>#REF!</v>
      </c>
      <c r="F71" s="88" t="e">
        <f t="shared" si="0"/>
        <v>#REF!</v>
      </c>
      <c r="G71" s="24"/>
      <c r="H7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1" s="24"/>
      <c r="M71" s="24"/>
    </row>
    <row r="72" spans="2:13" ht="13" customHeight="1">
      <c r="B72" t="e">
        <f>Main!#REF!</f>
        <v>#REF!</v>
      </c>
      <c r="C72" t="e">
        <f>Main!#REF!</f>
        <v>#REF!</v>
      </c>
      <c r="D72" s="20" t="e">
        <f>Main!#REF!</f>
        <v>#REF!</v>
      </c>
      <c r="E72" s="24" t="e">
        <f>IF(AND(ISBLANK(Main!#REF!),ISNUMBER(Main!#REF!)), Main!#REF!, IF(AND(D72="halite",C72&gt;B72),26.4575-0.000361*B72^2+0.00000055302*B72^3+(0.010765+0.0003697*B72-0.0000001544*B72^2-0.000000000379*B72^3)*C72,IF(D72="ice", 0 + 1.78*(-C72) - 0.0442*(-C72)^2 + 0.000557*(-C72)^3,IF(D72="hydrohalite", 40.36947594+14.80771966*C72/100-14.08238722*1, IF(D72="halite", 26.242 +0.4928*C72/100 + 1.42*(C72/100)^2- 0.223*(C72/100)^3 + 0.04129*(C72/100)^4 + 0.006295*(C72/100)^5- 0.001967*(C72/100)^6 + 0.0001112*(C72/100)^7,"")))))</f>
        <v>#REF!</v>
      </c>
      <c r="F72" s="88" t="e">
        <f t="shared" si="0"/>
        <v>#REF!</v>
      </c>
      <c r="G72" s="24"/>
      <c r="H7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2" s="24"/>
      <c r="M72" s="24"/>
    </row>
    <row r="73" spans="2:13" ht="13" customHeight="1">
      <c r="B73" t="e">
        <f>Main!#REF!</f>
        <v>#REF!</v>
      </c>
      <c r="C73" t="e">
        <f>Main!#REF!</f>
        <v>#REF!</v>
      </c>
      <c r="D73" s="20" t="e">
        <f>Main!#REF!</f>
        <v>#REF!</v>
      </c>
      <c r="E73" s="24" t="e">
        <f>IF(AND(ISBLANK(Main!#REF!),ISNUMBER(Main!#REF!)), Main!#REF!, IF(AND(D73="halite",C73&gt;B73),26.4575-0.000361*B73^2+0.00000055302*B73^3+(0.010765+0.0003697*B73-0.0000001544*B73^2-0.000000000379*B73^3)*C73,IF(D73="ice", 0 + 1.78*(-C73) - 0.0442*(-C73)^2 + 0.000557*(-C73)^3,IF(D73="hydrohalite", 40.36947594+14.80771966*C73/100-14.08238722*1, IF(D73="halite", 26.242 +0.4928*C73/100 + 1.42*(C73/100)^2- 0.223*(C73/100)^3 + 0.04129*(C73/100)^4 + 0.006295*(C73/100)^5- 0.001967*(C73/100)^6 + 0.0001112*(C73/100)^7,"")))))</f>
        <v>#REF!</v>
      </c>
      <c r="F73" s="88" t="e">
        <f t="shared" si="0"/>
        <v>#REF!</v>
      </c>
      <c r="G73" s="24"/>
      <c r="H7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3" s="24"/>
      <c r="M73" s="24"/>
    </row>
    <row r="74" spans="2:13" ht="13" customHeight="1">
      <c r="B74" t="e">
        <f>Main!#REF!</f>
        <v>#REF!</v>
      </c>
      <c r="C74" t="e">
        <f>Main!#REF!</f>
        <v>#REF!</v>
      </c>
      <c r="D74" s="20" t="e">
        <f>Main!#REF!</f>
        <v>#REF!</v>
      </c>
      <c r="E74" s="24" t="e">
        <f>IF(AND(ISBLANK(Main!#REF!),ISNUMBER(Main!#REF!)), Main!#REF!, IF(AND(D74="halite",C74&gt;B74),26.4575-0.000361*B74^2+0.00000055302*B74^3+(0.010765+0.0003697*B74-0.0000001544*B74^2-0.000000000379*B74^3)*C74,IF(D74="ice", 0 + 1.78*(-C74) - 0.0442*(-C74)^2 + 0.000557*(-C74)^3,IF(D74="hydrohalite", 40.36947594+14.80771966*C74/100-14.08238722*1, IF(D74="halite", 26.242 +0.4928*C74/100 + 1.42*(C74/100)^2- 0.223*(C74/100)^3 + 0.04129*(C74/100)^4 + 0.006295*(C74/100)^5- 0.001967*(C74/100)^6 + 0.0001112*(C74/100)^7,"")))))</f>
        <v>#REF!</v>
      </c>
      <c r="F74" s="88" t="e">
        <f t="shared" si="0"/>
        <v>#REF!</v>
      </c>
      <c r="G74" s="24"/>
      <c r="H7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4" s="24"/>
      <c r="M74" s="24"/>
    </row>
    <row r="75" spans="2:13" ht="13" customHeight="1">
      <c r="B75" t="e">
        <f>Main!#REF!</f>
        <v>#REF!</v>
      </c>
      <c r="C75" t="e">
        <f>Main!#REF!</f>
        <v>#REF!</v>
      </c>
      <c r="D75" s="20" t="e">
        <f>Main!#REF!</f>
        <v>#REF!</v>
      </c>
      <c r="E75" s="24" t="e">
        <f>IF(AND(ISBLANK(Main!#REF!),ISNUMBER(Main!#REF!)), Main!#REF!, IF(AND(D75="halite",C75&gt;B75),26.4575-0.000361*B75^2+0.00000055302*B75^3+(0.010765+0.0003697*B75-0.0000001544*B75^2-0.000000000379*B75^3)*C75,IF(D75="ice", 0 + 1.78*(-C75) - 0.0442*(-C75)^2 + 0.000557*(-C75)^3,IF(D75="hydrohalite", 40.36947594+14.80771966*C75/100-14.08238722*1, IF(D75="halite", 26.242 +0.4928*C75/100 + 1.42*(C75/100)^2- 0.223*(C75/100)^3 + 0.04129*(C75/100)^4 + 0.006295*(C75/100)^5- 0.001967*(C75/100)^6 + 0.0001112*(C75/100)^7,"")))))</f>
        <v>#REF!</v>
      </c>
      <c r="F75" s="88" t="e">
        <f t="shared" si="0"/>
        <v>#REF!</v>
      </c>
      <c r="G75" s="24"/>
      <c r="H7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5" s="24"/>
      <c r="M75" s="24"/>
    </row>
    <row r="76" spans="2:13" ht="13" customHeight="1">
      <c r="B76" t="e">
        <f>Main!#REF!</f>
        <v>#REF!</v>
      </c>
      <c r="C76" t="e">
        <f>Main!#REF!</f>
        <v>#REF!</v>
      </c>
      <c r="D76" s="20" t="e">
        <f>Main!#REF!</f>
        <v>#REF!</v>
      </c>
      <c r="E76" s="24" t="e">
        <f>IF(AND(ISBLANK(Main!#REF!),ISNUMBER(Main!#REF!)), Main!#REF!, IF(AND(D76="halite",C76&gt;B76),26.4575-0.000361*B76^2+0.00000055302*B76^3+(0.010765+0.0003697*B76-0.0000001544*B76^2-0.000000000379*B76^3)*C76,IF(D76="ice", 0 + 1.78*(-C76) - 0.0442*(-C76)^2 + 0.000557*(-C76)^3,IF(D76="hydrohalite", 40.36947594+14.80771966*C76/100-14.08238722*1, IF(D76="halite", 26.242 +0.4928*C76/100 + 1.42*(C76/100)^2- 0.223*(C76/100)^3 + 0.04129*(C76/100)^4 + 0.006295*(C76/100)^5- 0.001967*(C76/100)^6 + 0.0001112*(C76/100)^7,"")))))</f>
        <v>#REF!</v>
      </c>
      <c r="F76" s="88" t="e">
        <f t="shared" si="0"/>
        <v>#REF!</v>
      </c>
      <c r="G76" s="24"/>
      <c r="H7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6" s="24"/>
      <c r="M76" s="24"/>
    </row>
    <row r="77" spans="2:13" ht="13" customHeight="1">
      <c r="B77" t="e">
        <f>Main!#REF!</f>
        <v>#REF!</v>
      </c>
      <c r="C77" t="e">
        <f>Main!#REF!</f>
        <v>#REF!</v>
      </c>
      <c r="D77" s="20" t="e">
        <f>Main!#REF!</f>
        <v>#REF!</v>
      </c>
      <c r="E77" s="24" t="e">
        <f>IF(AND(ISBLANK(Main!#REF!),ISNUMBER(Main!#REF!)), Main!#REF!, IF(AND(D77="halite",C77&gt;B77),26.4575-0.000361*B77^2+0.00000055302*B77^3+(0.010765+0.0003697*B77-0.0000001544*B77^2-0.000000000379*B77^3)*C77,IF(D77="ice", 0 + 1.78*(-C77) - 0.0442*(-C77)^2 + 0.000557*(-C77)^3,IF(D77="hydrohalite", 40.36947594+14.80771966*C77/100-14.08238722*1, IF(D77="halite", 26.242 +0.4928*C77/100 + 1.42*(C77/100)^2- 0.223*(C77/100)^3 + 0.04129*(C77/100)^4 + 0.006295*(C77/100)^5- 0.001967*(C77/100)^6 + 0.0001112*(C77/100)^7,"")))))</f>
        <v>#REF!</v>
      </c>
      <c r="F77" s="88" t="e">
        <f t="shared" si="0"/>
        <v>#REF!</v>
      </c>
      <c r="G77" s="24"/>
      <c r="H7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7" s="24"/>
      <c r="M77" s="24"/>
    </row>
    <row r="78" spans="2:13" ht="13" customHeight="1">
      <c r="B78" t="e">
        <f>Main!#REF!</f>
        <v>#REF!</v>
      </c>
      <c r="C78" t="e">
        <f>Main!#REF!</f>
        <v>#REF!</v>
      </c>
      <c r="D78" s="20" t="e">
        <f>Main!#REF!</f>
        <v>#REF!</v>
      </c>
      <c r="E78" s="24" t="e">
        <f>IF(AND(ISBLANK(Main!#REF!),ISNUMBER(Main!#REF!)), Main!#REF!, IF(AND(D78="halite",C78&gt;B78),26.4575-0.000361*B78^2+0.00000055302*B78^3+(0.010765+0.0003697*B78-0.0000001544*B78^2-0.000000000379*B78^3)*C78,IF(D78="ice", 0 + 1.78*(-C78) - 0.0442*(-C78)^2 + 0.000557*(-C78)^3,IF(D78="hydrohalite", 40.36947594+14.80771966*C78/100-14.08238722*1, IF(D78="halite", 26.242 +0.4928*C78/100 + 1.42*(C78/100)^2- 0.223*(C78/100)^3 + 0.04129*(C78/100)^4 + 0.006295*(C78/100)^5- 0.001967*(C78/100)^6 + 0.0001112*(C78/100)^7,"")))))</f>
        <v>#REF!</v>
      </c>
      <c r="F78" s="88" t="e">
        <f t="shared" si="0"/>
        <v>#REF!</v>
      </c>
      <c r="G78" s="24"/>
      <c r="H7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8" s="24"/>
      <c r="M78" s="24"/>
    </row>
    <row r="79" spans="2:13" ht="13" customHeight="1">
      <c r="B79" t="e">
        <f>Main!#REF!</f>
        <v>#REF!</v>
      </c>
      <c r="C79" t="e">
        <f>Main!#REF!</f>
        <v>#REF!</v>
      </c>
      <c r="D79" s="20" t="e">
        <f>Main!#REF!</f>
        <v>#REF!</v>
      </c>
      <c r="E79" s="24" t="e">
        <f>IF(AND(ISBLANK(Main!#REF!),ISNUMBER(Main!#REF!)), Main!#REF!, IF(AND(D79="halite",C79&gt;B79),26.4575-0.000361*B79^2+0.00000055302*B79^3+(0.010765+0.0003697*B79-0.0000001544*B79^2-0.000000000379*B79^3)*C79,IF(D79="ice", 0 + 1.78*(-C79) - 0.0442*(-C79)^2 + 0.000557*(-C79)^3,IF(D79="hydrohalite", 40.36947594+14.80771966*C79/100-14.08238722*1, IF(D79="halite", 26.242 +0.4928*C79/100 + 1.42*(C79/100)^2- 0.223*(C79/100)^3 + 0.04129*(C79/100)^4 + 0.006295*(C79/100)^5- 0.001967*(C79/100)^6 + 0.0001112*(C79/100)^7,"")))))</f>
        <v>#REF!</v>
      </c>
      <c r="F79" s="88" t="e">
        <f t="shared" si="0"/>
        <v>#REF!</v>
      </c>
      <c r="G79" s="24"/>
      <c r="H7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79" s="24"/>
      <c r="M79" s="24"/>
    </row>
    <row r="80" spans="2:13" ht="13" customHeight="1">
      <c r="B80" t="e">
        <f>Main!#REF!</f>
        <v>#REF!</v>
      </c>
      <c r="C80" t="e">
        <f>Main!#REF!</f>
        <v>#REF!</v>
      </c>
      <c r="D80" s="20" t="e">
        <f>Main!#REF!</f>
        <v>#REF!</v>
      </c>
      <c r="E80" s="24" t="e">
        <f>IF(AND(ISBLANK(Main!#REF!),ISNUMBER(Main!#REF!)), Main!#REF!, IF(AND(D80="halite",C80&gt;B80),26.4575-0.000361*B80^2+0.00000055302*B80^3+(0.010765+0.0003697*B80-0.0000001544*B80^2-0.000000000379*B80^3)*C80,IF(D80="ice", 0 + 1.78*(-C80) - 0.0442*(-C80)^2 + 0.000557*(-C80)^3,IF(D80="hydrohalite", 40.36947594+14.80771966*C80/100-14.08238722*1, IF(D80="halite", 26.242 +0.4928*C80/100 + 1.42*(C80/100)^2- 0.223*(C80/100)^3 + 0.04129*(C80/100)^4 + 0.006295*(C80/100)^5- 0.001967*(C80/100)^6 + 0.0001112*(C80/100)^7,"")))))</f>
        <v>#REF!</v>
      </c>
      <c r="F80" s="88" t="e">
        <f t="shared" si="0"/>
        <v>#REF!</v>
      </c>
      <c r="G80" s="24"/>
      <c r="H8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0" s="24"/>
      <c r="M80" s="24"/>
    </row>
    <row r="81" spans="2:13" ht="13" customHeight="1">
      <c r="B81" t="e">
        <f>Main!#REF!</f>
        <v>#REF!</v>
      </c>
      <c r="C81" t="e">
        <f>Main!#REF!</f>
        <v>#REF!</v>
      </c>
      <c r="D81" s="20" t="e">
        <f>Main!#REF!</f>
        <v>#REF!</v>
      </c>
      <c r="E81" s="24" t="e">
        <f>IF(AND(ISBLANK(Main!#REF!),ISNUMBER(Main!#REF!)), Main!#REF!, IF(AND(D81="halite",C81&gt;B81),26.4575-0.000361*B81^2+0.00000055302*B81^3+(0.010765+0.0003697*B81-0.0000001544*B81^2-0.000000000379*B81^3)*C81,IF(D81="ice", 0 + 1.78*(-C81) - 0.0442*(-C81)^2 + 0.000557*(-C81)^3,IF(D81="hydrohalite", 40.36947594+14.80771966*C81/100-14.08238722*1, IF(D81="halite", 26.242 +0.4928*C81/100 + 1.42*(C81/100)^2- 0.223*(C81/100)^3 + 0.04129*(C81/100)^4 + 0.006295*(C81/100)^5- 0.001967*(C81/100)^6 + 0.0001112*(C81/100)^7,"")))))</f>
        <v>#REF!</v>
      </c>
      <c r="F81" s="88" t="e">
        <f t="shared" si="0"/>
        <v>#REF!</v>
      </c>
      <c r="G81" s="24"/>
      <c r="H8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1" s="24"/>
      <c r="M81" s="24"/>
    </row>
    <row r="82" spans="2:13" ht="13" customHeight="1">
      <c r="B82" t="e">
        <f>Main!#REF!</f>
        <v>#REF!</v>
      </c>
      <c r="C82" t="e">
        <f>Main!#REF!</f>
        <v>#REF!</v>
      </c>
      <c r="D82" s="20" t="e">
        <f>Main!#REF!</f>
        <v>#REF!</v>
      </c>
      <c r="E82" s="24" t="e">
        <f>IF(AND(ISBLANK(Main!#REF!),ISNUMBER(Main!#REF!)), Main!#REF!, IF(AND(D82="halite",C82&gt;B82),26.4575-0.000361*B82^2+0.00000055302*B82^3+(0.010765+0.0003697*B82-0.0000001544*B82^2-0.000000000379*B82^3)*C82,IF(D82="ice", 0 + 1.78*(-C82) - 0.0442*(-C82)^2 + 0.000557*(-C82)^3,IF(D82="hydrohalite", 40.36947594+14.80771966*C82/100-14.08238722*1, IF(D82="halite", 26.242 +0.4928*C82/100 + 1.42*(C82/100)^2- 0.223*(C82/100)^3 + 0.04129*(C82/100)^4 + 0.006295*(C82/100)^5- 0.001967*(C82/100)^6 + 0.0001112*(C82/100)^7,"")))))</f>
        <v>#REF!</v>
      </c>
      <c r="F82" s="88" t="e">
        <f t="shared" si="0"/>
        <v>#REF!</v>
      </c>
      <c r="G82" s="24"/>
      <c r="H8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2" s="24"/>
      <c r="M82" s="24"/>
    </row>
    <row r="83" spans="2:13" ht="13" customHeight="1">
      <c r="B83" t="e">
        <f>Main!#REF!</f>
        <v>#REF!</v>
      </c>
      <c r="C83" t="e">
        <f>Main!#REF!</f>
        <v>#REF!</v>
      </c>
      <c r="D83" s="20" t="e">
        <f>Main!#REF!</f>
        <v>#REF!</v>
      </c>
      <c r="E83" s="24" t="e">
        <f>IF(AND(ISBLANK(Main!#REF!),ISNUMBER(Main!#REF!)), Main!#REF!, IF(AND(D83="halite",C83&gt;B83),26.4575-0.000361*B83^2+0.00000055302*B83^3+(0.010765+0.0003697*B83-0.0000001544*B83^2-0.000000000379*B83^3)*C83,IF(D83="ice", 0 + 1.78*(-C83) - 0.0442*(-C83)^2 + 0.000557*(-C83)^3,IF(D83="hydrohalite", 40.36947594+14.80771966*C83/100-14.08238722*1, IF(D83="halite", 26.242 +0.4928*C83/100 + 1.42*(C83/100)^2- 0.223*(C83/100)^3 + 0.04129*(C83/100)^4 + 0.006295*(C83/100)^5- 0.001967*(C83/100)^6 + 0.0001112*(C83/100)^7,"")))))</f>
        <v>#REF!</v>
      </c>
      <c r="F83" s="88" t="e">
        <f t="shared" si="0"/>
        <v>#REF!</v>
      </c>
      <c r="G83" s="24"/>
      <c r="H8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3" s="24"/>
      <c r="M83" s="24"/>
    </row>
    <row r="84" spans="2:13" ht="13" customHeight="1">
      <c r="B84" t="e">
        <f>Main!#REF!</f>
        <v>#REF!</v>
      </c>
      <c r="C84" t="e">
        <f>Main!#REF!</f>
        <v>#REF!</v>
      </c>
      <c r="D84" s="20" t="e">
        <f>Main!#REF!</f>
        <v>#REF!</v>
      </c>
      <c r="E84" s="24" t="e">
        <f>IF(AND(ISBLANK(Main!#REF!),ISNUMBER(Main!#REF!)), Main!#REF!, IF(AND(D84="halite",C84&gt;B84),26.4575-0.000361*B84^2+0.00000055302*B84^3+(0.010765+0.0003697*B84-0.0000001544*B84^2-0.000000000379*B84^3)*C84,IF(D84="ice", 0 + 1.78*(-C84) - 0.0442*(-C84)^2 + 0.000557*(-C84)^3,IF(D84="hydrohalite", 40.36947594+14.80771966*C84/100-14.08238722*1, IF(D84="halite", 26.242 +0.4928*C84/100 + 1.42*(C84/100)^2- 0.223*(C84/100)^3 + 0.04129*(C84/100)^4 + 0.006295*(C84/100)^5- 0.001967*(C84/100)^6 + 0.0001112*(C84/100)^7,"")))))</f>
        <v>#REF!</v>
      </c>
      <c r="F84" s="88" t="e">
        <f t="shared" si="0"/>
        <v>#REF!</v>
      </c>
      <c r="G84" s="24"/>
      <c r="H8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4" s="24"/>
      <c r="M84" s="24"/>
    </row>
    <row r="85" spans="2:13" ht="13" customHeight="1">
      <c r="B85" t="e">
        <f>Main!#REF!</f>
        <v>#REF!</v>
      </c>
      <c r="C85" t="e">
        <f>Main!#REF!</f>
        <v>#REF!</v>
      </c>
      <c r="D85" s="20" t="e">
        <f>Main!#REF!</f>
        <v>#REF!</v>
      </c>
      <c r="E85" s="24" t="e">
        <f>IF(AND(ISBLANK(Main!#REF!),ISNUMBER(Main!#REF!)), Main!#REF!, IF(AND(D85="halite",C85&gt;B85),26.4575-0.000361*B85^2+0.00000055302*B85^3+(0.010765+0.0003697*B85-0.0000001544*B85^2-0.000000000379*B85^3)*C85,IF(D85="ice", 0 + 1.78*(-C85) - 0.0442*(-C85)^2 + 0.000557*(-C85)^3,IF(D85="hydrohalite", 40.36947594+14.80771966*C85/100-14.08238722*1, IF(D85="halite", 26.242 +0.4928*C85/100 + 1.42*(C85/100)^2- 0.223*(C85/100)^3 + 0.04129*(C85/100)^4 + 0.006295*(C85/100)^5- 0.001967*(C85/100)^6 + 0.0001112*(C85/100)^7,"")))))</f>
        <v>#REF!</v>
      </c>
      <c r="F85" s="88" t="e">
        <f t="shared" si="0"/>
        <v>#REF!</v>
      </c>
      <c r="G85" s="24"/>
      <c r="H8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5" s="24"/>
      <c r="M85" s="24"/>
    </row>
    <row r="86" spans="2:13" ht="13" customHeight="1">
      <c r="B86" t="e">
        <f>Main!#REF!</f>
        <v>#REF!</v>
      </c>
      <c r="C86" t="e">
        <f>Main!#REF!</f>
        <v>#REF!</v>
      </c>
      <c r="D86" s="20" t="e">
        <f>Main!#REF!</f>
        <v>#REF!</v>
      </c>
      <c r="E86" s="24" t="e">
        <f>IF(AND(ISBLANK(Main!#REF!),ISNUMBER(Main!#REF!)), Main!#REF!, IF(AND(D86="halite",C86&gt;B86),26.4575-0.000361*B86^2+0.00000055302*B86^3+(0.010765+0.0003697*B86-0.0000001544*B86^2-0.000000000379*B86^3)*C86,IF(D86="ice", 0 + 1.78*(-C86) - 0.0442*(-C86)^2 + 0.000557*(-C86)^3,IF(D86="hydrohalite", 40.36947594+14.80771966*C86/100-14.08238722*1, IF(D86="halite", 26.242 +0.4928*C86/100 + 1.42*(C86/100)^2- 0.223*(C86/100)^3 + 0.04129*(C86/100)^4 + 0.006295*(C86/100)^5- 0.001967*(C86/100)^6 + 0.0001112*(C86/100)^7,"")))))</f>
        <v>#REF!</v>
      </c>
      <c r="F86" s="88" t="e">
        <f t="shared" si="0"/>
        <v>#REF!</v>
      </c>
      <c r="G86" s="24"/>
      <c r="H8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6" s="24"/>
      <c r="M86" s="24"/>
    </row>
    <row r="87" spans="2:13" ht="13" customHeight="1">
      <c r="B87" t="e">
        <f>Main!#REF!</f>
        <v>#REF!</v>
      </c>
      <c r="C87" t="e">
        <f>Main!#REF!</f>
        <v>#REF!</v>
      </c>
      <c r="D87" s="20" t="e">
        <f>Main!#REF!</f>
        <v>#REF!</v>
      </c>
      <c r="E87" s="24" t="e">
        <f>IF(AND(ISBLANK(Main!#REF!),ISNUMBER(Main!#REF!)), Main!#REF!, IF(AND(D87="halite",C87&gt;B87),26.4575-0.000361*B87^2+0.00000055302*B87^3+(0.010765+0.0003697*B87-0.0000001544*B87^2-0.000000000379*B87^3)*C87,IF(D87="ice", 0 + 1.78*(-C87) - 0.0442*(-C87)^2 + 0.000557*(-C87)^3,IF(D87="hydrohalite", 40.36947594+14.80771966*C87/100-14.08238722*1, IF(D87="halite", 26.242 +0.4928*C87/100 + 1.42*(C87/100)^2- 0.223*(C87/100)^3 + 0.04129*(C87/100)^4 + 0.006295*(C87/100)^5- 0.001967*(C87/100)^6 + 0.0001112*(C87/100)^7,"")))))</f>
        <v>#REF!</v>
      </c>
      <c r="F87" s="88" t="e">
        <f t="shared" si="0"/>
        <v>#REF!</v>
      </c>
      <c r="G87" s="24"/>
      <c r="H8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7" s="24"/>
      <c r="M87" s="24"/>
    </row>
    <row r="88" spans="2:13" ht="13" customHeight="1">
      <c r="B88" t="e">
        <f>Main!#REF!</f>
        <v>#REF!</v>
      </c>
      <c r="C88" t="e">
        <f>Main!#REF!</f>
        <v>#REF!</v>
      </c>
      <c r="D88" s="20" t="e">
        <f>Main!#REF!</f>
        <v>#REF!</v>
      </c>
      <c r="E88" s="24" t="e">
        <f>IF(AND(ISBLANK(Main!#REF!),ISNUMBER(Main!#REF!)), Main!#REF!, IF(AND(D88="halite",C88&gt;B88),26.4575-0.000361*B88^2+0.00000055302*B88^3+(0.010765+0.0003697*B88-0.0000001544*B88^2-0.000000000379*B88^3)*C88,IF(D88="ice", 0 + 1.78*(-C88) - 0.0442*(-C88)^2 + 0.000557*(-C88)^3,IF(D88="hydrohalite", 40.36947594+14.80771966*C88/100-14.08238722*1, IF(D88="halite", 26.242 +0.4928*C88/100 + 1.42*(C88/100)^2- 0.223*(C88/100)^3 + 0.04129*(C88/100)^4 + 0.006295*(C88/100)^5- 0.001967*(C88/100)^6 + 0.0001112*(C88/100)^7,"")))))</f>
        <v>#REF!</v>
      </c>
      <c r="F88" s="88" t="e">
        <f t="shared" si="0"/>
        <v>#REF!</v>
      </c>
      <c r="G88" s="24"/>
      <c r="H8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8" s="24"/>
      <c r="M88" s="24"/>
    </row>
    <row r="89" spans="2:13" ht="13" customHeight="1">
      <c r="B89" t="e">
        <f>Main!#REF!</f>
        <v>#REF!</v>
      </c>
      <c r="C89" t="e">
        <f>Main!#REF!</f>
        <v>#REF!</v>
      </c>
      <c r="D89" s="20" t="e">
        <f>Main!#REF!</f>
        <v>#REF!</v>
      </c>
      <c r="E89" s="24" t="e">
        <f>IF(AND(ISBLANK(Main!#REF!),ISNUMBER(Main!#REF!)), Main!#REF!, IF(AND(D89="halite",C89&gt;B89),26.4575-0.000361*B89^2+0.00000055302*B89^3+(0.010765+0.0003697*B89-0.0000001544*B89^2-0.000000000379*B89^3)*C89,IF(D89="ice", 0 + 1.78*(-C89) - 0.0442*(-C89)^2 + 0.000557*(-C89)^3,IF(D89="hydrohalite", 40.36947594+14.80771966*C89/100-14.08238722*1, IF(D89="halite", 26.242 +0.4928*C89/100 + 1.42*(C89/100)^2- 0.223*(C89/100)^3 + 0.04129*(C89/100)^4 + 0.006295*(C89/100)^5- 0.001967*(C89/100)^6 + 0.0001112*(C89/100)^7,"")))))</f>
        <v>#REF!</v>
      </c>
      <c r="F89" s="88" t="e">
        <f t="shared" si="0"/>
        <v>#REF!</v>
      </c>
      <c r="G89" s="24"/>
      <c r="H8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89" s="24"/>
      <c r="M89" s="24"/>
    </row>
    <row r="90" spans="2:13" ht="13" customHeight="1">
      <c r="B90" t="e">
        <f>Main!#REF!</f>
        <v>#REF!</v>
      </c>
      <c r="C90" t="e">
        <f>Main!#REF!</f>
        <v>#REF!</v>
      </c>
      <c r="D90" s="20" t="e">
        <f>Main!#REF!</f>
        <v>#REF!</v>
      </c>
      <c r="E90" s="24" t="e">
        <f>IF(AND(ISBLANK(Main!#REF!),ISNUMBER(Main!#REF!)), Main!#REF!, IF(AND(D90="halite",C90&gt;B90),26.4575-0.000361*B90^2+0.00000055302*B90^3+(0.010765+0.0003697*B90-0.0000001544*B90^2-0.000000000379*B90^3)*C90,IF(D90="ice", 0 + 1.78*(-C90) - 0.0442*(-C90)^2 + 0.000557*(-C90)^3,IF(D90="hydrohalite", 40.36947594+14.80771966*C90/100-14.08238722*1, IF(D90="halite", 26.242 +0.4928*C90/100 + 1.42*(C90/100)^2- 0.223*(C90/100)^3 + 0.04129*(C90/100)^4 + 0.006295*(C90/100)^5- 0.001967*(C90/100)^6 + 0.0001112*(C90/100)^7,"")))))</f>
        <v>#REF!</v>
      </c>
      <c r="F90" s="88" t="e">
        <f t="shared" si="0"/>
        <v>#REF!</v>
      </c>
      <c r="G90" s="24"/>
      <c r="H9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0" s="24"/>
      <c r="M90" s="24"/>
    </row>
    <row r="91" spans="2:13" ht="13" customHeight="1">
      <c r="B91" t="e">
        <f>Main!#REF!</f>
        <v>#REF!</v>
      </c>
      <c r="C91" t="e">
        <f>Main!#REF!</f>
        <v>#REF!</v>
      </c>
      <c r="D91" s="20" t="e">
        <f>Main!#REF!</f>
        <v>#REF!</v>
      </c>
      <c r="E91" s="24" t="e">
        <f>IF(AND(ISBLANK(Main!#REF!),ISNUMBER(Main!#REF!)), Main!#REF!, IF(AND(D91="halite",C91&gt;B91),26.4575-0.000361*B91^2+0.00000055302*B91^3+(0.010765+0.0003697*B91-0.0000001544*B91^2-0.000000000379*B91^3)*C91,IF(D91="ice", 0 + 1.78*(-C91) - 0.0442*(-C91)^2 + 0.000557*(-C91)^3,IF(D91="hydrohalite", 40.36947594+14.80771966*C91/100-14.08238722*1, IF(D91="halite", 26.242 +0.4928*C91/100 + 1.42*(C91/100)^2- 0.223*(C91/100)^3 + 0.04129*(C91/100)^4 + 0.006295*(C91/100)^5- 0.001967*(C91/100)^6 + 0.0001112*(C91/100)^7,"")))))</f>
        <v>#REF!</v>
      </c>
      <c r="F91" s="88" t="e">
        <f t="shared" si="0"/>
        <v>#REF!</v>
      </c>
      <c r="G91" s="24"/>
      <c r="H9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1" s="24"/>
      <c r="M91" s="24"/>
    </row>
    <row r="92" spans="2:13" ht="13" customHeight="1">
      <c r="B92" t="e">
        <f>Main!#REF!</f>
        <v>#REF!</v>
      </c>
      <c r="C92" t="e">
        <f>Main!#REF!</f>
        <v>#REF!</v>
      </c>
      <c r="D92" s="20" t="e">
        <f>Main!#REF!</f>
        <v>#REF!</v>
      </c>
      <c r="E92" s="24" t="e">
        <f>IF(AND(ISBLANK(Main!#REF!),ISNUMBER(Main!#REF!)), Main!#REF!, IF(AND(D92="halite",C92&gt;B92),26.4575-0.000361*B92^2+0.00000055302*B92^3+(0.010765+0.0003697*B92-0.0000001544*B92^2-0.000000000379*B92^3)*C92,IF(D92="ice", 0 + 1.78*(-C92) - 0.0442*(-C92)^2 + 0.000557*(-C92)^3,IF(D92="hydrohalite", 40.36947594+14.80771966*C92/100-14.08238722*1, IF(D92="halite", 26.242 +0.4928*C92/100 + 1.42*(C92/100)^2- 0.223*(C92/100)^3 + 0.04129*(C92/100)^4 + 0.006295*(C92/100)^5- 0.001967*(C92/100)^6 + 0.0001112*(C92/100)^7,"")))))</f>
        <v>#REF!</v>
      </c>
      <c r="F92" s="88" t="e">
        <f t="shared" si="0"/>
        <v>#REF!</v>
      </c>
      <c r="G92" s="24"/>
      <c r="H9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2" s="24"/>
      <c r="M92" s="24"/>
    </row>
    <row r="93" spans="2:13" ht="13" customHeight="1">
      <c r="B93" t="e">
        <f>Main!#REF!</f>
        <v>#REF!</v>
      </c>
      <c r="C93" t="e">
        <f>Main!#REF!</f>
        <v>#REF!</v>
      </c>
      <c r="D93" s="20" t="e">
        <f>Main!#REF!</f>
        <v>#REF!</v>
      </c>
      <c r="E93" s="24" t="e">
        <f>IF(AND(ISBLANK(Main!#REF!),ISNUMBER(Main!#REF!)), Main!#REF!, IF(AND(D93="halite",C93&gt;B93),26.4575-0.000361*B93^2+0.00000055302*B93^3+(0.010765+0.0003697*B93-0.0000001544*B93^2-0.000000000379*B93^3)*C93,IF(D93="ice", 0 + 1.78*(-C93) - 0.0442*(-C93)^2 + 0.000557*(-C93)^3,IF(D93="hydrohalite", 40.36947594+14.80771966*C93/100-14.08238722*1, IF(D93="halite", 26.242 +0.4928*C93/100 + 1.42*(C93/100)^2- 0.223*(C93/100)^3 + 0.04129*(C93/100)^4 + 0.006295*(C93/100)^5- 0.001967*(C93/100)^6 + 0.0001112*(C93/100)^7,"")))))</f>
        <v>#REF!</v>
      </c>
      <c r="F93" s="88" t="e">
        <f t="shared" ref="F93:F100" si="1">IF(AND(D93="halite",C93&gt;B93),"Lecumberri-Sanchez, P., Steele-Macinnis, M. &amp; Bodnar, R.J. (2012) A numerical model to estimate trapping conditions of fluid inclusions that homogenize by halite disappearance. Geochimica et Cosmochimica Acta,",IF(D93="ice", "Bodnar, R.J. (1993) Revised equation and table for determining the freezing point depression of H2O-NaCl solutions. Geochimica et Cosmochimica Acta, 57, 683-684", IF(OR(D93="hydrohalite",D93="halite"), "Sterner, S.M., Hall, D.L. &amp; Bodnar, R.J. (1988) Synthetic fluid inclusions. V. Solubility relations in the system NaCl-KCl-H20 under vapor-saturated conditions. Geochimica et Cosmochimica Acta, 52, 989-1005","")))</f>
        <v>#REF!</v>
      </c>
      <c r="G93" s="24"/>
      <c r="H9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3" s="24"/>
      <c r="M93" s="24"/>
    </row>
    <row r="94" spans="2:13" ht="13" customHeight="1">
      <c r="B94" t="e">
        <f>Main!#REF!</f>
        <v>#REF!</v>
      </c>
      <c r="C94" t="e">
        <f>Main!#REF!</f>
        <v>#REF!</v>
      </c>
      <c r="D94" s="20" t="e">
        <f>Main!#REF!</f>
        <v>#REF!</v>
      </c>
      <c r="E94" s="24" t="e">
        <f>IF(AND(ISBLANK(Main!#REF!),ISNUMBER(Main!#REF!)), Main!#REF!, IF(AND(D94="halite",C94&gt;B94),26.4575-0.000361*B94^2+0.00000055302*B94^3+(0.010765+0.0003697*B94-0.0000001544*B94^2-0.000000000379*B94^3)*C94,IF(D94="ice", 0 + 1.78*(-C94) - 0.0442*(-C94)^2 + 0.000557*(-C94)^3,IF(D94="hydrohalite", 40.36947594+14.80771966*C94/100-14.08238722*1, IF(D94="halite", 26.242 +0.4928*C94/100 + 1.42*(C94/100)^2- 0.223*(C94/100)^3 + 0.04129*(C94/100)^4 + 0.006295*(C94/100)^5- 0.001967*(C94/100)^6 + 0.0001112*(C94/100)^7,"")))))</f>
        <v>#REF!</v>
      </c>
      <c r="F94" s="88" t="e">
        <f t="shared" si="1"/>
        <v>#REF!</v>
      </c>
      <c r="G94" s="24"/>
      <c r="H9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4" s="24"/>
      <c r="M94" s="24"/>
    </row>
    <row r="95" spans="2:13" ht="13" customHeight="1">
      <c r="B95" t="e">
        <f>Main!#REF!</f>
        <v>#REF!</v>
      </c>
      <c r="C95" t="e">
        <f>Main!#REF!</f>
        <v>#REF!</v>
      </c>
      <c r="D95" s="20" t="e">
        <f>Main!#REF!</f>
        <v>#REF!</v>
      </c>
      <c r="E95" s="24" t="e">
        <f>IF(AND(ISBLANK(Main!#REF!),ISNUMBER(Main!#REF!)), Main!#REF!, IF(AND(D95="halite",C95&gt;B95),26.4575-0.000361*B95^2+0.00000055302*B95^3+(0.010765+0.0003697*B95-0.0000001544*B95^2-0.000000000379*B95^3)*C95,IF(D95="ice", 0 + 1.78*(-C95) - 0.0442*(-C95)^2 + 0.000557*(-C95)^3,IF(D95="hydrohalite", 40.36947594+14.80771966*C95/100-14.08238722*1, IF(D95="halite", 26.242 +0.4928*C95/100 + 1.42*(C95/100)^2- 0.223*(C95/100)^3 + 0.04129*(C95/100)^4 + 0.006295*(C95/100)^5- 0.001967*(C95/100)^6 + 0.0001112*(C95/100)^7,"")))))</f>
        <v>#REF!</v>
      </c>
      <c r="F95" s="88" t="e">
        <f t="shared" si="1"/>
        <v>#REF!</v>
      </c>
      <c r="G95" s="24"/>
      <c r="H9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5" s="24"/>
      <c r="M95" s="24"/>
    </row>
    <row r="96" spans="2:13" ht="13" customHeight="1">
      <c r="B96" t="e">
        <f>Main!#REF!</f>
        <v>#REF!</v>
      </c>
      <c r="C96" t="e">
        <f>Main!#REF!</f>
        <v>#REF!</v>
      </c>
      <c r="D96" s="20" t="e">
        <f>Main!#REF!</f>
        <v>#REF!</v>
      </c>
      <c r="E96" s="24" t="e">
        <f>IF(AND(ISBLANK(Main!#REF!),ISNUMBER(Main!#REF!)), Main!#REF!, IF(AND(D96="halite",C96&gt;B96),26.4575-0.000361*B96^2+0.00000055302*B96^3+(0.010765+0.0003697*B96-0.0000001544*B96^2-0.000000000379*B96^3)*C96,IF(D96="ice", 0 + 1.78*(-C96) - 0.0442*(-C96)^2 + 0.000557*(-C96)^3,IF(D96="hydrohalite", 40.36947594+14.80771966*C96/100-14.08238722*1, IF(D96="halite", 26.242 +0.4928*C96/100 + 1.42*(C96/100)^2- 0.223*(C96/100)^3 + 0.04129*(C96/100)^4 + 0.006295*(C96/100)^5- 0.001967*(C96/100)^6 + 0.0001112*(C96/100)^7,"")))))</f>
        <v>#REF!</v>
      </c>
      <c r="F96" s="88" t="e">
        <f t="shared" si="1"/>
        <v>#REF!</v>
      </c>
      <c r="G96" s="24"/>
      <c r="H9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6" s="24"/>
      <c r="M96" s="24"/>
    </row>
    <row r="97" spans="2:13" ht="13" customHeight="1">
      <c r="B97" t="e">
        <f>Main!#REF!</f>
        <v>#REF!</v>
      </c>
      <c r="C97" t="e">
        <f>Main!#REF!</f>
        <v>#REF!</v>
      </c>
      <c r="D97" s="20" t="e">
        <f>Main!#REF!</f>
        <v>#REF!</v>
      </c>
      <c r="E97" s="24" t="e">
        <f>IF(AND(ISBLANK(Main!#REF!),ISNUMBER(Main!#REF!)), Main!#REF!, IF(AND(D97="halite",C97&gt;B97),26.4575-0.000361*B97^2+0.00000055302*B97^3+(0.010765+0.0003697*B97-0.0000001544*B97^2-0.000000000379*B97^3)*C97,IF(D97="ice", 0 + 1.78*(-C97) - 0.0442*(-C97)^2 + 0.000557*(-C97)^3,IF(D97="hydrohalite", 40.36947594+14.80771966*C97/100-14.08238722*1, IF(D97="halite", 26.242 +0.4928*C97/100 + 1.42*(C97/100)^2- 0.223*(C97/100)^3 + 0.04129*(C97/100)^4 + 0.006295*(C97/100)^5- 0.001967*(C97/100)^6 + 0.0001112*(C97/100)^7,"")))))</f>
        <v>#REF!</v>
      </c>
      <c r="F97" s="88" t="e">
        <f t="shared" si="1"/>
        <v>#REF!</v>
      </c>
      <c r="G97" s="24"/>
      <c r="H9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7" s="24"/>
      <c r="M97" s="24"/>
    </row>
    <row r="98" spans="2:13" ht="13" customHeight="1">
      <c r="B98" t="e">
        <f>Main!#REF!</f>
        <v>#REF!</v>
      </c>
      <c r="C98" t="e">
        <f>Main!#REF!</f>
        <v>#REF!</v>
      </c>
      <c r="D98" s="20" t="e">
        <f>Main!#REF!</f>
        <v>#REF!</v>
      </c>
      <c r="E98" s="24" t="e">
        <f>IF(AND(ISBLANK(Main!#REF!),ISNUMBER(Main!#REF!)), Main!#REF!, IF(AND(D98="halite",C98&gt;B98),26.4575-0.000361*B98^2+0.00000055302*B98^3+(0.010765+0.0003697*B98-0.0000001544*B98^2-0.000000000379*B98^3)*C98,IF(D98="ice", 0 + 1.78*(-C98) - 0.0442*(-C98)^2 + 0.000557*(-C98)^3,IF(D98="hydrohalite", 40.36947594+14.80771966*C98/100-14.08238722*1, IF(D98="halite", 26.242 +0.4928*C98/100 + 1.42*(C98/100)^2- 0.223*(C98/100)^3 + 0.04129*(C98/100)^4 + 0.006295*(C98/100)^5- 0.001967*(C98/100)^6 + 0.0001112*(C98/100)^7,"")))))</f>
        <v>#REF!</v>
      </c>
      <c r="F98" s="88" t="e">
        <f t="shared" si="1"/>
        <v>#REF!</v>
      </c>
      <c r="G98" s="24"/>
      <c r="H9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8" s="24"/>
      <c r="M98" s="24"/>
    </row>
    <row r="99" spans="2:13" ht="13" customHeight="1">
      <c r="B99" t="e">
        <f>Main!#REF!</f>
        <v>#REF!</v>
      </c>
      <c r="C99" t="e">
        <f>Main!#REF!</f>
        <v>#REF!</v>
      </c>
      <c r="D99" s="20" t="e">
        <f>Main!#REF!</f>
        <v>#REF!</v>
      </c>
      <c r="E99" s="24" t="e">
        <f>IF(AND(ISBLANK(Main!#REF!),ISNUMBER(Main!#REF!)), Main!#REF!, IF(AND(D99="halite",C99&gt;B99),26.4575-0.000361*B99^2+0.00000055302*B99^3+(0.010765+0.0003697*B99-0.0000001544*B99^2-0.000000000379*B99^3)*C99,IF(D99="ice", 0 + 1.78*(-C99) - 0.0442*(-C99)^2 + 0.000557*(-C99)^3,IF(D99="hydrohalite", 40.36947594+14.80771966*C99/100-14.08238722*1, IF(D99="halite", 26.242 +0.4928*C99/100 + 1.42*(C99/100)^2- 0.223*(C99/100)^3 + 0.04129*(C99/100)^4 + 0.006295*(C99/100)^5- 0.001967*(C99/100)^6 + 0.0001112*(C99/100)^7,"")))))</f>
        <v>#REF!</v>
      </c>
      <c r="F99" s="88" t="e">
        <f t="shared" si="1"/>
        <v>#REF!</v>
      </c>
      <c r="G99" s="24"/>
      <c r="H9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99" s="24"/>
      <c r="M99" s="24"/>
    </row>
    <row r="100" spans="2:13" ht="13" customHeight="1">
      <c r="B100" t="e">
        <f>Main!#REF!</f>
        <v>#REF!</v>
      </c>
      <c r="C100" t="e">
        <f>Main!#REF!</f>
        <v>#REF!</v>
      </c>
      <c r="D100" s="20" t="e">
        <f>Main!#REF!</f>
        <v>#REF!</v>
      </c>
      <c r="E100" s="24" t="e">
        <f>IF(AND(ISBLANK(Main!#REF!),ISNUMBER(Main!#REF!)), Main!#REF!, IF(AND(D100="halite",C100&gt;B100),26.4575-0.000361*B100^2+0.00000055302*B100^3+(0.010765+0.0003697*B100-0.0000001544*B100^2-0.000000000379*B100^3)*C100,IF(D100="ice", 0 + 1.78*(-C100) - 0.0442*(-C100)^2 + 0.000557*(-C100)^3,IF(D100="hydrohalite", 40.36947594+14.80771966*C100/100-14.08238722*1, IF(D100="halite", 26.242 +0.4928*C100/100 + 1.42*(C100/100)^2- 0.223*(C100/100)^3 + 0.04129*(C100/100)^4 + 0.006295*(C100/100)^5- 0.001967*(C100/100)^6 + 0.0001112*(C100/100)^7,"")))))</f>
        <v>#REF!</v>
      </c>
      <c r="F100" s="88" t="e">
        <f t="shared" si="1"/>
        <v>#REF!</v>
      </c>
      <c r="G100" s="24"/>
      <c r="H10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0" s="24"/>
      <c r="M100" s="24"/>
    </row>
    <row r="101" spans="2:13" ht="13" customHeight="1">
      <c r="B101" t="e">
        <f>Main!#REF!</f>
        <v>#REF!</v>
      </c>
      <c r="C101" t="e">
        <f>Main!#REF!</f>
        <v>#REF!</v>
      </c>
      <c r="D101" s="20" t="e">
        <f>Main!#REF!</f>
        <v>#REF!</v>
      </c>
      <c r="E101" s="24" t="e">
        <f>IF(AND(ISBLANK(Main!#REF!),ISNUMBER(Main!#REF!)), Main!#REF!, IF(AND(D101="halite",C101&gt;B101),26.4575-0.000361*B101^2+0.00000055302*B101^3+(0.010765+0.0003697*B101-0.0000001544*B101^2-0.000000000379*B101^3)*C101,IF(D101="ice", 0 + 1.78*(-C101) - 0.0442*(-C101)^2 + 0.000557*(-C101)^3,IF(D101="hydrohalite", 40.36947594+14.80771966*C101/100-14.08238722*1, IF(D101="halite", 26.242 +0.4928*C101/100 + 1.42*(C101/100)^2- 0.223*(C101/100)^3 + 0.04129*(C101/100)^4 + 0.006295*(C101/100)^5- 0.001967*(C101/100)^6 + 0.0001112*(C101/100)^7,"")))))</f>
        <v>#REF!</v>
      </c>
      <c r="F101" s="88" t="e">
        <f t="shared" ref="F101:F164" si="2">IF(AND(D101="halite",C101&gt;B101),"Lecumberri-Sanchez, P., Steele-Macinnis, M. &amp; Bodnar, R.J. (2012) A numerical model to estimate trapping conditions of fluid inclusions that homogenize by halite disappearance. Geochimica et Cosmochimica Acta,",IF(D101="ice", "Bodnar, R.J. (1993) Revised equation and table for determining the freezing point depression of H2O-NaCl solutions. Geochimica et Cosmochimica Acta, 57, 683-684", IF(OR(D101="hydrohalite",D101="halite"), "Sterner, S.M., Hall, D.L. &amp; Bodnar, R.J. (1988) Synthetic fluid inclusions. V. Solubility relations in the system NaCl-KCl-H20 under vapor-saturated conditions. Geochimica et Cosmochimica Acta, 52, 989-1005","")))</f>
        <v>#REF!</v>
      </c>
      <c r="G101" s="24"/>
      <c r="H10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1" s="24"/>
      <c r="M101" s="24"/>
    </row>
    <row r="102" spans="2:13" ht="13" customHeight="1">
      <c r="B102" t="e">
        <f>Main!#REF!</f>
        <v>#REF!</v>
      </c>
      <c r="C102" t="e">
        <f>Main!#REF!</f>
        <v>#REF!</v>
      </c>
      <c r="D102" s="20" t="e">
        <f>Main!#REF!</f>
        <v>#REF!</v>
      </c>
      <c r="E102" s="24" t="e">
        <f>IF(AND(ISBLANK(Main!#REF!),ISNUMBER(Main!#REF!)), Main!#REF!, IF(AND(D102="halite",C102&gt;B102),26.4575-0.000361*B102^2+0.00000055302*B102^3+(0.010765+0.0003697*B102-0.0000001544*B102^2-0.000000000379*B102^3)*C102,IF(D102="ice", 0 + 1.78*(-C102) - 0.0442*(-C102)^2 + 0.000557*(-C102)^3,IF(D102="hydrohalite", 40.36947594+14.80771966*C102/100-14.08238722*1, IF(D102="halite", 26.242 +0.4928*C102/100 + 1.42*(C102/100)^2- 0.223*(C102/100)^3 + 0.04129*(C102/100)^4 + 0.006295*(C102/100)^5- 0.001967*(C102/100)^6 + 0.0001112*(C102/100)^7,"")))))</f>
        <v>#REF!</v>
      </c>
      <c r="F102" s="88" t="e">
        <f t="shared" si="2"/>
        <v>#REF!</v>
      </c>
      <c r="G102" s="24"/>
      <c r="H10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2" s="24"/>
      <c r="M102" s="24"/>
    </row>
    <row r="103" spans="2:13" ht="13" customHeight="1">
      <c r="B103" t="e">
        <f>Main!#REF!</f>
        <v>#REF!</v>
      </c>
      <c r="C103" t="e">
        <f>Main!#REF!</f>
        <v>#REF!</v>
      </c>
      <c r="D103" s="20" t="e">
        <f>Main!#REF!</f>
        <v>#REF!</v>
      </c>
      <c r="E103" s="24" t="e">
        <f>IF(AND(ISBLANK(Main!#REF!),ISNUMBER(Main!#REF!)), Main!#REF!, IF(AND(D103="halite",C103&gt;B103),26.4575-0.000361*B103^2+0.00000055302*B103^3+(0.010765+0.0003697*B103-0.0000001544*B103^2-0.000000000379*B103^3)*C103,IF(D103="ice", 0 + 1.78*(-C103) - 0.0442*(-C103)^2 + 0.000557*(-C103)^3,IF(D103="hydrohalite", 40.36947594+14.80771966*C103/100-14.08238722*1, IF(D103="halite", 26.242 +0.4928*C103/100 + 1.42*(C103/100)^2- 0.223*(C103/100)^3 + 0.04129*(C103/100)^4 + 0.006295*(C103/100)^5- 0.001967*(C103/100)^6 + 0.0001112*(C103/100)^7,"")))))</f>
        <v>#REF!</v>
      </c>
      <c r="F103" s="88" t="e">
        <f t="shared" si="2"/>
        <v>#REF!</v>
      </c>
      <c r="G103" s="24"/>
      <c r="H10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3" s="24"/>
      <c r="M103" s="24"/>
    </row>
    <row r="104" spans="2:13" ht="13" customHeight="1">
      <c r="B104" t="e">
        <f>Main!#REF!</f>
        <v>#REF!</v>
      </c>
      <c r="C104" t="e">
        <f>Main!#REF!</f>
        <v>#REF!</v>
      </c>
      <c r="D104" s="20" t="e">
        <f>Main!#REF!</f>
        <v>#REF!</v>
      </c>
      <c r="E104" s="24" t="e">
        <f>IF(AND(ISBLANK(Main!#REF!),ISNUMBER(Main!#REF!)), Main!#REF!, IF(AND(D104="halite",C104&gt;B104),26.4575-0.000361*B104^2+0.00000055302*B104^3+(0.010765+0.0003697*B104-0.0000001544*B104^2-0.000000000379*B104^3)*C104,IF(D104="ice", 0 + 1.78*(-C104) - 0.0442*(-C104)^2 + 0.000557*(-C104)^3,IF(D104="hydrohalite", 40.36947594+14.80771966*C104/100-14.08238722*1, IF(D104="halite", 26.242 +0.4928*C104/100 + 1.42*(C104/100)^2- 0.223*(C104/100)^3 + 0.04129*(C104/100)^4 + 0.006295*(C104/100)^5- 0.001967*(C104/100)^6 + 0.0001112*(C104/100)^7,"")))))</f>
        <v>#REF!</v>
      </c>
      <c r="F104" s="88" t="e">
        <f t="shared" si="2"/>
        <v>#REF!</v>
      </c>
      <c r="G104" s="24"/>
      <c r="H10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4" s="24"/>
      <c r="M104" s="24"/>
    </row>
    <row r="105" spans="2:13" ht="13" customHeight="1">
      <c r="B105" t="e">
        <f>Main!#REF!</f>
        <v>#REF!</v>
      </c>
      <c r="C105" t="e">
        <f>Main!#REF!</f>
        <v>#REF!</v>
      </c>
      <c r="D105" s="20" t="e">
        <f>Main!#REF!</f>
        <v>#REF!</v>
      </c>
      <c r="E105" s="24" t="e">
        <f>IF(AND(ISBLANK(Main!#REF!),ISNUMBER(Main!#REF!)), Main!#REF!, IF(AND(D105="halite",C105&gt;B105),26.4575-0.000361*B105^2+0.00000055302*B105^3+(0.010765+0.0003697*B105-0.0000001544*B105^2-0.000000000379*B105^3)*C105,IF(D105="ice", 0 + 1.78*(-C105) - 0.0442*(-C105)^2 + 0.000557*(-C105)^3,IF(D105="hydrohalite", 40.36947594+14.80771966*C105/100-14.08238722*1, IF(D105="halite", 26.242 +0.4928*C105/100 + 1.42*(C105/100)^2- 0.223*(C105/100)^3 + 0.04129*(C105/100)^4 + 0.006295*(C105/100)^5- 0.001967*(C105/100)^6 + 0.0001112*(C105/100)^7,"")))))</f>
        <v>#REF!</v>
      </c>
      <c r="F105" s="88" t="e">
        <f t="shared" si="2"/>
        <v>#REF!</v>
      </c>
      <c r="G105" s="24"/>
      <c r="H10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5" s="24"/>
      <c r="M105" s="24"/>
    </row>
    <row r="106" spans="2:13" ht="13" customHeight="1">
      <c r="B106" t="e">
        <f>Main!#REF!</f>
        <v>#REF!</v>
      </c>
      <c r="C106" t="e">
        <f>Main!#REF!</f>
        <v>#REF!</v>
      </c>
      <c r="D106" s="20" t="e">
        <f>Main!#REF!</f>
        <v>#REF!</v>
      </c>
      <c r="E106" s="24" t="e">
        <f>IF(AND(ISBLANK(Main!#REF!),ISNUMBER(Main!#REF!)), Main!#REF!, IF(AND(D106="halite",C106&gt;B106),26.4575-0.000361*B106^2+0.00000055302*B106^3+(0.010765+0.0003697*B106-0.0000001544*B106^2-0.000000000379*B106^3)*C106,IF(D106="ice", 0 + 1.78*(-C106) - 0.0442*(-C106)^2 + 0.000557*(-C106)^3,IF(D106="hydrohalite", 40.36947594+14.80771966*C106/100-14.08238722*1, IF(D106="halite", 26.242 +0.4928*C106/100 + 1.42*(C106/100)^2- 0.223*(C106/100)^3 + 0.04129*(C106/100)^4 + 0.006295*(C106/100)^5- 0.001967*(C106/100)^6 + 0.0001112*(C106/100)^7,"")))))</f>
        <v>#REF!</v>
      </c>
      <c r="F106" s="88" t="e">
        <f t="shared" si="2"/>
        <v>#REF!</v>
      </c>
      <c r="G106" s="24"/>
      <c r="H10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6" s="24"/>
      <c r="M106" s="24"/>
    </row>
    <row r="107" spans="2:13" ht="13" customHeight="1">
      <c r="B107" t="e">
        <f>Main!#REF!</f>
        <v>#REF!</v>
      </c>
      <c r="C107" t="e">
        <f>Main!#REF!</f>
        <v>#REF!</v>
      </c>
      <c r="D107" s="20" t="e">
        <f>Main!#REF!</f>
        <v>#REF!</v>
      </c>
      <c r="E107" s="24" t="e">
        <f>IF(AND(ISBLANK(Main!#REF!),ISNUMBER(Main!#REF!)), Main!#REF!, IF(AND(D107="halite",C107&gt;B107),26.4575-0.000361*B107^2+0.00000055302*B107^3+(0.010765+0.0003697*B107-0.0000001544*B107^2-0.000000000379*B107^3)*C107,IF(D107="ice", 0 + 1.78*(-C107) - 0.0442*(-C107)^2 + 0.000557*(-C107)^3,IF(D107="hydrohalite", 40.36947594+14.80771966*C107/100-14.08238722*1, IF(D107="halite", 26.242 +0.4928*C107/100 + 1.42*(C107/100)^2- 0.223*(C107/100)^3 + 0.04129*(C107/100)^4 + 0.006295*(C107/100)^5- 0.001967*(C107/100)^6 + 0.0001112*(C107/100)^7,"")))))</f>
        <v>#REF!</v>
      </c>
      <c r="F107" s="88" t="e">
        <f t="shared" si="2"/>
        <v>#REF!</v>
      </c>
      <c r="G107" s="24"/>
      <c r="H10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7" s="24"/>
      <c r="M107" s="24"/>
    </row>
    <row r="108" spans="2:13" ht="13" customHeight="1">
      <c r="B108" t="e">
        <f>Main!#REF!</f>
        <v>#REF!</v>
      </c>
      <c r="C108" t="e">
        <f>Main!#REF!</f>
        <v>#REF!</v>
      </c>
      <c r="D108" s="20" t="e">
        <f>Main!#REF!</f>
        <v>#REF!</v>
      </c>
      <c r="E108" s="24" t="e">
        <f>IF(AND(ISBLANK(Main!#REF!),ISNUMBER(Main!#REF!)), Main!#REF!, IF(AND(D108="halite",C108&gt;B108),26.4575-0.000361*B108^2+0.00000055302*B108^3+(0.010765+0.0003697*B108-0.0000001544*B108^2-0.000000000379*B108^3)*C108,IF(D108="ice", 0 + 1.78*(-C108) - 0.0442*(-C108)^2 + 0.000557*(-C108)^3,IF(D108="hydrohalite", 40.36947594+14.80771966*C108/100-14.08238722*1, IF(D108="halite", 26.242 +0.4928*C108/100 + 1.42*(C108/100)^2- 0.223*(C108/100)^3 + 0.04129*(C108/100)^4 + 0.006295*(C108/100)^5- 0.001967*(C108/100)^6 + 0.0001112*(C108/100)^7,"")))))</f>
        <v>#REF!</v>
      </c>
      <c r="F108" s="88" t="e">
        <f t="shared" si="2"/>
        <v>#REF!</v>
      </c>
      <c r="G108" s="24"/>
      <c r="H10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8" s="24"/>
      <c r="M108" s="24"/>
    </row>
    <row r="109" spans="2:13" ht="13" customHeight="1">
      <c r="B109" t="e">
        <f>Main!#REF!</f>
        <v>#REF!</v>
      </c>
      <c r="C109" t="e">
        <f>Main!#REF!</f>
        <v>#REF!</v>
      </c>
      <c r="D109" s="20" t="e">
        <f>Main!#REF!</f>
        <v>#REF!</v>
      </c>
      <c r="E109" s="24" t="e">
        <f>IF(AND(ISBLANK(Main!#REF!),ISNUMBER(Main!#REF!)), Main!#REF!, IF(AND(D109="halite",C109&gt;B109),26.4575-0.000361*B109^2+0.00000055302*B109^3+(0.010765+0.0003697*B109-0.0000001544*B109^2-0.000000000379*B109^3)*C109,IF(D109="ice", 0 + 1.78*(-C109) - 0.0442*(-C109)^2 + 0.000557*(-C109)^3,IF(D109="hydrohalite", 40.36947594+14.80771966*C109/100-14.08238722*1, IF(D109="halite", 26.242 +0.4928*C109/100 + 1.42*(C109/100)^2- 0.223*(C109/100)^3 + 0.04129*(C109/100)^4 + 0.006295*(C109/100)^5- 0.001967*(C109/100)^6 + 0.0001112*(C109/100)^7,"")))))</f>
        <v>#REF!</v>
      </c>
      <c r="F109" s="88" t="e">
        <f t="shared" si="2"/>
        <v>#REF!</v>
      </c>
      <c r="G109" s="24"/>
      <c r="H10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09" s="24"/>
      <c r="M109" s="24"/>
    </row>
    <row r="110" spans="2:13" ht="13" customHeight="1">
      <c r="B110" t="e">
        <f>Main!#REF!</f>
        <v>#REF!</v>
      </c>
      <c r="C110" t="e">
        <f>Main!#REF!</f>
        <v>#REF!</v>
      </c>
      <c r="D110" s="20" t="e">
        <f>Main!#REF!</f>
        <v>#REF!</v>
      </c>
      <c r="E110" s="24" t="e">
        <f>IF(AND(ISBLANK(Main!#REF!),ISNUMBER(Main!#REF!)), Main!#REF!, IF(AND(D110="halite",C110&gt;B110),26.4575-0.000361*B110^2+0.00000055302*B110^3+(0.010765+0.0003697*B110-0.0000001544*B110^2-0.000000000379*B110^3)*C110,IF(D110="ice", 0 + 1.78*(-C110) - 0.0442*(-C110)^2 + 0.000557*(-C110)^3,IF(D110="hydrohalite", 40.36947594+14.80771966*C110/100-14.08238722*1, IF(D110="halite", 26.242 +0.4928*C110/100 + 1.42*(C110/100)^2- 0.223*(C110/100)^3 + 0.04129*(C110/100)^4 + 0.006295*(C110/100)^5- 0.001967*(C110/100)^6 + 0.0001112*(C110/100)^7,"")))))</f>
        <v>#REF!</v>
      </c>
      <c r="F110" s="88" t="e">
        <f t="shared" si="2"/>
        <v>#REF!</v>
      </c>
      <c r="G110" s="24"/>
      <c r="H11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0" s="24"/>
      <c r="M110" s="24"/>
    </row>
    <row r="111" spans="2:13" ht="13" customHeight="1">
      <c r="B111" t="e">
        <f>Main!#REF!</f>
        <v>#REF!</v>
      </c>
      <c r="C111" t="e">
        <f>Main!#REF!</f>
        <v>#REF!</v>
      </c>
      <c r="D111" s="20" t="e">
        <f>Main!#REF!</f>
        <v>#REF!</v>
      </c>
      <c r="E111" s="24" t="e">
        <f>IF(AND(ISBLANK(Main!#REF!),ISNUMBER(Main!#REF!)), Main!#REF!, IF(AND(D111="halite",C111&gt;B111),26.4575-0.000361*B111^2+0.00000055302*B111^3+(0.010765+0.0003697*B111-0.0000001544*B111^2-0.000000000379*B111^3)*C111,IF(D111="ice", 0 + 1.78*(-C111) - 0.0442*(-C111)^2 + 0.000557*(-C111)^3,IF(D111="hydrohalite", 40.36947594+14.80771966*C111/100-14.08238722*1, IF(D111="halite", 26.242 +0.4928*C111/100 + 1.42*(C111/100)^2- 0.223*(C111/100)^3 + 0.04129*(C111/100)^4 + 0.006295*(C111/100)^5- 0.001967*(C111/100)^6 + 0.0001112*(C111/100)^7,"")))))</f>
        <v>#REF!</v>
      </c>
      <c r="F111" s="88" t="e">
        <f t="shared" si="2"/>
        <v>#REF!</v>
      </c>
      <c r="G111" s="24"/>
      <c r="H11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1" s="24"/>
      <c r="M111" s="24"/>
    </row>
    <row r="112" spans="2:13" ht="13" customHeight="1">
      <c r="B112" t="e">
        <f>Main!#REF!</f>
        <v>#REF!</v>
      </c>
      <c r="C112" t="e">
        <f>Main!#REF!</f>
        <v>#REF!</v>
      </c>
      <c r="D112" s="20" t="e">
        <f>Main!#REF!</f>
        <v>#REF!</v>
      </c>
      <c r="E112" s="24" t="e">
        <f>IF(AND(ISBLANK(Main!#REF!),ISNUMBER(Main!#REF!)), Main!#REF!, IF(AND(D112="halite",C112&gt;B112),26.4575-0.000361*B112^2+0.00000055302*B112^3+(0.010765+0.0003697*B112-0.0000001544*B112^2-0.000000000379*B112^3)*C112,IF(D112="ice", 0 + 1.78*(-C112) - 0.0442*(-C112)^2 + 0.000557*(-C112)^3,IF(D112="hydrohalite", 40.36947594+14.80771966*C112/100-14.08238722*1, IF(D112="halite", 26.242 +0.4928*C112/100 + 1.42*(C112/100)^2- 0.223*(C112/100)^3 + 0.04129*(C112/100)^4 + 0.006295*(C112/100)^5- 0.001967*(C112/100)^6 + 0.0001112*(C112/100)^7,"")))))</f>
        <v>#REF!</v>
      </c>
      <c r="F112" s="88" t="e">
        <f t="shared" si="2"/>
        <v>#REF!</v>
      </c>
      <c r="G112" s="24"/>
      <c r="H11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2" s="24"/>
      <c r="M112" s="24"/>
    </row>
    <row r="113" spans="2:13" ht="13" customHeight="1">
      <c r="B113" t="e">
        <f>Main!#REF!</f>
        <v>#REF!</v>
      </c>
      <c r="C113" t="e">
        <f>Main!#REF!</f>
        <v>#REF!</v>
      </c>
      <c r="D113" s="20" t="e">
        <f>Main!#REF!</f>
        <v>#REF!</v>
      </c>
      <c r="E113" s="24" t="e">
        <f>IF(AND(ISBLANK(Main!#REF!),ISNUMBER(Main!#REF!)), Main!#REF!, IF(AND(D113="halite",C113&gt;B113),26.4575-0.000361*B113^2+0.00000055302*B113^3+(0.010765+0.0003697*B113-0.0000001544*B113^2-0.000000000379*B113^3)*C113,IF(D113="ice", 0 + 1.78*(-C113) - 0.0442*(-C113)^2 + 0.000557*(-C113)^3,IF(D113="hydrohalite", 40.36947594+14.80771966*C113/100-14.08238722*1, IF(D113="halite", 26.242 +0.4928*C113/100 + 1.42*(C113/100)^2- 0.223*(C113/100)^3 + 0.04129*(C113/100)^4 + 0.006295*(C113/100)^5- 0.001967*(C113/100)^6 + 0.0001112*(C113/100)^7,"")))))</f>
        <v>#REF!</v>
      </c>
      <c r="F113" s="88" t="e">
        <f t="shared" si="2"/>
        <v>#REF!</v>
      </c>
      <c r="G113" s="24"/>
      <c r="H11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3" s="24"/>
      <c r="M113" s="24"/>
    </row>
    <row r="114" spans="2:13" ht="13" customHeight="1">
      <c r="B114" t="e">
        <f>Main!#REF!</f>
        <v>#REF!</v>
      </c>
      <c r="C114" t="e">
        <f>Main!#REF!</f>
        <v>#REF!</v>
      </c>
      <c r="D114" s="20" t="e">
        <f>Main!#REF!</f>
        <v>#REF!</v>
      </c>
      <c r="E114" s="24" t="e">
        <f>IF(AND(ISBLANK(Main!#REF!),ISNUMBER(Main!#REF!)), Main!#REF!, IF(AND(D114="halite",C114&gt;B114),26.4575-0.000361*B114^2+0.00000055302*B114^3+(0.010765+0.0003697*B114-0.0000001544*B114^2-0.000000000379*B114^3)*C114,IF(D114="ice", 0 + 1.78*(-C114) - 0.0442*(-C114)^2 + 0.000557*(-C114)^3,IF(D114="hydrohalite", 40.36947594+14.80771966*C114/100-14.08238722*1, IF(D114="halite", 26.242 +0.4928*C114/100 + 1.42*(C114/100)^2- 0.223*(C114/100)^3 + 0.04129*(C114/100)^4 + 0.006295*(C114/100)^5- 0.001967*(C114/100)^6 + 0.0001112*(C114/100)^7,"")))))</f>
        <v>#REF!</v>
      </c>
      <c r="F114" s="88" t="e">
        <f t="shared" si="2"/>
        <v>#REF!</v>
      </c>
      <c r="G114" s="24"/>
      <c r="H11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4" s="24"/>
      <c r="M114" s="24"/>
    </row>
    <row r="115" spans="2:13" ht="13" customHeight="1">
      <c r="B115" t="e">
        <f>Main!#REF!</f>
        <v>#REF!</v>
      </c>
      <c r="C115" t="e">
        <f>Main!#REF!</f>
        <v>#REF!</v>
      </c>
      <c r="D115" s="20" t="e">
        <f>Main!#REF!</f>
        <v>#REF!</v>
      </c>
      <c r="E115" s="24" t="e">
        <f>IF(AND(ISBLANK(Main!#REF!),ISNUMBER(Main!#REF!)), Main!#REF!, IF(AND(D115="halite",C115&gt;B115),26.4575-0.000361*B115^2+0.00000055302*B115^3+(0.010765+0.0003697*B115-0.0000001544*B115^2-0.000000000379*B115^3)*C115,IF(D115="ice", 0 + 1.78*(-C115) - 0.0442*(-C115)^2 + 0.000557*(-C115)^3,IF(D115="hydrohalite", 40.36947594+14.80771966*C115/100-14.08238722*1, IF(D115="halite", 26.242 +0.4928*C115/100 + 1.42*(C115/100)^2- 0.223*(C115/100)^3 + 0.04129*(C115/100)^4 + 0.006295*(C115/100)^5- 0.001967*(C115/100)^6 + 0.0001112*(C115/100)^7,"")))))</f>
        <v>#REF!</v>
      </c>
      <c r="F115" s="88" t="e">
        <f t="shared" si="2"/>
        <v>#REF!</v>
      </c>
      <c r="G115" s="24"/>
      <c r="H11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5" s="24"/>
      <c r="M115" s="24"/>
    </row>
    <row r="116" spans="2:13" ht="13" customHeight="1">
      <c r="B116" t="e">
        <f>Main!#REF!</f>
        <v>#REF!</v>
      </c>
      <c r="C116" t="e">
        <f>Main!#REF!</f>
        <v>#REF!</v>
      </c>
      <c r="D116" s="20" t="e">
        <f>Main!#REF!</f>
        <v>#REF!</v>
      </c>
      <c r="E116" s="24" t="e">
        <f>IF(AND(ISBLANK(Main!#REF!),ISNUMBER(Main!#REF!)), Main!#REF!, IF(AND(D116="halite",C116&gt;B116),26.4575-0.000361*B116^2+0.00000055302*B116^3+(0.010765+0.0003697*B116-0.0000001544*B116^2-0.000000000379*B116^3)*C116,IF(D116="ice", 0 + 1.78*(-C116) - 0.0442*(-C116)^2 + 0.000557*(-C116)^3,IF(D116="hydrohalite", 40.36947594+14.80771966*C116/100-14.08238722*1, IF(D116="halite", 26.242 +0.4928*C116/100 + 1.42*(C116/100)^2- 0.223*(C116/100)^3 + 0.04129*(C116/100)^4 + 0.006295*(C116/100)^5- 0.001967*(C116/100)^6 + 0.0001112*(C116/100)^7,"")))))</f>
        <v>#REF!</v>
      </c>
      <c r="F116" s="88" t="e">
        <f t="shared" si="2"/>
        <v>#REF!</v>
      </c>
      <c r="G116" s="24"/>
      <c r="H11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6" s="24"/>
      <c r="M116" s="24"/>
    </row>
    <row r="117" spans="2:13" ht="13" customHeight="1">
      <c r="B117" t="e">
        <f>Main!#REF!</f>
        <v>#REF!</v>
      </c>
      <c r="C117" t="e">
        <f>Main!#REF!</f>
        <v>#REF!</v>
      </c>
      <c r="D117" s="20" t="e">
        <f>Main!#REF!</f>
        <v>#REF!</v>
      </c>
      <c r="E117" s="24" t="e">
        <f>IF(AND(ISBLANK(Main!#REF!),ISNUMBER(Main!#REF!)), Main!#REF!, IF(AND(D117="halite",C117&gt;B117),26.4575-0.000361*B117^2+0.00000055302*B117^3+(0.010765+0.0003697*B117-0.0000001544*B117^2-0.000000000379*B117^3)*C117,IF(D117="ice", 0 + 1.78*(-C117) - 0.0442*(-C117)^2 + 0.000557*(-C117)^3,IF(D117="hydrohalite", 40.36947594+14.80771966*C117/100-14.08238722*1, IF(D117="halite", 26.242 +0.4928*C117/100 + 1.42*(C117/100)^2- 0.223*(C117/100)^3 + 0.04129*(C117/100)^4 + 0.006295*(C117/100)^5- 0.001967*(C117/100)^6 + 0.0001112*(C117/100)^7,"")))))</f>
        <v>#REF!</v>
      </c>
      <c r="F117" s="88" t="e">
        <f t="shared" si="2"/>
        <v>#REF!</v>
      </c>
      <c r="G117" s="24"/>
      <c r="H11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7" s="24"/>
      <c r="M117" s="24"/>
    </row>
    <row r="118" spans="2:13" ht="13" customHeight="1">
      <c r="B118" t="e">
        <f>Main!#REF!</f>
        <v>#REF!</v>
      </c>
      <c r="C118" t="e">
        <f>Main!#REF!</f>
        <v>#REF!</v>
      </c>
      <c r="D118" s="20" t="e">
        <f>Main!#REF!</f>
        <v>#REF!</v>
      </c>
      <c r="E118" s="24" t="e">
        <f>IF(AND(ISBLANK(Main!#REF!),ISNUMBER(Main!#REF!)), Main!#REF!, IF(AND(D118="halite",C118&gt;B118),26.4575-0.000361*B118^2+0.00000055302*B118^3+(0.010765+0.0003697*B118-0.0000001544*B118^2-0.000000000379*B118^3)*C118,IF(D118="ice", 0 + 1.78*(-C118) - 0.0442*(-C118)^2 + 0.000557*(-C118)^3,IF(D118="hydrohalite", 40.36947594+14.80771966*C118/100-14.08238722*1, IF(D118="halite", 26.242 +0.4928*C118/100 + 1.42*(C118/100)^2- 0.223*(C118/100)^3 + 0.04129*(C118/100)^4 + 0.006295*(C118/100)^5- 0.001967*(C118/100)^6 + 0.0001112*(C118/100)^7,"")))))</f>
        <v>#REF!</v>
      </c>
      <c r="F118" s="88" t="e">
        <f t="shared" si="2"/>
        <v>#REF!</v>
      </c>
      <c r="G118" s="24"/>
      <c r="H11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8" s="24"/>
      <c r="M118" s="24"/>
    </row>
    <row r="119" spans="2:13" ht="13" customHeight="1">
      <c r="B119" t="e">
        <f>Main!#REF!</f>
        <v>#REF!</v>
      </c>
      <c r="C119" t="e">
        <f>Main!#REF!</f>
        <v>#REF!</v>
      </c>
      <c r="D119" s="20" t="e">
        <f>Main!#REF!</f>
        <v>#REF!</v>
      </c>
      <c r="E119" s="24" t="e">
        <f>IF(AND(ISBLANK(Main!#REF!),ISNUMBER(Main!#REF!)), Main!#REF!, IF(AND(D119="halite",C119&gt;B119),26.4575-0.000361*B119^2+0.00000055302*B119^3+(0.010765+0.0003697*B119-0.0000001544*B119^2-0.000000000379*B119^3)*C119,IF(D119="ice", 0 + 1.78*(-C119) - 0.0442*(-C119)^2 + 0.000557*(-C119)^3,IF(D119="hydrohalite", 40.36947594+14.80771966*C119/100-14.08238722*1, IF(D119="halite", 26.242 +0.4928*C119/100 + 1.42*(C119/100)^2- 0.223*(C119/100)^3 + 0.04129*(C119/100)^4 + 0.006295*(C119/100)^5- 0.001967*(C119/100)^6 + 0.0001112*(C119/100)^7,"")))))</f>
        <v>#REF!</v>
      </c>
      <c r="F119" s="88" t="e">
        <f t="shared" si="2"/>
        <v>#REF!</v>
      </c>
      <c r="G119" s="24"/>
      <c r="H11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19" s="24"/>
      <c r="M119" s="24"/>
    </row>
    <row r="120" spans="2:13" ht="13" customHeight="1">
      <c r="B120" t="e">
        <f>Main!#REF!</f>
        <v>#REF!</v>
      </c>
      <c r="C120" t="e">
        <f>Main!#REF!</f>
        <v>#REF!</v>
      </c>
      <c r="D120" s="20" t="e">
        <f>Main!#REF!</f>
        <v>#REF!</v>
      </c>
      <c r="E120" s="24" t="e">
        <f>IF(AND(ISBLANK(Main!#REF!),ISNUMBER(Main!#REF!)), Main!#REF!, IF(AND(D120="halite",C120&gt;B120),26.4575-0.000361*B120^2+0.00000055302*B120^3+(0.010765+0.0003697*B120-0.0000001544*B120^2-0.000000000379*B120^3)*C120,IF(D120="ice", 0 + 1.78*(-C120) - 0.0442*(-C120)^2 + 0.000557*(-C120)^3,IF(D120="hydrohalite", 40.36947594+14.80771966*C120/100-14.08238722*1, IF(D120="halite", 26.242 +0.4928*C120/100 + 1.42*(C120/100)^2- 0.223*(C120/100)^3 + 0.04129*(C120/100)^4 + 0.006295*(C120/100)^5- 0.001967*(C120/100)^6 + 0.0001112*(C120/100)^7,"")))))</f>
        <v>#REF!</v>
      </c>
      <c r="F120" s="88" t="e">
        <f t="shared" si="2"/>
        <v>#REF!</v>
      </c>
      <c r="G120" s="24"/>
      <c r="H12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0" s="24"/>
      <c r="M120" s="24"/>
    </row>
    <row r="121" spans="2:13" ht="13" customHeight="1">
      <c r="B121" t="e">
        <f>Main!#REF!</f>
        <v>#REF!</v>
      </c>
      <c r="C121" t="e">
        <f>Main!#REF!</f>
        <v>#REF!</v>
      </c>
      <c r="D121" s="20" t="e">
        <f>Main!#REF!</f>
        <v>#REF!</v>
      </c>
      <c r="E121" s="24" t="e">
        <f>IF(AND(ISBLANK(Main!#REF!),ISNUMBER(Main!#REF!)), Main!#REF!, IF(AND(D121="halite",C121&gt;B121),26.4575-0.000361*B121^2+0.00000055302*B121^3+(0.010765+0.0003697*B121-0.0000001544*B121^2-0.000000000379*B121^3)*C121,IF(D121="ice", 0 + 1.78*(-C121) - 0.0442*(-C121)^2 + 0.000557*(-C121)^3,IF(D121="hydrohalite", 40.36947594+14.80771966*C121/100-14.08238722*1, IF(D121="halite", 26.242 +0.4928*C121/100 + 1.42*(C121/100)^2- 0.223*(C121/100)^3 + 0.04129*(C121/100)^4 + 0.006295*(C121/100)^5- 0.001967*(C121/100)^6 + 0.0001112*(C121/100)^7,"")))))</f>
        <v>#REF!</v>
      </c>
      <c r="F121" s="88" t="e">
        <f t="shared" si="2"/>
        <v>#REF!</v>
      </c>
      <c r="G121" s="24"/>
      <c r="H12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1" s="24"/>
      <c r="M121" s="24"/>
    </row>
    <row r="122" spans="2:13" ht="13" customHeight="1">
      <c r="B122" t="e">
        <f>Main!#REF!</f>
        <v>#REF!</v>
      </c>
      <c r="C122" t="e">
        <f>Main!#REF!</f>
        <v>#REF!</v>
      </c>
      <c r="D122" s="20" t="e">
        <f>Main!#REF!</f>
        <v>#REF!</v>
      </c>
      <c r="E122" s="24" t="e">
        <f>IF(AND(ISBLANK(Main!#REF!),ISNUMBER(Main!#REF!)), Main!#REF!, IF(AND(D122="halite",C122&gt;B122),26.4575-0.000361*B122^2+0.00000055302*B122^3+(0.010765+0.0003697*B122-0.0000001544*B122^2-0.000000000379*B122^3)*C122,IF(D122="ice", 0 + 1.78*(-C122) - 0.0442*(-C122)^2 + 0.000557*(-C122)^3,IF(D122="hydrohalite", 40.36947594+14.80771966*C122/100-14.08238722*1, IF(D122="halite", 26.242 +0.4928*C122/100 + 1.42*(C122/100)^2- 0.223*(C122/100)^3 + 0.04129*(C122/100)^4 + 0.006295*(C122/100)^5- 0.001967*(C122/100)^6 + 0.0001112*(C122/100)^7,"")))))</f>
        <v>#REF!</v>
      </c>
      <c r="F122" s="88" t="e">
        <f t="shared" si="2"/>
        <v>#REF!</v>
      </c>
      <c r="G122" s="24"/>
      <c r="H12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2" s="24"/>
      <c r="M122" s="24"/>
    </row>
    <row r="123" spans="2:13" ht="13" customHeight="1">
      <c r="B123" t="e">
        <f>Main!#REF!</f>
        <v>#REF!</v>
      </c>
      <c r="C123" t="e">
        <f>Main!#REF!</f>
        <v>#REF!</v>
      </c>
      <c r="D123" s="20" t="e">
        <f>Main!#REF!</f>
        <v>#REF!</v>
      </c>
      <c r="E123" s="24" t="e">
        <f>IF(AND(ISBLANK(Main!#REF!),ISNUMBER(Main!#REF!)), Main!#REF!, IF(AND(D123="halite",C123&gt;B123),26.4575-0.000361*B123^2+0.00000055302*B123^3+(0.010765+0.0003697*B123-0.0000001544*B123^2-0.000000000379*B123^3)*C123,IF(D123="ice", 0 + 1.78*(-C123) - 0.0442*(-C123)^2 + 0.000557*(-C123)^3,IF(D123="hydrohalite", 40.36947594+14.80771966*C123/100-14.08238722*1, IF(D123="halite", 26.242 +0.4928*C123/100 + 1.42*(C123/100)^2- 0.223*(C123/100)^3 + 0.04129*(C123/100)^4 + 0.006295*(C123/100)^5- 0.001967*(C123/100)^6 + 0.0001112*(C123/100)^7,"")))))</f>
        <v>#REF!</v>
      </c>
      <c r="F123" s="88" t="e">
        <f t="shared" si="2"/>
        <v>#REF!</v>
      </c>
      <c r="G123" s="24"/>
      <c r="H12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3" s="24"/>
      <c r="M123" s="24"/>
    </row>
    <row r="124" spans="2:13" ht="13" customHeight="1">
      <c r="B124" t="e">
        <f>Main!#REF!</f>
        <v>#REF!</v>
      </c>
      <c r="C124" t="e">
        <f>Main!#REF!</f>
        <v>#REF!</v>
      </c>
      <c r="D124" s="20" t="e">
        <f>Main!#REF!</f>
        <v>#REF!</v>
      </c>
      <c r="E124" s="24" t="e">
        <f>IF(AND(ISBLANK(Main!#REF!),ISNUMBER(Main!#REF!)), Main!#REF!, IF(AND(D124="halite",C124&gt;B124),26.4575-0.000361*B124^2+0.00000055302*B124^3+(0.010765+0.0003697*B124-0.0000001544*B124^2-0.000000000379*B124^3)*C124,IF(D124="ice", 0 + 1.78*(-C124) - 0.0442*(-C124)^2 + 0.000557*(-C124)^3,IF(D124="hydrohalite", 40.36947594+14.80771966*C124/100-14.08238722*1, IF(D124="halite", 26.242 +0.4928*C124/100 + 1.42*(C124/100)^2- 0.223*(C124/100)^3 + 0.04129*(C124/100)^4 + 0.006295*(C124/100)^5- 0.001967*(C124/100)^6 + 0.0001112*(C124/100)^7,"")))))</f>
        <v>#REF!</v>
      </c>
      <c r="F124" s="88" t="e">
        <f t="shared" si="2"/>
        <v>#REF!</v>
      </c>
      <c r="G124" s="24"/>
      <c r="H12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4" s="24"/>
      <c r="M124" s="24"/>
    </row>
    <row r="125" spans="2:13" ht="13" customHeight="1">
      <c r="B125" t="e">
        <f>Main!#REF!</f>
        <v>#REF!</v>
      </c>
      <c r="C125" t="e">
        <f>Main!#REF!</f>
        <v>#REF!</v>
      </c>
      <c r="D125" s="20" t="e">
        <f>Main!#REF!</f>
        <v>#REF!</v>
      </c>
      <c r="E125" s="24" t="e">
        <f>IF(AND(ISBLANK(Main!#REF!),ISNUMBER(Main!#REF!)), Main!#REF!, IF(AND(D125="halite",C125&gt;B125),26.4575-0.000361*B125^2+0.00000055302*B125^3+(0.010765+0.0003697*B125-0.0000001544*B125^2-0.000000000379*B125^3)*C125,IF(D125="ice", 0 + 1.78*(-C125) - 0.0442*(-C125)^2 + 0.000557*(-C125)^3,IF(D125="hydrohalite", 40.36947594+14.80771966*C125/100-14.08238722*1, IF(D125="halite", 26.242 +0.4928*C125/100 + 1.42*(C125/100)^2- 0.223*(C125/100)^3 + 0.04129*(C125/100)^4 + 0.006295*(C125/100)^5- 0.001967*(C125/100)^6 + 0.0001112*(C125/100)^7,"")))))</f>
        <v>#REF!</v>
      </c>
      <c r="F125" s="88" t="e">
        <f t="shared" si="2"/>
        <v>#REF!</v>
      </c>
      <c r="G125" s="24"/>
      <c r="H12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5" s="24"/>
      <c r="M125" s="24"/>
    </row>
    <row r="126" spans="2:13" ht="13" customHeight="1">
      <c r="B126" t="e">
        <f>Main!#REF!</f>
        <v>#REF!</v>
      </c>
      <c r="C126" t="e">
        <f>Main!#REF!</f>
        <v>#REF!</v>
      </c>
      <c r="D126" s="20" t="e">
        <f>Main!#REF!</f>
        <v>#REF!</v>
      </c>
      <c r="E126" s="24" t="e">
        <f>IF(AND(ISBLANK(Main!#REF!),ISNUMBER(Main!#REF!)), Main!#REF!, IF(AND(D126="halite",C126&gt;B126),26.4575-0.000361*B126^2+0.00000055302*B126^3+(0.010765+0.0003697*B126-0.0000001544*B126^2-0.000000000379*B126^3)*C126,IF(D126="ice", 0 + 1.78*(-C126) - 0.0442*(-C126)^2 + 0.000557*(-C126)^3,IF(D126="hydrohalite", 40.36947594+14.80771966*C126/100-14.08238722*1, IF(D126="halite", 26.242 +0.4928*C126/100 + 1.42*(C126/100)^2- 0.223*(C126/100)^3 + 0.04129*(C126/100)^4 + 0.006295*(C126/100)^5- 0.001967*(C126/100)^6 + 0.0001112*(C126/100)^7,"")))))</f>
        <v>#REF!</v>
      </c>
      <c r="F126" s="88" t="e">
        <f t="shared" si="2"/>
        <v>#REF!</v>
      </c>
      <c r="G126" s="24"/>
      <c r="H126"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6" s="24"/>
      <c r="M126" s="24"/>
    </row>
    <row r="127" spans="2:13" ht="13" customHeight="1">
      <c r="B127" t="e">
        <f>Main!#REF!</f>
        <v>#REF!</v>
      </c>
      <c r="C127" t="e">
        <f>Main!#REF!</f>
        <v>#REF!</v>
      </c>
      <c r="D127" s="20" t="e">
        <f>Main!#REF!</f>
        <v>#REF!</v>
      </c>
      <c r="E127" s="24" t="e">
        <f>IF(AND(ISBLANK(Main!#REF!),ISNUMBER(Main!#REF!)), Main!#REF!, IF(AND(D127="halite",C127&gt;B127),26.4575-0.000361*B127^2+0.00000055302*B127^3+(0.010765+0.0003697*B127-0.0000001544*B127^2-0.000000000379*B127^3)*C127,IF(D127="ice", 0 + 1.78*(-C127) - 0.0442*(-C127)^2 + 0.000557*(-C127)^3,IF(D127="hydrohalite", 40.36947594+14.80771966*C127/100-14.08238722*1, IF(D127="halite", 26.242 +0.4928*C127/100 + 1.42*(C127/100)^2- 0.223*(C127/100)^3 + 0.04129*(C127/100)^4 + 0.006295*(C127/100)^5- 0.001967*(C127/100)^6 + 0.0001112*(C127/100)^7,"")))))</f>
        <v>#REF!</v>
      </c>
      <c r="F127" s="88" t="e">
        <f t="shared" si="2"/>
        <v>#REF!</v>
      </c>
      <c r="G127" s="24"/>
      <c r="H127"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7" s="24"/>
      <c r="M127" s="24"/>
    </row>
    <row r="128" spans="2:13" ht="13" customHeight="1">
      <c r="B128" t="e">
        <f>Main!#REF!</f>
        <v>#REF!</v>
      </c>
      <c r="C128" t="e">
        <f>Main!#REF!</f>
        <v>#REF!</v>
      </c>
      <c r="D128" s="20" t="e">
        <f>Main!#REF!</f>
        <v>#REF!</v>
      </c>
      <c r="E128" s="24" t="e">
        <f>IF(AND(ISBLANK(Main!#REF!),ISNUMBER(Main!#REF!)), Main!#REF!, IF(AND(D128="halite",C128&gt;B128),26.4575-0.000361*B128^2+0.00000055302*B128^3+(0.010765+0.0003697*B128-0.0000001544*B128^2-0.000000000379*B128^3)*C128,IF(D128="ice", 0 + 1.78*(-C128) - 0.0442*(-C128)^2 + 0.000557*(-C128)^3,IF(D128="hydrohalite", 40.36947594+14.80771966*C128/100-14.08238722*1, IF(D128="halite", 26.242 +0.4928*C128/100 + 1.42*(C128/100)^2- 0.223*(C128/100)^3 + 0.04129*(C128/100)^4 + 0.006295*(C128/100)^5- 0.001967*(C128/100)^6 + 0.0001112*(C128/100)^7,"")))))</f>
        <v>#REF!</v>
      </c>
      <c r="F128" s="88" t="e">
        <f t="shared" si="2"/>
        <v>#REF!</v>
      </c>
      <c r="G128" s="24"/>
      <c r="H128"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8" s="24"/>
      <c r="M128" s="24"/>
    </row>
    <row r="129" spans="2:13" ht="13" customHeight="1">
      <c r="B129" t="e">
        <f>Main!#REF!</f>
        <v>#REF!</v>
      </c>
      <c r="C129" t="e">
        <f>Main!#REF!</f>
        <v>#REF!</v>
      </c>
      <c r="D129" s="20" t="e">
        <f>Main!#REF!</f>
        <v>#REF!</v>
      </c>
      <c r="E129" s="24" t="e">
        <f>IF(AND(ISBLANK(Main!#REF!),ISNUMBER(Main!#REF!)), Main!#REF!, IF(AND(D129="halite",C129&gt;B129),26.4575-0.000361*B129^2+0.00000055302*B129^3+(0.010765+0.0003697*B129-0.0000001544*B129^2-0.000000000379*B129^3)*C129,IF(D129="ice", 0 + 1.78*(-C129) - 0.0442*(-C129)^2 + 0.000557*(-C129)^3,IF(D129="hydrohalite", 40.36947594+14.80771966*C129/100-14.08238722*1, IF(D129="halite", 26.242 +0.4928*C129/100 + 1.42*(C129/100)^2- 0.223*(C129/100)^3 + 0.04129*(C129/100)^4 + 0.006295*(C129/100)^5- 0.001967*(C129/100)^6 + 0.0001112*(C129/100)^7,"")))))</f>
        <v>#REF!</v>
      </c>
      <c r="F129" s="88" t="e">
        <f t="shared" si="2"/>
        <v>#REF!</v>
      </c>
      <c r="G129" s="24"/>
      <c r="H129"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29" s="24"/>
      <c r="M129" s="24"/>
    </row>
    <row r="130" spans="2:13" ht="13" customHeight="1">
      <c r="B130" t="e">
        <f>Main!#REF!</f>
        <v>#REF!</v>
      </c>
      <c r="C130" t="e">
        <f>Main!#REF!</f>
        <v>#REF!</v>
      </c>
      <c r="D130" s="20" t="e">
        <f>Main!#REF!</f>
        <v>#REF!</v>
      </c>
      <c r="E130" s="24" t="e">
        <f>IF(AND(ISBLANK(Main!#REF!),ISNUMBER(Main!#REF!)), Main!#REF!, IF(AND(D130="halite",C130&gt;B130),26.4575-0.000361*B130^2+0.00000055302*B130^3+(0.010765+0.0003697*B130-0.0000001544*B130^2-0.000000000379*B130^3)*C130,IF(D130="ice", 0 + 1.78*(-C130) - 0.0442*(-C130)^2 + 0.000557*(-C130)^3,IF(D130="hydrohalite", 40.36947594+14.80771966*C130/100-14.08238722*1, IF(D130="halite", 26.242 +0.4928*C130/100 + 1.42*(C130/100)^2- 0.223*(C130/100)^3 + 0.04129*(C130/100)^4 + 0.006295*(C130/100)^5- 0.001967*(C130/100)^6 + 0.0001112*(C130/100)^7,"")))))</f>
        <v>#REF!</v>
      </c>
      <c r="F130" s="88" t="e">
        <f t="shared" si="2"/>
        <v>#REF!</v>
      </c>
      <c r="G130" s="24"/>
      <c r="H130"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0" s="24"/>
      <c r="M130" s="24"/>
    </row>
    <row r="131" spans="2:13" ht="13" customHeight="1">
      <c r="B131" t="e">
        <f>Main!#REF!</f>
        <v>#REF!</v>
      </c>
      <c r="C131" t="e">
        <f>Main!#REF!</f>
        <v>#REF!</v>
      </c>
      <c r="D131" s="20" t="e">
        <f>Main!#REF!</f>
        <v>#REF!</v>
      </c>
      <c r="E131" s="24" t="e">
        <f>IF(AND(ISBLANK(Main!#REF!),ISNUMBER(Main!#REF!)), Main!#REF!, IF(AND(D131="halite",C131&gt;B131),26.4575-0.000361*B131^2+0.00000055302*B131^3+(0.010765+0.0003697*B131-0.0000001544*B131^2-0.000000000379*B131^3)*C131,IF(D131="ice", 0 + 1.78*(-C131) - 0.0442*(-C131)^2 + 0.000557*(-C131)^3,IF(D131="hydrohalite", 40.36947594+14.80771966*C131/100-14.08238722*1, IF(D131="halite", 26.242 +0.4928*C131/100 + 1.42*(C131/100)^2- 0.223*(C131/100)^3 + 0.04129*(C131/100)^4 + 0.006295*(C131/100)^5- 0.001967*(C131/100)^6 + 0.0001112*(C131/100)^7,"")))))</f>
        <v>#REF!</v>
      </c>
      <c r="F131" s="88" t="e">
        <f t="shared" si="2"/>
        <v>#REF!</v>
      </c>
      <c r="G131" s="24"/>
      <c r="H131"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1" s="24"/>
      <c r="M131" s="24"/>
    </row>
    <row r="132" spans="2:13" ht="13" customHeight="1">
      <c r="B132" t="e">
        <f>Main!#REF!</f>
        <v>#REF!</v>
      </c>
      <c r="C132" t="e">
        <f>Main!#REF!</f>
        <v>#REF!</v>
      </c>
      <c r="D132" s="20" t="e">
        <f>Main!#REF!</f>
        <v>#REF!</v>
      </c>
      <c r="E132" s="24" t="e">
        <f>IF(AND(ISBLANK(Main!#REF!),ISNUMBER(Main!#REF!)), Main!#REF!, IF(AND(D132="halite",C132&gt;B132),26.4575-0.000361*B132^2+0.00000055302*B132^3+(0.010765+0.0003697*B132-0.0000001544*B132^2-0.000000000379*B132^3)*C132,IF(D132="ice", 0 + 1.78*(-C132) - 0.0442*(-C132)^2 + 0.000557*(-C132)^3,IF(D132="hydrohalite", 40.36947594+14.80771966*C132/100-14.08238722*1, IF(D132="halite", 26.242 +0.4928*C132/100 + 1.42*(C132/100)^2- 0.223*(C132/100)^3 + 0.04129*(C132/100)^4 + 0.006295*(C132/100)^5- 0.001967*(C132/100)^6 + 0.0001112*(C132/100)^7,"")))))</f>
        <v>#REF!</v>
      </c>
      <c r="F132" s="88" t="e">
        <f t="shared" si="2"/>
        <v>#REF!</v>
      </c>
      <c r="G132" s="24"/>
      <c r="H132"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2" s="24"/>
      <c r="M132" s="24"/>
    </row>
    <row r="133" spans="2:13" ht="13" customHeight="1">
      <c r="B133" t="e">
        <f>Main!#REF!</f>
        <v>#REF!</v>
      </c>
      <c r="C133" t="e">
        <f>Main!#REF!</f>
        <v>#REF!</v>
      </c>
      <c r="D133" s="20" t="e">
        <f>Main!#REF!</f>
        <v>#REF!</v>
      </c>
      <c r="E133" s="24" t="e">
        <f>IF(AND(ISBLANK(Main!#REF!),ISNUMBER(Main!#REF!)), Main!#REF!, IF(AND(D133="halite",C133&gt;B133),26.4575-0.000361*B133^2+0.00000055302*B133^3+(0.010765+0.0003697*B133-0.0000001544*B133^2-0.000000000379*B133^3)*C133,IF(D133="ice", 0 + 1.78*(-C133) - 0.0442*(-C133)^2 + 0.000557*(-C133)^3,IF(D133="hydrohalite", 40.36947594+14.80771966*C133/100-14.08238722*1, IF(D133="halite", 26.242 +0.4928*C133/100 + 1.42*(C133/100)^2- 0.223*(C133/100)^3 + 0.04129*(C133/100)^4 + 0.006295*(C133/100)^5- 0.001967*(C133/100)^6 + 0.0001112*(C133/100)^7,"")))))</f>
        <v>#REF!</v>
      </c>
      <c r="F133" s="88" t="e">
        <f t="shared" si="2"/>
        <v>#REF!</v>
      </c>
      <c r="G133" s="24"/>
      <c r="H133"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3" s="24"/>
      <c r="M133" s="24"/>
    </row>
    <row r="134" spans="2:13" ht="13" customHeight="1">
      <c r="B134" t="e">
        <f>Main!#REF!</f>
        <v>#REF!</v>
      </c>
      <c r="C134" t="e">
        <f>Main!#REF!</f>
        <v>#REF!</v>
      </c>
      <c r="D134" s="20" t="e">
        <f>Main!#REF!</f>
        <v>#REF!</v>
      </c>
      <c r="E134" s="24" t="e">
        <f>IF(AND(ISBLANK(Main!#REF!),ISNUMBER(Main!#REF!)), Main!#REF!, IF(AND(D134="halite",C134&gt;B134),26.4575-0.000361*B134^2+0.00000055302*B134^3+(0.010765+0.0003697*B134-0.0000001544*B134^2-0.000000000379*B134^3)*C134,IF(D134="ice", 0 + 1.78*(-C134) - 0.0442*(-C134)^2 + 0.000557*(-C134)^3,IF(D134="hydrohalite", 40.36947594+14.80771966*C134/100-14.08238722*1, IF(D134="halite", 26.242 +0.4928*C134/100 + 1.42*(C134/100)^2- 0.223*(C134/100)^3 + 0.04129*(C134/100)^4 + 0.006295*(C134/100)^5- 0.001967*(C134/100)^6 + 0.0001112*(C134/100)^7,"")))))</f>
        <v>#REF!</v>
      </c>
      <c r="F134" s="88" t="e">
        <f t="shared" si="2"/>
        <v>#REF!</v>
      </c>
      <c r="G134" s="24"/>
      <c r="H134"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4" s="24"/>
      <c r="M134" s="24"/>
    </row>
    <row r="135" spans="2:13" ht="13" customHeight="1">
      <c r="B135" t="e">
        <f>Main!#REF!</f>
        <v>#REF!</v>
      </c>
      <c r="C135" t="e">
        <f>Main!#REF!</f>
        <v>#REF!</v>
      </c>
      <c r="D135" s="20" t="e">
        <f>Main!#REF!</f>
        <v>#REF!</v>
      </c>
      <c r="E135" s="24" t="e">
        <f>IF(AND(ISBLANK(Main!#REF!),ISNUMBER(Main!#REF!)), Main!#REF!, IF(AND(D135="halite",C135&gt;B135),26.4575-0.000361*B135^2+0.00000055302*B135^3+(0.010765+0.0003697*B135-0.0000001544*B135^2-0.000000000379*B135^3)*C135,IF(D135="ice", 0 + 1.78*(-C135) - 0.0442*(-C135)^2 + 0.000557*(-C135)^3,IF(D135="hydrohalite", 40.36947594+14.80771966*C135/100-14.08238722*1, IF(D135="halite", 26.242 +0.4928*C135/100 + 1.42*(C135/100)^2- 0.223*(C135/100)^3 + 0.04129*(C135/100)^4 + 0.006295*(C135/100)^5- 0.001967*(C135/100)^6 + 0.0001112*(C135/100)^7,"")))))</f>
        <v>#REF!</v>
      </c>
      <c r="F135" s="88" t="e">
        <f t="shared" si="2"/>
        <v>#REF!</v>
      </c>
      <c r="G135" s="24"/>
      <c r="H135" s="24" t="b">
        <f>IF(ISBLANK(Main!#REF!),"",IF(AND(ISBLANK(Main!#REF!), ISNUMBER(Main!#REF!)), IF(Main!#REF!&lt;23.18, -0.00561545245555273-0.552638332776787*Main!#REF!-0.0111333253283178*Main!#REF!^2+0.000278069636317286*Main!#REF!^3-0.0000278406992510258*Main!#REF!^4+0.0000003228737457658*Main!#REF!^5, IF(Main!#REF!&gt;26.2, -18895.7651082661+2452.10856000778*Main!#REF!-134.134832399667*Main!#REF!^2+4.00966173738255*Main!#REF!^3-0.0694732534351565*Main!#REF!^4+0.000674089336827828*Main!#REF!^5-0.000002967328509336*Main!#REF!^6+5.01640694069995E-13*Main!#REF!^9-2.21712283173159E-15*Main!#REF!^10, -177.524642865957+6.75352187307868*Main!#REF!-0.0000174714223028413*Main!#REF!^2+0.0000004714556743702*Main!#REF!^3-0.000000004767955495*Main!#REF!^4))))</f>
        <v>0</v>
      </c>
      <c r="I135" s="24"/>
      <c r="M135" s="24"/>
    </row>
    <row r="136" spans="2:13" ht="13" customHeight="1">
      <c r="B136">
        <f>Main!E28</f>
        <v>277</v>
      </c>
      <c r="C136">
        <f>Main!C28</f>
        <v>390</v>
      </c>
      <c r="D136" s="20" t="str">
        <f>Main!D28</f>
        <v>halite</v>
      </c>
      <c r="E136" s="24">
        <f>IF(AND(ISBLANK(Main!C28),ISNUMBER(Main!F28)), Main!F28, IF(AND(D136="halite",C136&gt;B136),26.4575-0.000361*B136^2+0.00000055302*B136^3+(0.010765+0.0003697*B136-0.0000001544*B136^2-0.000000000379*B136^3)*C136,IF(D136="ice", 0 + 1.78*(-C136) - 0.0442*(-C136)^2 + 0.000557*(-C136)^3,IF(D136="hydrohalite", 40.36947594+14.80771966*C136/100-14.08238722*1, IF(D136="halite", 26.242 +0.4928*C136/100 + 1.42*(C136/100)^2- 0.223*(C136/100)^3 + 0.04129*(C136/100)^4 + 0.006295*(C136/100)^5- 0.001967*(C136/100)^6 + 0.0001112*(C136/100)^7,"")))))</f>
        <v>46.887364726929995</v>
      </c>
      <c r="F136" s="88" t="str">
        <f t="shared" si="2"/>
        <v>Lecumberri-Sanchez, P., Steele-Macinnis, M. &amp; Bodnar, R.J. (2012) A numerical model to estimate trapping conditions of fluid inclusions that homogenize by halite disappearance. Geochimica et Cosmochimica Acta,</v>
      </c>
      <c r="G136" s="24"/>
      <c r="H136" s="24" t="str">
        <f>IF(ISBLANK(Main!F28),"",IF(AND(ISBLANK(Main!C28), ISNUMBER(Main!F28)), IF(Main!F28&lt;23.18, -0.00561545245555273-0.552638332776787*Main!F28-0.0111333253283178*Main!F28^2+0.000278069636317286*Main!F28^3-0.0000278406992510258*Main!F28^4+0.0000003228737457658*Main!F28^5, IF(Main!F28&gt;26.2, -18895.7651082661+2452.10856000778*Main!F28-134.134832399667*Main!F28^2+4.00966173738255*Main!F28^3-0.0694732534351565*Main!F28^4+0.000674089336827828*Main!F28^5-0.000002967328509336*Main!F28^6+5.01640694069995E-13*Main!F28^9-2.21712283173159E-15*Main!F28^10, -177.524642865957+6.75352187307868*Main!F28-0.0000174714223028413*Main!F28^2+0.0000004714556743702*Main!F28^3-0.000000004767955495*Main!F28^4))))</f>
        <v/>
      </c>
      <c r="I136" s="24"/>
      <c r="M136" s="24"/>
    </row>
    <row r="137" spans="2:13" ht="13" customHeight="1">
      <c r="B137">
        <f>Main!E29</f>
        <v>275</v>
      </c>
      <c r="C137">
        <f>Main!C29</f>
        <v>392</v>
      </c>
      <c r="D137" s="20" t="str">
        <f>Main!D29</f>
        <v>halite</v>
      </c>
      <c r="E137" s="24">
        <f>IF(AND(ISBLANK(Main!C29),ISNUMBER(Main!F29)), Main!F29, IF(AND(D137="halite",C137&gt;B137),26.4575-0.000361*B137^2+0.00000055302*B137^3+(0.010765+0.0003697*B137-0.0000001544*B137^2-0.000000000379*B137^3)*C137,IF(D137="ice", 0 + 1.78*(-C137) - 0.0442*(-C137)^2 + 0.000557*(-C137)^3,IF(D137="hydrohalite", 40.36947594+14.80771966*C137/100-14.08238722*1, IF(D137="halite", 26.242 +0.4928*C137/100 + 1.42*(C137/100)^2- 0.223*(C137/100)^3 + 0.04129*(C137/100)^4 + 0.006295*(C137/100)^5- 0.001967*(C137/100)^6 + 0.0001112*(C137/100)^7,"")))))</f>
        <v>47.064564687499995</v>
      </c>
      <c r="F137" s="88" t="str">
        <f t="shared" si="2"/>
        <v>Lecumberri-Sanchez, P., Steele-Macinnis, M. &amp; Bodnar, R.J. (2012) A numerical model to estimate trapping conditions of fluid inclusions that homogenize by halite disappearance. Geochimica et Cosmochimica Acta,</v>
      </c>
      <c r="G137" s="24"/>
      <c r="H137" s="24" t="str">
        <f>IF(ISBLANK(Main!F29),"",IF(AND(ISBLANK(Main!C29), ISNUMBER(Main!F29)), IF(Main!F29&lt;23.18, -0.00561545245555273-0.552638332776787*Main!F29-0.0111333253283178*Main!F29^2+0.000278069636317286*Main!F29^3-0.0000278406992510258*Main!F29^4+0.0000003228737457658*Main!F29^5, IF(Main!F29&gt;26.2, -18895.7651082661+2452.10856000778*Main!F29-134.134832399667*Main!F29^2+4.00966173738255*Main!F29^3-0.0694732534351565*Main!F29^4+0.000674089336827828*Main!F29^5-0.000002967328509336*Main!F29^6+5.01640694069995E-13*Main!F29^9-2.21712283173159E-15*Main!F29^10, -177.524642865957+6.75352187307868*Main!F29-0.0000174714223028413*Main!F29^2+0.0000004714556743702*Main!F29^3-0.000000004767955495*Main!F29^4))))</f>
        <v/>
      </c>
      <c r="I137" s="24"/>
      <c r="M137" s="24"/>
    </row>
    <row r="138" spans="2:13" ht="13" customHeight="1">
      <c r="B138">
        <f>Main!E30</f>
        <v>218</v>
      </c>
      <c r="C138">
        <f>Main!C30</f>
        <v>365</v>
      </c>
      <c r="D138" s="20" t="str">
        <f>Main!D30</f>
        <v>halite</v>
      </c>
      <c r="E138" s="24">
        <f>IF(AND(ISBLANK(Main!C30),ISNUMBER(Main!F30)), Main!F30, IF(AND(D138="halite",C138&gt;B138),26.4575-0.000361*B138^2+0.00000055302*B138^3+(0.010765+0.0003697*B138-0.0000001544*B138^2-0.000000000379*B138^3)*C138,IF(D138="ice", 0 + 1.78*(-C138) - 0.0442*(-C138)^2 + 0.000557*(-C138)^3,IF(D138="hydrohalite", 40.36947594+14.80771966*C138/100-14.08238722*1, IF(D138="halite", 26.242 +0.4928*C138/100 + 1.42*(C138/100)^2- 0.223*(C138/100)^3 + 0.04129*(C138/100)^4 + 0.006295*(C138/100)^5- 0.001967*(C138/100)^6 + 0.0001112*(C138/100)^7,"")))))</f>
        <v>44.265560262920005</v>
      </c>
      <c r="F138" s="88" t="str">
        <f t="shared" si="2"/>
        <v>Lecumberri-Sanchez, P., Steele-Macinnis, M. &amp; Bodnar, R.J. (2012) A numerical model to estimate trapping conditions of fluid inclusions that homogenize by halite disappearance. Geochimica et Cosmochimica Acta,</v>
      </c>
      <c r="G138" s="24"/>
      <c r="H138" s="24" t="str">
        <f>IF(ISBLANK(Main!F30),"",IF(AND(ISBLANK(Main!C30), ISNUMBER(Main!F30)), IF(Main!F30&lt;23.18, -0.00561545245555273-0.552638332776787*Main!F30-0.0111333253283178*Main!F30^2+0.000278069636317286*Main!F30^3-0.0000278406992510258*Main!F30^4+0.0000003228737457658*Main!F30^5, IF(Main!F30&gt;26.2, -18895.7651082661+2452.10856000778*Main!F30-134.134832399667*Main!F30^2+4.00966173738255*Main!F30^3-0.0694732534351565*Main!F30^4+0.000674089336827828*Main!F30^5-0.000002967328509336*Main!F30^6+5.01640694069995E-13*Main!F30^9-2.21712283173159E-15*Main!F30^10, -177.524642865957+6.75352187307868*Main!F30-0.0000174714223028413*Main!F30^2+0.0000004714556743702*Main!F30^3-0.000000004767955495*Main!F30^4))))</f>
        <v/>
      </c>
      <c r="I138" s="24"/>
      <c r="M138" s="24"/>
    </row>
    <row r="139" spans="2:13" ht="13" customHeight="1">
      <c r="B139">
        <f>Main!E31</f>
        <v>216</v>
      </c>
      <c r="C139">
        <f>Main!C31</f>
        <v>348</v>
      </c>
      <c r="D139" s="20" t="str">
        <f>Main!D31</f>
        <v>halite</v>
      </c>
      <c r="E139" s="24">
        <f>IF(AND(ISBLANK(Main!C31),ISNUMBER(Main!F31)), Main!F31, IF(AND(D139="halite",C139&gt;B139),26.4575-0.000361*B139^2+0.00000055302*B139^3+(0.010765+0.0003697*B139-0.0000001544*B139^2-0.000000000379*B139^3)*C139,IF(D139="ice", 0 + 1.78*(-C139) - 0.0442*(-C139)^2 + 0.000557*(-C139)^3,IF(D139="hydrohalite", 40.36947594+14.80771966*C139/100-14.08238722*1, IF(D139="halite", 26.242 +0.4928*C139/100 + 1.42*(C139/100)^2- 0.223*(C139/100)^3 + 0.04129*(C139/100)^4 + 0.006295*(C139/100)^5- 0.001967*(C139/100)^6 + 0.0001112*(C139/100)^7,"")))))</f>
        <v>42.887630693887999</v>
      </c>
      <c r="F139" s="88" t="str">
        <f t="shared" si="2"/>
        <v>Lecumberri-Sanchez, P., Steele-Macinnis, M. &amp; Bodnar, R.J. (2012) A numerical model to estimate trapping conditions of fluid inclusions that homogenize by halite disappearance. Geochimica et Cosmochimica Acta,</v>
      </c>
      <c r="G139" s="24"/>
      <c r="H139" s="24" t="str">
        <f>IF(ISBLANK(Main!F31),"",IF(AND(ISBLANK(Main!C31), ISNUMBER(Main!F31)), IF(Main!F31&lt;23.18, -0.00561545245555273-0.552638332776787*Main!F31-0.0111333253283178*Main!F31^2+0.000278069636317286*Main!F31^3-0.0000278406992510258*Main!F31^4+0.0000003228737457658*Main!F31^5, IF(Main!F31&gt;26.2, -18895.7651082661+2452.10856000778*Main!F31-134.134832399667*Main!F31^2+4.00966173738255*Main!F31^3-0.0694732534351565*Main!F31^4+0.000674089336827828*Main!F31^5-0.000002967328509336*Main!F31^6+5.01640694069995E-13*Main!F31^9-2.21712283173159E-15*Main!F31^10, -177.524642865957+6.75352187307868*Main!F31-0.0000174714223028413*Main!F31^2+0.0000004714556743702*Main!F31^3-0.000000004767955495*Main!F31^4))))</f>
        <v/>
      </c>
      <c r="I139" s="24"/>
      <c r="M139" s="24"/>
    </row>
    <row r="140" spans="2:13" ht="13" customHeight="1">
      <c r="B140">
        <f>Main!E32</f>
        <v>245</v>
      </c>
      <c r="C140">
        <f>Main!C32</f>
        <v>346</v>
      </c>
      <c r="D140" s="20" t="str">
        <f>Main!D32</f>
        <v>halite</v>
      </c>
      <c r="E140" s="24">
        <f>IF(AND(ISBLANK(Main!C32),ISNUMBER(Main!F32)), Main!F32, IF(AND(D140="halite",C140&gt;B140),26.4575-0.000361*B140^2+0.00000055302*B140^3+(0.010765+0.0003697*B140-0.0000001544*B140^2-0.000000000379*B140^3)*C140,IF(D140="ice", 0 + 1.78*(-C140) - 0.0442*(-C140)^2 + 0.000557*(-C140)^3,IF(D140="hydrohalite", 40.36947594+14.80771966*C140/100-14.08238722*1, IF(D140="halite", 26.242 +0.4928*C140/100 + 1.42*(C140/100)^2- 0.223*(C140/100)^3 + 0.04129*(C140/100)^4 + 0.006295*(C140/100)^5- 0.001967*(C140/100)^6 + 0.0001112*(C140/100)^7,"")))))</f>
        <v>42.85026269174999</v>
      </c>
      <c r="F140" s="88" t="str">
        <f t="shared" si="2"/>
        <v>Lecumberri-Sanchez, P., Steele-Macinnis, M. &amp; Bodnar, R.J. (2012) A numerical model to estimate trapping conditions of fluid inclusions that homogenize by halite disappearance. Geochimica et Cosmochimica Acta,</v>
      </c>
      <c r="G140" s="24"/>
      <c r="H140" s="24" t="str">
        <f>IF(ISBLANK(Main!F32),"",IF(AND(ISBLANK(Main!C32), ISNUMBER(Main!F32)), IF(Main!F32&lt;23.18, -0.00561545245555273-0.552638332776787*Main!F32-0.0111333253283178*Main!F32^2+0.000278069636317286*Main!F32^3-0.0000278406992510258*Main!F32^4+0.0000003228737457658*Main!F32^5, IF(Main!F32&gt;26.2, -18895.7651082661+2452.10856000778*Main!F32-134.134832399667*Main!F32^2+4.00966173738255*Main!F32^3-0.0694732534351565*Main!F32^4+0.000674089336827828*Main!F32^5-0.000002967328509336*Main!F32^6+5.01640694069995E-13*Main!F32^9-2.21712283173159E-15*Main!F32^10, -177.524642865957+6.75352187307868*Main!F32-0.0000174714223028413*Main!F32^2+0.0000004714556743702*Main!F32^3-0.000000004767955495*Main!F32^4))))</f>
        <v/>
      </c>
      <c r="I140" s="24"/>
      <c r="M140" s="24"/>
    </row>
    <row r="141" spans="2:13" ht="13" customHeight="1">
      <c r="B141">
        <f>Main!E33</f>
        <v>243</v>
      </c>
      <c r="C141">
        <f>Main!C33</f>
        <v>358</v>
      </c>
      <c r="D141" s="20" t="str">
        <f>Main!D33</f>
        <v>halite</v>
      </c>
      <c r="E141" s="24">
        <f>IF(AND(ISBLANK(Main!C33),ISNUMBER(Main!F33)), Main!F33, IF(AND(D141="halite",C141&gt;B141),26.4575-0.000361*B141^2+0.00000055302*B141^3+(0.010765+0.0003697*B141-0.0000001544*B141^2-0.000000000379*B141^3)*C141,IF(D141="ice", 0 + 1.78*(-C141) - 0.0442*(-C141)^2 + 0.000557*(-C141)^3,IF(D141="hydrohalite", 40.36947594+14.80771966*C141/100-14.08238722*1, IF(D141="halite", 26.242 +0.4928*C141/100 + 1.42*(C141/100)^2- 0.223*(C141/100)^3 + 0.04129*(C141/100)^4 + 0.006295*(C141/100)^5- 0.001967*(C141/100)^6 + 0.0001112*(C141/100)^7,"")))))</f>
        <v>43.880761664765998</v>
      </c>
      <c r="F141" s="88" t="str">
        <f t="shared" si="2"/>
        <v>Lecumberri-Sanchez, P., Steele-Macinnis, M. &amp; Bodnar, R.J. (2012) A numerical model to estimate trapping conditions of fluid inclusions that homogenize by halite disappearance. Geochimica et Cosmochimica Acta,</v>
      </c>
      <c r="G141" s="24"/>
      <c r="H141" s="24" t="str">
        <f>IF(ISBLANK(Main!F33),"",IF(AND(ISBLANK(Main!C33), ISNUMBER(Main!F33)), IF(Main!F33&lt;23.18, -0.00561545245555273-0.552638332776787*Main!F33-0.0111333253283178*Main!F33^2+0.000278069636317286*Main!F33^3-0.0000278406992510258*Main!F33^4+0.0000003228737457658*Main!F33^5, IF(Main!F33&gt;26.2, -18895.7651082661+2452.10856000778*Main!F33-134.134832399667*Main!F33^2+4.00966173738255*Main!F33^3-0.0694732534351565*Main!F33^4+0.000674089336827828*Main!F33^5-0.000002967328509336*Main!F33^6+5.01640694069995E-13*Main!F33^9-2.21712283173159E-15*Main!F33^10, -177.524642865957+6.75352187307868*Main!F33-0.0000174714223028413*Main!F33^2+0.0000004714556743702*Main!F33^3-0.000000004767955495*Main!F33^4))))</f>
        <v/>
      </c>
      <c r="I141" s="24"/>
      <c r="M141" s="24"/>
    </row>
    <row r="142" spans="2:13" ht="13" customHeight="1">
      <c r="B142">
        <f>Main!E34</f>
        <v>221</v>
      </c>
      <c r="C142">
        <f>Main!C34</f>
        <v>363</v>
      </c>
      <c r="D142" s="20" t="str">
        <f>Main!D34</f>
        <v>halite</v>
      </c>
      <c r="E142" s="24">
        <f>IF(AND(ISBLANK(Main!C34),ISNUMBER(Main!F34)), Main!F34, IF(AND(D142="halite",C142&gt;B142),26.4575-0.000361*B142^2+0.00000055302*B142^3+(0.010765+0.0003697*B142-0.0000001544*B142^2-0.000000000379*B142^3)*C142,IF(D142="ice", 0 + 1.78*(-C142) - 0.0442*(-C142)^2 + 0.000557*(-C142)^3,IF(D142="hydrohalite", 40.36947594+14.80771966*C142/100-14.08238722*1, IF(D142="halite", 26.242 +0.4928*C142/100 + 1.42*(C142/100)^2- 0.223*(C142/100)^3 + 0.04129*(C142/100)^4 + 0.006295*(C142/100)^5- 0.001967*(C142/100)^6 + 0.0001112*(C142/100)^7,"")))))</f>
        <v>44.138869800222999</v>
      </c>
      <c r="F142" s="88" t="str">
        <f t="shared" si="2"/>
        <v>Lecumberri-Sanchez, P., Steele-Macinnis, M. &amp; Bodnar, R.J. (2012) A numerical model to estimate trapping conditions of fluid inclusions that homogenize by halite disappearance. Geochimica et Cosmochimica Acta,</v>
      </c>
      <c r="G142" s="24"/>
      <c r="H142" s="24" t="str">
        <f>IF(ISBLANK(Main!F34),"",IF(AND(ISBLANK(Main!C34), ISNUMBER(Main!F34)), IF(Main!F34&lt;23.18, -0.00561545245555273-0.552638332776787*Main!F34-0.0111333253283178*Main!F34^2+0.000278069636317286*Main!F34^3-0.0000278406992510258*Main!F34^4+0.0000003228737457658*Main!F34^5, IF(Main!F34&gt;26.2, -18895.7651082661+2452.10856000778*Main!F34-134.134832399667*Main!F34^2+4.00966173738255*Main!F34^3-0.0694732534351565*Main!F34^4+0.000674089336827828*Main!F34^5-0.000002967328509336*Main!F34^6+5.01640694069995E-13*Main!F34^9-2.21712283173159E-15*Main!F34^10, -177.524642865957+6.75352187307868*Main!F34-0.0000174714223028413*Main!F34^2+0.0000004714556743702*Main!F34^3-0.000000004767955495*Main!F34^4))))</f>
        <v/>
      </c>
      <c r="I142" s="24"/>
      <c r="M142" s="24"/>
    </row>
    <row r="143" spans="2:13" ht="13" customHeight="1">
      <c r="B143">
        <f>Main!E35</f>
        <v>225</v>
      </c>
      <c r="C143">
        <f>Main!C35</f>
        <v>367</v>
      </c>
      <c r="D143" s="20" t="str">
        <f>Main!D35</f>
        <v>halite</v>
      </c>
      <c r="E143" s="24">
        <f>IF(AND(ISBLANK(Main!C35),ISNUMBER(Main!F35)), Main!F35, IF(AND(D143="halite",C143&gt;B143),26.4575-0.000361*B143^2+0.00000055302*B143^3+(0.010765+0.0003697*B143-0.0000001544*B143^2-0.000000000379*B143^3)*C143,IF(D143="ice", 0 + 1.78*(-C143) - 0.0442*(-C143)^2 + 0.000557*(-C143)^3,IF(D143="hydrohalite", 40.36947594+14.80771966*C143/100-14.08238722*1, IF(D143="halite", 26.242 +0.4928*C143/100 + 1.42*(C143/100)^2- 0.223*(C143/100)^3 + 0.04129*(C143/100)^4 + 0.006295*(C143/100)^5- 0.001967*(C143/100)^6 + 0.0001112*(C143/100)^7,"")))))</f>
        <v>44.506839234374993</v>
      </c>
      <c r="F143" s="88" t="str">
        <f t="shared" si="2"/>
        <v>Lecumberri-Sanchez, P., Steele-Macinnis, M. &amp; Bodnar, R.J. (2012) A numerical model to estimate trapping conditions of fluid inclusions that homogenize by halite disappearance. Geochimica et Cosmochimica Acta,</v>
      </c>
      <c r="G143" s="24"/>
      <c r="H143" s="24" t="str">
        <f>IF(ISBLANK(Main!F35),"",IF(AND(ISBLANK(Main!C35), ISNUMBER(Main!F35)), IF(Main!F35&lt;23.18, -0.00561545245555273-0.552638332776787*Main!F35-0.0111333253283178*Main!F35^2+0.000278069636317286*Main!F35^3-0.0000278406992510258*Main!F35^4+0.0000003228737457658*Main!F35^5, IF(Main!F35&gt;26.2, -18895.7651082661+2452.10856000778*Main!F35-134.134832399667*Main!F35^2+4.00966173738255*Main!F35^3-0.0694732534351565*Main!F35^4+0.000674089336827828*Main!F35^5-0.000002967328509336*Main!F35^6+5.01640694069995E-13*Main!F35^9-2.21712283173159E-15*Main!F35^10, -177.524642865957+6.75352187307868*Main!F35-0.0000174714223028413*Main!F35^2+0.0000004714556743702*Main!F35^3-0.000000004767955495*Main!F35^4))))</f>
        <v/>
      </c>
      <c r="I143" s="24"/>
      <c r="M143" s="24"/>
    </row>
    <row r="144" spans="2:13" ht="13" customHeight="1">
      <c r="B144">
        <f>Main!E36</f>
        <v>274</v>
      </c>
      <c r="C144">
        <f>Main!C36</f>
        <v>395</v>
      </c>
      <c r="D144" s="20" t="str">
        <f>Main!D36</f>
        <v>halite</v>
      </c>
      <c r="E144" s="24">
        <f>IF(AND(ISBLANK(Main!C36),ISNUMBER(Main!F36)), Main!F36, IF(AND(D144="halite",C144&gt;B144),26.4575-0.000361*B144^2+0.00000055302*B144^3+(0.010765+0.0003697*B144-0.0000001544*B144^2-0.000000000379*B144^3)*C144,IF(D144="ice", 0 + 1.78*(-C144) - 0.0442*(-C144)^2 + 0.000557*(-C144)^3,IF(D144="hydrohalite", 40.36947594+14.80771966*C144/100-14.08238722*1, IF(D144="halite", 26.242 +0.4928*C144/100 + 1.42*(C144/100)^2- 0.223*(C144/100)^3 + 0.04129*(C144/100)^4 + 0.006295*(C144/100)^5- 0.001967*(C144/100)^6 + 0.0001112*(C144/100)^7,"")))))</f>
        <v>47.337656793560001</v>
      </c>
      <c r="F144" s="88" t="str">
        <f t="shared" si="2"/>
        <v>Lecumberri-Sanchez, P., Steele-Macinnis, M. &amp; Bodnar, R.J. (2012) A numerical model to estimate trapping conditions of fluid inclusions that homogenize by halite disappearance. Geochimica et Cosmochimica Acta,</v>
      </c>
      <c r="G144" s="24"/>
      <c r="H144" s="24" t="str">
        <f>IF(ISBLANK(Main!F36),"",IF(AND(ISBLANK(Main!C36), ISNUMBER(Main!F36)), IF(Main!F36&lt;23.18, -0.00561545245555273-0.552638332776787*Main!F36-0.0111333253283178*Main!F36^2+0.000278069636317286*Main!F36^3-0.0000278406992510258*Main!F36^4+0.0000003228737457658*Main!F36^5, IF(Main!F36&gt;26.2, -18895.7651082661+2452.10856000778*Main!F36-134.134832399667*Main!F36^2+4.00966173738255*Main!F36^3-0.0694732534351565*Main!F36^4+0.000674089336827828*Main!F36^5-0.000002967328509336*Main!F36^6+5.01640694069995E-13*Main!F36^9-2.21712283173159E-15*Main!F36^10, -177.524642865957+6.75352187307868*Main!F36-0.0000174714223028413*Main!F36^2+0.0000004714556743702*Main!F36^3-0.000000004767955495*Main!F36^4))))</f>
        <v/>
      </c>
      <c r="I144" s="24"/>
      <c r="M144" s="24"/>
    </row>
    <row r="145" spans="2:13" ht="13" customHeight="1">
      <c r="B145">
        <f>Main!E37</f>
        <v>275</v>
      </c>
      <c r="C145">
        <f>Main!C37</f>
        <v>392</v>
      </c>
      <c r="D145" s="20" t="str">
        <f>Main!D37</f>
        <v>halite</v>
      </c>
      <c r="E145" s="24">
        <f>IF(AND(ISBLANK(Main!C37),ISNUMBER(Main!F37)), Main!F37, IF(AND(D145="halite",C145&gt;B145),26.4575-0.000361*B145^2+0.00000055302*B145^3+(0.010765+0.0003697*B145-0.0000001544*B145^2-0.000000000379*B145^3)*C145,IF(D145="ice", 0 + 1.78*(-C145) - 0.0442*(-C145)^2 + 0.000557*(-C145)^3,IF(D145="hydrohalite", 40.36947594+14.80771966*C145/100-14.08238722*1, IF(D145="halite", 26.242 +0.4928*C145/100 + 1.42*(C145/100)^2- 0.223*(C145/100)^3 + 0.04129*(C145/100)^4 + 0.006295*(C145/100)^5- 0.001967*(C145/100)^6 + 0.0001112*(C145/100)^7,"")))))</f>
        <v>47.064564687499995</v>
      </c>
      <c r="F145" s="88" t="str">
        <f t="shared" si="2"/>
        <v>Lecumberri-Sanchez, P., Steele-Macinnis, M. &amp; Bodnar, R.J. (2012) A numerical model to estimate trapping conditions of fluid inclusions that homogenize by halite disappearance. Geochimica et Cosmochimica Acta,</v>
      </c>
      <c r="G145" s="24"/>
      <c r="H145" s="24" t="str">
        <f>IF(ISBLANK(Main!F37),"",IF(AND(ISBLANK(Main!C37), ISNUMBER(Main!F37)), IF(Main!F37&lt;23.18, -0.00561545245555273-0.552638332776787*Main!F37-0.0111333253283178*Main!F37^2+0.000278069636317286*Main!F37^3-0.0000278406992510258*Main!F37^4+0.0000003228737457658*Main!F37^5, IF(Main!F37&gt;26.2, -18895.7651082661+2452.10856000778*Main!F37-134.134832399667*Main!F37^2+4.00966173738255*Main!F37^3-0.0694732534351565*Main!F37^4+0.000674089336827828*Main!F37^5-0.000002967328509336*Main!F37^6+5.01640694069995E-13*Main!F37^9-2.21712283173159E-15*Main!F37^10, -177.524642865957+6.75352187307868*Main!F37-0.0000174714223028413*Main!F37^2+0.0000004714556743702*Main!F37^3-0.000000004767955495*Main!F37^4))))</f>
        <v/>
      </c>
      <c r="I145" s="24"/>
      <c r="M145" s="24"/>
    </row>
    <row r="146" spans="2:13" ht="13" customHeight="1">
      <c r="B146">
        <f>Main!E38</f>
        <v>215</v>
      </c>
      <c r="C146">
        <f>Main!C38</f>
        <v>356</v>
      </c>
      <c r="D146" s="20" t="str">
        <f>Main!D38</f>
        <v>halite</v>
      </c>
      <c r="E146" s="24">
        <f>IF(AND(ISBLANK(Main!C38),ISNUMBER(Main!F38)), Main!F38, IF(AND(D146="halite",C146&gt;B146),26.4575-0.000361*B146^2+0.00000055302*B146^3+(0.010765+0.0003697*B146-0.0000001544*B146^2-0.000000000379*B146^3)*C146,IF(D146="ice", 0 + 1.78*(-C146) - 0.0442*(-C146)^2 + 0.000557*(-C146)^3,IF(D146="hydrohalite", 40.36947594+14.80771966*C146/100-14.08238722*1, IF(D146="halite", 26.242 +0.4928*C146/100 + 1.42*(C146/100)^2- 0.223*(C146/100)^3 + 0.04129*(C146/100)^4 + 0.006295*(C146/100)^5- 0.001967*(C146/100)^6 + 0.0001112*(C146/100)^7,"")))))</f>
        <v>43.513825994000001</v>
      </c>
      <c r="F146" s="88" t="str">
        <f t="shared" si="2"/>
        <v>Lecumberri-Sanchez, P., Steele-Macinnis, M. &amp; Bodnar, R.J. (2012) A numerical model to estimate trapping conditions of fluid inclusions that homogenize by halite disappearance. Geochimica et Cosmochimica Acta,</v>
      </c>
      <c r="G146" s="24"/>
      <c r="H146" s="24" t="str">
        <f>IF(ISBLANK(Main!F38),"",IF(AND(ISBLANK(Main!C38), ISNUMBER(Main!F38)), IF(Main!F38&lt;23.18, -0.00561545245555273-0.552638332776787*Main!F38-0.0111333253283178*Main!F38^2+0.000278069636317286*Main!F38^3-0.0000278406992510258*Main!F38^4+0.0000003228737457658*Main!F38^5, IF(Main!F38&gt;26.2, -18895.7651082661+2452.10856000778*Main!F38-134.134832399667*Main!F38^2+4.00966173738255*Main!F38^3-0.0694732534351565*Main!F38^4+0.000674089336827828*Main!F38^5-0.000002967328509336*Main!F38^6+5.01640694069995E-13*Main!F38^9-2.21712283173159E-15*Main!F38^10, -177.524642865957+6.75352187307868*Main!F38-0.0000174714223028413*Main!F38^2+0.0000004714556743702*Main!F38^3-0.000000004767955495*Main!F38^4))))</f>
        <v/>
      </c>
      <c r="I146" s="24"/>
      <c r="M146" s="24"/>
    </row>
    <row r="147" spans="2:13" ht="13" customHeight="1">
      <c r="B147">
        <f>Main!E39</f>
        <v>286</v>
      </c>
      <c r="C147">
        <f>Main!C39</f>
        <v>405</v>
      </c>
      <c r="D147" s="20" t="str">
        <f>Main!D39</f>
        <v>halite</v>
      </c>
      <c r="E147" s="24">
        <f>IF(AND(ISBLANK(Main!C39),ISNUMBER(Main!F39)), Main!F39, IF(AND(D147="halite",C147&gt;B147),26.4575-0.000361*B147^2+0.00000055302*B147^3+(0.010765+0.0003697*B147-0.0000001544*B147^2-0.000000000379*B147^3)*C147,IF(D147="ice", 0 + 1.78*(-C147) - 0.0442*(-C147)^2 + 0.000557*(-C147)^3,IF(D147="hydrohalite", 40.36947594+14.80771966*C147/100-14.08238722*1, IF(D147="halite", 26.242 +0.4928*C147/100 + 1.42*(C147/100)^2- 0.223*(C147/100)^3 + 0.04129*(C147/100)^4 + 0.006295*(C147/100)^5- 0.001967*(C147/100)^6 + 0.0001112*(C147/100)^7,"")))))</f>
        <v>48.342802941399995</v>
      </c>
      <c r="F147" s="88" t="str">
        <f t="shared" si="2"/>
        <v>Lecumberri-Sanchez, P., Steele-Macinnis, M. &amp; Bodnar, R.J. (2012) A numerical model to estimate trapping conditions of fluid inclusions that homogenize by halite disappearance. Geochimica et Cosmochimica Acta,</v>
      </c>
      <c r="G147" s="24"/>
      <c r="H147" s="24" t="str">
        <f>IF(ISBLANK(Main!F39),"",IF(AND(ISBLANK(Main!C39), ISNUMBER(Main!F39)), IF(Main!F39&lt;23.18, -0.00561545245555273-0.552638332776787*Main!F39-0.0111333253283178*Main!F39^2+0.000278069636317286*Main!F39^3-0.0000278406992510258*Main!F39^4+0.0000003228737457658*Main!F39^5, IF(Main!F39&gt;26.2, -18895.7651082661+2452.10856000778*Main!F39-134.134832399667*Main!F39^2+4.00966173738255*Main!F39^3-0.0694732534351565*Main!F39^4+0.000674089336827828*Main!F39^5-0.000002967328509336*Main!F39^6+5.01640694069995E-13*Main!F39^9-2.21712283173159E-15*Main!F39^10, -177.524642865957+6.75352187307868*Main!F39-0.0000174714223028413*Main!F39^2+0.0000004714556743702*Main!F39^3-0.000000004767955495*Main!F39^4))))</f>
        <v/>
      </c>
      <c r="I147" s="24"/>
      <c r="M147" s="24"/>
    </row>
    <row r="148" spans="2:13" ht="13" customHeight="1">
      <c r="B148">
        <f>Main!E40</f>
        <v>285</v>
      </c>
      <c r="C148">
        <f>Main!C40</f>
        <v>400</v>
      </c>
      <c r="D148" s="20" t="str">
        <f>Main!D40</f>
        <v>halite</v>
      </c>
      <c r="E148" s="24">
        <f>IF(AND(ISBLANK(Main!C40),ISNUMBER(Main!F40)), Main!F40, IF(AND(D148="halite",C148&gt;B148),26.4575-0.000361*B148^2+0.00000055302*B148^3+(0.010765+0.0003697*B148-0.0000001544*B148^2-0.000000000379*B148^3)*C148,IF(D148="ice", 0 + 1.78*(-C148) - 0.0442*(-C148)^2 + 0.000557*(-C148)^3,IF(D148="hydrohalite", 40.36947594+14.80771966*C148/100-14.08238722*1, IF(D148="halite", 26.242 +0.4928*C148/100 + 1.42*(C148/100)^2- 0.223*(C148/100)^3 + 0.04129*(C148/100)^4 + 0.006295*(C148/100)^5- 0.001967*(C148/100)^6 + 0.0001112*(C148/100)^7,"")))))</f>
        <v>47.863140757499998</v>
      </c>
      <c r="F148" s="88" t="str">
        <f t="shared" si="2"/>
        <v>Lecumberri-Sanchez, P., Steele-Macinnis, M. &amp; Bodnar, R.J. (2012) A numerical model to estimate trapping conditions of fluid inclusions that homogenize by halite disappearance. Geochimica et Cosmochimica Acta,</v>
      </c>
      <c r="G148" s="24"/>
      <c r="H148" s="24" t="str">
        <f>IF(ISBLANK(Main!F40),"",IF(AND(ISBLANK(Main!C40), ISNUMBER(Main!F40)), IF(Main!F40&lt;23.18, -0.00561545245555273-0.552638332776787*Main!F40-0.0111333253283178*Main!F40^2+0.000278069636317286*Main!F40^3-0.0000278406992510258*Main!F40^4+0.0000003228737457658*Main!F40^5, IF(Main!F40&gt;26.2, -18895.7651082661+2452.10856000778*Main!F40-134.134832399667*Main!F40^2+4.00966173738255*Main!F40^3-0.0694732534351565*Main!F40^4+0.000674089336827828*Main!F40^5-0.000002967328509336*Main!F40^6+5.01640694069995E-13*Main!F40^9-2.21712283173159E-15*Main!F40^10, -177.524642865957+6.75352187307868*Main!F40-0.0000174714223028413*Main!F40^2+0.0000004714556743702*Main!F40^3-0.000000004767955495*Main!F40^4))))</f>
        <v/>
      </c>
      <c r="I148" s="24"/>
      <c r="M148" s="24"/>
    </row>
    <row r="149" spans="2:13" ht="13" customHeight="1">
      <c r="B149">
        <f>Main!E41</f>
        <v>274</v>
      </c>
      <c r="C149">
        <f>Main!C41</f>
        <v>399</v>
      </c>
      <c r="D149" s="20" t="str">
        <f>Main!D41</f>
        <v>halite</v>
      </c>
      <c r="E149" s="24">
        <f>IF(AND(ISBLANK(Main!C41),ISNUMBER(Main!F41)), Main!F41, IF(AND(D149="halite",C149&gt;B149),26.4575-0.000361*B149^2+0.00000055302*B149^3+(0.010765+0.0003697*B149-0.0000001544*B149^2-0.000000000379*B149^3)*C149,IF(D149="ice", 0 + 1.78*(-C149) - 0.0442*(-C149)^2 + 0.000557*(-C149)^3,IF(D149="hydrohalite", 40.36947594+14.80771966*C149/100-14.08238722*1, IF(D149="halite", 26.242 +0.4928*C149/100 + 1.42*(C149/100)^2- 0.223*(C149/100)^3 + 0.04129*(C149/100)^4 + 0.006295*(C149/100)^5- 0.001967*(C149/100)^6 + 0.0001112*(C149/100)^7,"")))))</f>
        <v>47.708355686775988</v>
      </c>
      <c r="F149" s="88" t="str">
        <f t="shared" si="2"/>
        <v>Lecumberri-Sanchez, P., Steele-Macinnis, M. &amp; Bodnar, R.J. (2012) A numerical model to estimate trapping conditions of fluid inclusions that homogenize by halite disappearance. Geochimica et Cosmochimica Acta,</v>
      </c>
      <c r="G149" s="24"/>
      <c r="H149" s="24" t="str">
        <f>IF(ISBLANK(Main!F41),"",IF(AND(ISBLANK(Main!C41), ISNUMBER(Main!F41)), IF(Main!F41&lt;23.18, -0.00561545245555273-0.552638332776787*Main!F41-0.0111333253283178*Main!F41^2+0.000278069636317286*Main!F41^3-0.0000278406992510258*Main!F41^4+0.0000003228737457658*Main!F41^5, IF(Main!F41&gt;26.2, -18895.7651082661+2452.10856000778*Main!F41-134.134832399667*Main!F41^2+4.00966173738255*Main!F41^3-0.0694732534351565*Main!F41^4+0.000674089336827828*Main!F41^5-0.000002967328509336*Main!F41^6+5.01640694069995E-13*Main!F41^9-2.21712283173159E-15*Main!F41^10, -177.524642865957+6.75352187307868*Main!F41-0.0000174714223028413*Main!F41^2+0.0000004714556743702*Main!F41^3-0.000000004767955495*Main!F41^4))))</f>
        <v/>
      </c>
      <c r="I149" s="24"/>
      <c r="M149" s="24"/>
    </row>
    <row r="150" spans="2:13" ht="13" customHeight="1">
      <c r="B150">
        <f>Main!E42</f>
        <v>245</v>
      </c>
      <c r="C150">
        <f>Main!C42</f>
        <v>396</v>
      </c>
      <c r="D150" s="20" t="str">
        <f>Main!D42</f>
        <v>halite</v>
      </c>
      <c r="E150" s="24">
        <f>IF(AND(ISBLANK(Main!C42),ISNUMBER(Main!F42)), Main!F42, IF(AND(D150="halite",C150&gt;B150),26.4575-0.000361*B150^2+0.00000055302*B150^3+(0.010765+0.0003697*B150-0.0000001544*B150^2-0.000000000379*B150^3)*C150,IF(D150="ice", 0 + 1.78*(-C150) - 0.0442*(-C150)^2 + 0.000557*(-C150)^3,IF(D150="hydrohalite", 40.36947594+14.80771966*C150/100-14.08238722*1, IF(D150="halite", 26.242 +0.4928*C150/100 + 1.42*(C150/100)^2- 0.223*(C150/100)^3 + 0.04129*(C150/100)^4 + 0.006295*(C150/100)^5- 0.001967*(C150/100)^6 + 0.0001112*(C150/100)^7,"")))))</f>
        <v>47.175263622999992</v>
      </c>
      <c r="F150" s="88" t="str">
        <f t="shared" si="2"/>
        <v>Lecumberri-Sanchez, P., Steele-Macinnis, M. &amp; Bodnar, R.J. (2012) A numerical model to estimate trapping conditions of fluid inclusions that homogenize by halite disappearance. Geochimica et Cosmochimica Acta,</v>
      </c>
      <c r="G150" s="24"/>
      <c r="H150" s="24" t="str">
        <f>IF(ISBLANK(Main!F42),"",IF(AND(ISBLANK(Main!C42), ISNUMBER(Main!F42)), IF(Main!F42&lt;23.18, -0.00561545245555273-0.552638332776787*Main!F42-0.0111333253283178*Main!F42^2+0.000278069636317286*Main!F42^3-0.0000278406992510258*Main!F42^4+0.0000003228737457658*Main!F42^5, IF(Main!F42&gt;26.2, -18895.7651082661+2452.10856000778*Main!F42-134.134832399667*Main!F42^2+4.00966173738255*Main!F42^3-0.0694732534351565*Main!F42^4+0.000674089336827828*Main!F42^5-0.000002967328509336*Main!F42^6+5.01640694069995E-13*Main!F42^9-2.21712283173159E-15*Main!F42^10, -177.524642865957+6.75352187307868*Main!F42-0.0000174714223028413*Main!F42^2+0.0000004714556743702*Main!F42^3-0.000000004767955495*Main!F42^4))))</f>
        <v/>
      </c>
      <c r="I150" s="24"/>
      <c r="M150" s="24"/>
    </row>
    <row r="151" spans="2:13" ht="13" customHeight="1">
      <c r="B151">
        <f>Main!E43</f>
        <v>255</v>
      </c>
      <c r="C151">
        <f>Main!C43</f>
        <v>409</v>
      </c>
      <c r="D151" s="20" t="str">
        <f>Main!D43</f>
        <v>halite</v>
      </c>
      <c r="E151" s="24">
        <f>IF(AND(ISBLANK(Main!C43),ISNUMBER(Main!F43)), Main!F43, IF(AND(D151="halite",C151&gt;B151),26.4575-0.000361*B151^2+0.00000055302*B151^3+(0.010765+0.0003697*B151-0.0000001544*B151^2-0.000000000379*B151^3)*C151,IF(D151="ice", 0 + 1.78*(-C151) - 0.0442*(-C151)^2 + 0.000557*(-C151)^3,IF(D151="hydrohalite", 40.36947594+14.80771966*C151/100-14.08238722*1, IF(D151="halite", 26.242 +0.4928*C151/100 + 1.42*(C151/100)^2- 0.223*(C151/100)^3 + 0.04129*(C151/100)^4 + 0.006295*(C151/100)^5- 0.001967*(C151/100)^6 + 0.0001112*(C151/100)^7,"")))))</f>
        <v>48.437455242375002</v>
      </c>
      <c r="F151" s="88" t="str">
        <f t="shared" si="2"/>
        <v>Lecumberri-Sanchez, P., Steele-Macinnis, M. &amp; Bodnar, R.J. (2012) A numerical model to estimate trapping conditions of fluid inclusions that homogenize by halite disappearance. Geochimica et Cosmochimica Acta,</v>
      </c>
      <c r="G151" s="24"/>
      <c r="H151" s="24" t="str">
        <f>IF(ISBLANK(Main!F43),"",IF(AND(ISBLANK(Main!C43), ISNUMBER(Main!F43)), IF(Main!F43&lt;23.18, -0.00561545245555273-0.552638332776787*Main!F43-0.0111333253283178*Main!F43^2+0.000278069636317286*Main!F43^3-0.0000278406992510258*Main!F43^4+0.0000003228737457658*Main!F43^5, IF(Main!F43&gt;26.2, -18895.7651082661+2452.10856000778*Main!F43-134.134832399667*Main!F43^2+4.00966173738255*Main!F43^3-0.0694732534351565*Main!F43^4+0.000674089336827828*Main!F43^5-0.000002967328509336*Main!F43^6+5.01640694069995E-13*Main!F43^9-2.21712283173159E-15*Main!F43^10, -177.524642865957+6.75352187307868*Main!F43-0.0000174714223028413*Main!F43^2+0.0000004714556743702*Main!F43^3-0.000000004767955495*Main!F43^4))))</f>
        <v/>
      </c>
      <c r="I151" s="24"/>
      <c r="M151" s="24"/>
    </row>
    <row r="152" spans="2:13" ht="13" customHeight="1">
      <c r="B152">
        <f>Main!E44</f>
        <v>268</v>
      </c>
      <c r="C152">
        <f>Main!C44</f>
        <v>403</v>
      </c>
      <c r="D152" s="20" t="str">
        <f>Main!D44</f>
        <v>halite</v>
      </c>
      <c r="E152" s="24">
        <f>IF(AND(ISBLANK(Main!C44),ISNUMBER(Main!F44)), Main!F44, IF(AND(D152="halite",C152&gt;B152),26.4575-0.000361*B152^2+0.00000055302*B152^3+(0.010765+0.0003697*B152-0.0000001544*B152^2-0.000000000379*B152^3)*C152,IF(D152="ice", 0 + 1.78*(-C152) - 0.0442*(-C152)^2 + 0.000557*(-C152)^3,IF(D152="hydrohalite", 40.36947594+14.80771966*C152/100-14.08238722*1, IF(D152="halite", 26.242 +0.4928*C152/100 + 1.42*(C152/100)^2- 0.223*(C152/100)^3 + 0.04129*(C152/100)^4 + 0.006295*(C152/100)^5- 0.001967*(C152/100)^6 + 0.0001112*(C152/100)^7,"")))))</f>
        <v>48.032270902655995</v>
      </c>
      <c r="F152" s="88" t="str">
        <f t="shared" si="2"/>
        <v>Lecumberri-Sanchez, P., Steele-Macinnis, M. &amp; Bodnar, R.J. (2012) A numerical model to estimate trapping conditions of fluid inclusions that homogenize by halite disappearance. Geochimica et Cosmochimica Acta,</v>
      </c>
      <c r="G152" s="24"/>
      <c r="H152" s="24" t="str">
        <f>IF(ISBLANK(Main!F44),"",IF(AND(ISBLANK(Main!C44), ISNUMBER(Main!F44)), IF(Main!F44&lt;23.18, -0.00561545245555273-0.552638332776787*Main!F44-0.0111333253283178*Main!F44^2+0.000278069636317286*Main!F44^3-0.0000278406992510258*Main!F44^4+0.0000003228737457658*Main!F44^5, IF(Main!F44&gt;26.2, -18895.7651082661+2452.10856000778*Main!F44-134.134832399667*Main!F44^2+4.00966173738255*Main!F44^3-0.0694732534351565*Main!F44^4+0.000674089336827828*Main!F44^5-0.000002967328509336*Main!F44^6+5.01640694069995E-13*Main!F44^9-2.21712283173159E-15*Main!F44^10, -177.524642865957+6.75352187307868*Main!F44-0.0000174714223028413*Main!F44^2+0.0000004714556743702*Main!F44^3-0.000000004767955495*Main!F44^4))))</f>
        <v/>
      </c>
      <c r="I152" s="24"/>
      <c r="M152" s="24"/>
    </row>
    <row r="153" spans="2:13" ht="13" customHeight="1">
      <c r="B153">
        <f>Main!E45</f>
        <v>303</v>
      </c>
      <c r="C153">
        <f>Main!C45</f>
        <v>-4.3</v>
      </c>
      <c r="D153" s="20" t="str">
        <f>Main!D45</f>
        <v>ice</v>
      </c>
      <c r="E153" s="24">
        <f>IF(AND(ISBLANK(Main!C45),ISNUMBER(Main!F45)), Main!F45, IF(AND(D153="halite",C153&gt;B153),26.4575-0.000361*B153^2+0.00000055302*B153^3+(0.010765+0.0003697*B153-0.0000001544*B153^2-0.000000000379*B153^3)*C153,IF(D153="ice", 0 + 1.78*(-C153) - 0.0442*(-C153)^2 + 0.000557*(-C153)^3,IF(D153="hydrohalite", 40.36947594+14.80771966*C153/100-14.08238722*1, IF(D153="halite", 26.242 +0.4928*C153/100 + 1.42*(C153/100)^2- 0.223*(C153/100)^3 + 0.04129*(C153/100)^4 + 0.006295*(C153/100)^5- 0.001967*(C153/100)^6 + 0.0001112*(C153/100)^7,"")))))</f>
        <v>6.8810273989999997</v>
      </c>
      <c r="F153" s="88" t="str">
        <f t="shared" si="2"/>
        <v>Bodnar, R.J. (1993) Revised equation and table for determining the freezing point depression of H2O-NaCl solutions. Geochimica et Cosmochimica Acta, 57, 683-684</v>
      </c>
      <c r="G153" s="24"/>
      <c r="H153" s="24" t="str">
        <f>IF(ISBLANK(Main!F45),"",IF(AND(ISBLANK(Main!C45), ISNUMBER(Main!F45)), IF(Main!F45&lt;23.18, -0.00561545245555273-0.552638332776787*Main!F45-0.0111333253283178*Main!F45^2+0.000278069636317286*Main!F45^3-0.0000278406992510258*Main!F45^4+0.0000003228737457658*Main!F45^5, IF(Main!F45&gt;26.2, -18895.7651082661+2452.10856000778*Main!F45-134.134832399667*Main!F45^2+4.00966173738255*Main!F45^3-0.0694732534351565*Main!F45^4+0.000674089336827828*Main!F45^5-0.000002967328509336*Main!F45^6+5.01640694069995E-13*Main!F45^9-2.21712283173159E-15*Main!F45^10, -177.524642865957+6.75352187307868*Main!F45-0.0000174714223028413*Main!F45^2+0.0000004714556743702*Main!F45^3-0.000000004767955495*Main!F45^4))))</f>
        <v/>
      </c>
      <c r="I153" s="24"/>
      <c r="M153" s="24"/>
    </row>
    <row r="154" spans="2:13" ht="13" customHeight="1">
      <c r="B154">
        <f>Main!E46</f>
        <v>334</v>
      </c>
      <c r="C154">
        <f>Main!C46</f>
        <v>-4.4000000000000004</v>
      </c>
      <c r="D154" s="20" t="str">
        <f>Main!D46</f>
        <v>ice</v>
      </c>
      <c r="E154" s="24">
        <f>IF(AND(ISBLANK(Main!C46),ISNUMBER(Main!F46)), Main!F46, IF(AND(D154="halite",C154&gt;B154),26.4575-0.000361*B154^2+0.00000055302*B154^3+(0.010765+0.0003697*B154-0.0000001544*B154^2-0.000000000379*B154^3)*C154,IF(D154="ice", 0 + 1.78*(-C154) - 0.0442*(-C154)^2 + 0.000557*(-C154)^3,IF(D154="hydrohalite", 40.36947594+14.80771966*C154/100-14.08238722*1, IF(D154="halite", 26.242 +0.4928*C154/100 + 1.42*(C154/100)^2- 0.223*(C154/100)^3 + 0.04129*(C154/100)^4 + 0.006295*(C154/100)^5- 0.001967*(C154/100)^6 + 0.0001112*(C154/100)^7,"")))))</f>
        <v>7.0237354880000007</v>
      </c>
      <c r="F154" s="88" t="str">
        <f t="shared" si="2"/>
        <v>Bodnar, R.J. (1993) Revised equation and table for determining the freezing point depression of H2O-NaCl solutions. Geochimica et Cosmochimica Acta, 57, 683-684</v>
      </c>
      <c r="G154" s="24"/>
      <c r="H154" s="24" t="str">
        <f>IF(ISBLANK(Main!F46),"",IF(AND(ISBLANK(Main!C46), ISNUMBER(Main!F46)), IF(Main!F46&lt;23.18, -0.00561545245555273-0.552638332776787*Main!F46-0.0111333253283178*Main!F46^2+0.000278069636317286*Main!F46^3-0.0000278406992510258*Main!F46^4+0.0000003228737457658*Main!F46^5, IF(Main!F46&gt;26.2, -18895.7651082661+2452.10856000778*Main!F46-134.134832399667*Main!F46^2+4.00966173738255*Main!F46^3-0.0694732534351565*Main!F46^4+0.000674089336827828*Main!F46^5-0.000002967328509336*Main!F46^6+5.01640694069995E-13*Main!F46^9-2.21712283173159E-15*Main!F46^10, -177.524642865957+6.75352187307868*Main!F46-0.0000174714223028413*Main!F46^2+0.0000004714556743702*Main!F46^3-0.000000004767955495*Main!F46^4))))</f>
        <v/>
      </c>
      <c r="I154" s="24"/>
      <c r="M154" s="24"/>
    </row>
    <row r="155" spans="2:13" ht="13" customHeight="1">
      <c r="B155">
        <f>Main!E47</f>
        <v>270</v>
      </c>
      <c r="C155">
        <f>Main!C47</f>
        <v>-3.4</v>
      </c>
      <c r="D155" s="20" t="str">
        <f>Main!D47</f>
        <v>ice</v>
      </c>
      <c r="E155" s="24">
        <f>IF(AND(ISBLANK(Main!C47),ISNUMBER(Main!F47)), Main!F47, IF(AND(D155="halite",C155&gt;B155),26.4575-0.000361*B155^2+0.00000055302*B155^3+(0.010765+0.0003697*B155-0.0000001544*B155^2-0.000000000379*B155^3)*C155,IF(D155="ice", 0 + 1.78*(-C155) - 0.0442*(-C155)^2 + 0.000557*(-C155)^3,IF(D155="hydrohalite", 40.36947594+14.80771966*C155/100-14.08238722*1, IF(D155="halite", 26.242 +0.4928*C155/100 + 1.42*(C155/100)^2- 0.223*(C155/100)^3 + 0.04129*(C155/100)^4 + 0.006295*(C155/100)^5- 0.001967*(C155/100)^6 + 0.0001112*(C155/100)^7,"")))))</f>
        <v>5.5629403279999998</v>
      </c>
      <c r="F155" s="88" t="str">
        <f t="shared" si="2"/>
        <v>Bodnar, R.J. (1993) Revised equation and table for determining the freezing point depression of H2O-NaCl solutions. Geochimica et Cosmochimica Acta, 57, 683-684</v>
      </c>
      <c r="G155" s="24"/>
      <c r="H155" s="24" t="str">
        <f>IF(ISBLANK(Main!F47),"",IF(AND(ISBLANK(Main!C47), ISNUMBER(Main!F47)), IF(Main!F47&lt;23.18, -0.00561545245555273-0.552638332776787*Main!F47-0.0111333253283178*Main!F47^2+0.000278069636317286*Main!F47^3-0.0000278406992510258*Main!F47^4+0.0000003228737457658*Main!F47^5, IF(Main!F47&gt;26.2, -18895.7651082661+2452.10856000778*Main!F47-134.134832399667*Main!F47^2+4.00966173738255*Main!F47^3-0.0694732534351565*Main!F47^4+0.000674089336827828*Main!F47^5-0.000002967328509336*Main!F47^6+5.01640694069995E-13*Main!F47^9-2.21712283173159E-15*Main!F47^10, -177.524642865957+6.75352187307868*Main!F47-0.0000174714223028413*Main!F47^2+0.0000004714556743702*Main!F47^3-0.000000004767955495*Main!F47^4))))</f>
        <v/>
      </c>
      <c r="I155" s="24"/>
      <c r="M155" s="24"/>
    </row>
    <row r="156" spans="2:13" ht="13" customHeight="1">
      <c r="B156">
        <f>Main!E48</f>
        <v>264</v>
      </c>
      <c r="C156">
        <f>Main!C48</f>
        <v>-3.5</v>
      </c>
      <c r="D156" s="20" t="str">
        <f>Main!D48</f>
        <v>ice</v>
      </c>
      <c r="E156" s="24">
        <f>IF(AND(ISBLANK(Main!C48),ISNUMBER(Main!F48)), Main!F48, IF(AND(D156="halite",C156&gt;B156),26.4575-0.000361*B156^2+0.00000055302*B156^3+(0.010765+0.0003697*B156-0.0000001544*B156^2-0.000000000379*B156^3)*C156,IF(D156="ice", 0 + 1.78*(-C156) - 0.0442*(-C156)^2 + 0.000557*(-C156)^3,IF(D156="hydrohalite", 40.36947594+14.80771966*C156/100-14.08238722*1, IF(D156="halite", 26.242 +0.4928*C156/100 + 1.42*(C156/100)^2- 0.223*(C156/100)^3 + 0.04129*(C156/100)^4 + 0.006295*(C156/100)^5- 0.001967*(C156/100)^6 + 0.0001112*(C156/100)^7,"")))))</f>
        <v>5.7124313750000004</v>
      </c>
      <c r="F156" s="88" t="str">
        <f t="shared" si="2"/>
        <v>Bodnar, R.J. (1993) Revised equation and table for determining the freezing point depression of H2O-NaCl solutions. Geochimica et Cosmochimica Acta, 57, 683-684</v>
      </c>
      <c r="G156" s="24"/>
      <c r="H156" s="24" t="str">
        <f>IF(ISBLANK(Main!F48),"",IF(AND(ISBLANK(Main!C48), ISNUMBER(Main!F48)), IF(Main!F48&lt;23.18, -0.00561545245555273-0.552638332776787*Main!F48-0.0111333253283178*Main!F48^2+0.000278069636317286*Main!F48^3-0.0000278406992510258*Main!F48^4+0.0000003228737457658*Main!F48^5, IF(Main!F48&gt;26.2, -18895.7651082661+2452.10856000778*Main!F48-134.134832399667*Main!F48^2+4.00966173738255*Main!F48^3-0.0694732534351565*Main!F48^4+0.000674089336827828*Main!F48^5-0.000002967328509336*Main!F48^6+5.01640694069995E-13*Main!F48^9-2.21712283173159E-15*Main!F48^10, -177.524642865957+6.75352187307868*Main!F48-0.0000174714223028413*Main!F48^2+0.0000004714556743702*Main!F48^3-0.000000004767955495*Main!F48^4))))</f>
        <v/>
      </c>
      <c r="I156" s="24"/>
      <c r="M156" s="24"/>
    </row>
    <row r="157" spans="2:13" ht="13" customHeight="1">
      <c r="B157">
        <f>Main!E49</f>
        <v>270</v>
      </c>
      <c r="C157">
        <f>Main!C49</f>
        <v>-4.5</v>
      </c>
      <c r="D157" s="20" t="str">
        <f>Main!D49</f>
        <v>ice</v>
      </c>
      <c r="E157" s="24">
        <f>IF(AND(ISBLANK(Main!C49),ISNUMBER(Main!F49)), Main!F49, IF(AND(D157="halite",C157&gt;B157),26.4575-0.000361*B157^2+0.00000055302*B157^3+(0.010765+0.0003697*B157-0.0000001544*B157^2-0.000000000379*B157^3)*C157,IF(D157="ice", 0 + 1.78*(-C157) - 0.0442*(-C157)^2 + 0.000557*(-C157)^3,IF(D157="hydrohalite", 40.36947594+14.80771966*C157/100-14.08238722*1, IF(D157="halite", 26.242 +0.4928*C157/100 + 1.42*(C157/100)^2- 0.223*(C157/100)^3 + 0.04129*(C157/100)^4 + 0.006295*(C157/100)^5- 0.001967*(C157/100)^6 + 0.0001112*(C157/100)^7,"")))))</f>
        <v>7.1657066249999994</v>
      </c>
      <c r="F157" s="88" t="str">
        <f t="shared" si="2"/>
        <v>Bodnar, R.J. (1993) Revised equation and table for determining the freezing point depression of H2O-NaCl solutions. Geochimica et Cosmochimica Acta, 57, 683-684</v>
      </c>
      <c r="G157" s="24"/>
      <c r="H157" s="24" t="str">
        <f>IF(ISBLANK(Main!F49),"",IF(AND(ISBLANK(Main!C49), ISNUMBER(Main!F49)), IF(Main!F49&lt;23.18, -0.00561545245555273-0.552638332776787*Main!F49-0.0111333253283178*Main!F49^2+0.000278069636317286*Main!F49^3-0.0000278406992510258*Main!F49^4+0.0000003228737457658*Main!F49^5, IF(Main!F49&gt;26.2, -18895.7651082661+2452.10856000778*Main!F49-134.134832399667*Main!F49^2+4.00966173738255*Main!F49^3-0.0694732534351565*Main!F49^4+0.000674089336827828*Main!F49^5-0.000002967328509336*Main!F49^6+5.01640694069995E-13*Main!F49^9-2.21712283173159E-15*Main!F49^10, -177.524642865957+6.75352187307868*Main!F49-0.0000174714223028413*Main!F49^2+0.0000004714556743702*Main!F49^3-0.000000004767955495*Main!F49^4))))</f>
        <v/>
      </c>
      <c r="I157" s="24"/>
      <c r="M157" s="24"/>
    </row>
    <row r="158" spans="2:13" ht="13" customHeight="1">
      <c r="B158">
        <f>Main!E50</f>
        <v>315</v>
      </c>
      <c r="C158">
        <f>Main!C50</f>
        <v>-3.5</v>
      </c>
      <c r="D158" s="20" t="str">
        <f>Main!D50</f>
        <v>ice</v>
      </c>
      <c r="E158" s="24">
        <f>IF(AND(ISBLANK(Main!C50),ISNUMBER(Main!F50)), Main!F50, IF(AND(D158="halite",C158&gt;B158),26.4575-0.000361*B158^2+0.00000055302*B158^3+(0.010765+0.0003697*B158-0.0000001544*B158^2-0.000000000379*B158^3)*C158,IF(D158="ice", 0 + 1.78*(-C158) - 0.0442*(-C158)^2 + 0.000557*(-C158)^3,IF(D158="hydrohalite", 40.36947594+14.80771966*C158/100-14.08238722*1, IF(D158="halite", 26.242 +0.4928*C158/100 + 1.42*(C158/100)^2- 0.223*(C158/100)^3 + 0.04129*(C158/100)^4 + 0.006295*(C158/100)^5- 0.001967*(C158/100)^6 + 0.0001112*(C158/100)^7,"")))))</f>
        <v>5.7124313750000004</v>
      </c>
      <c r="F158" s="88" t="str">
        <f t="shared" si="2"/>
        <v>Bodnar, R.J. (1993) Revised equation and table for determining the freezing point depression of H2O-NaCl solutions. Geochimica et Cosmochimica Acta, 57, 683-684</v>
      </c>
      <c r="G158" s="24"/>
      <c r="H158" s="24" t="str">
        <f>IF(ISBLANK(Main!F50),"",IF(AND(ISBLANK(Main!C50), ISNUMBER(Main!F50)), IF(Main!F50&lt;23.18, -0.00561545245555273-0.552638332776787*Main!F50-0.0111333253283178*Main!F50^2+0.000278069636317286*Main!F50^3-0.0000278406992510258*Main!F50^4+0.0000003228737457658*Main!F50^5, IF(Main!F50&gt;26.2, -18895.7651082661+2452.10856000778*Main!F50-134.134832399667*Main!F50^2+4.00966173738255*Main!F50^3-0.0694732534351565*Main!F50^4+0.000674089336827828*Main!F50^5-0.000002967328509336*Main!F50^6+5.01640694069995E-13*Main!F50^9-2.21712283173159E-15*Main!F50^10, -177.524642865957+6.75352187307868*Main!F50-0.0000174714223028413*Main!F50^2+0.0000004714556743702*Main!F50^3-0.000000004767955495*Main!F50^4))))</f>
        <v/>
      </c>
      <c r="I158" s="24"/>
      <c r="M158" s="24"/>
    </row>
    <row r="159" spans="2:13" ht="13" customHeight="1">
      <c r="B159">
        <f>Main!E51</f>
        <v>294</v>
      </c>
      <c r="C159">
        <f>Main!C51</f>
        <v>-4.5</v>
      </c>
      <c r="D159" s="20" t="str">
        <f>Main!D51</f>
        <v>ice</v>
      </c>
      <c r="E159" s="24">
        <f>IF(AND(ISBLANK(Main!C51),ISNUMBER(Main!F51)), Main!F51, IF(AND(D159="halite",C159&gt;B159),26.4575-0.000361*B159^2+0.00000055302*B159^3+(0.010765+0.0003697*B159-0.0000001544*B159^2-0.000000000379*B159^3)*C159,IF(D159="ice", 0 + 1.78*(-C159) - 0.0442*(-C159)^2 + 0.000557*(-C159)^3,IF(D159="hydrohalite", 40.36947594+14.80771966*C159/100-14.08238722*1, IF(D159="halite", 26.242 +0.4928*C159/100 + 1.42*(C159/100)^2- 0.223*(C159/100)^3 + 0.04129*(C159/100)^4 + 0.006295*(C159/100)^5- 0.001967*(C159/100)^6 + 0.0001112*(C159/100)^7,"")))))</f>
        <v>7.1657066249999994</v>
      </c>
      <c r="F159" s="88" t="str">
        <f t="shared" si="2"/>
        <v>Bodnar, R.J. (1993) Revised equation and table for determining the freezing point depression of H2O-NaCl solutions. Geochimica et Cosmochimica Acta, 57, 683-684</v>
      </c>
      <c r="G159" s="24"/>
      <c r="H159" s="24" t="str">
        <f>IF(ISBLANK(Main!F51),"",IF(AND(ISBLANK(Main!C51), ISNUMBER(Main!F51)), IF(Main!F51&lt;23.18, -0.00561545245555273-0.552638332776787*Main!F51-0.0111333253283178*Main!F51^2+0.000278069636317286*Main!F51^3-0.0000278406992510258*Main!F51^4+0.0000003228737457658*Main!F51^5, IF(Main!F51&gt;26.2, -18895.7651082661+2452.10856000778*Main!F51-134.134832399667*Main!F51^2+4.00966173738255*Main!F51^3-0.0694732534351565*Main!F51^4+0.000674089336827828*Main!F51^5-0.000002967328509336*Main!F51^6+5.01640694069995E-13*Main!F51^9-2.21712283173159E-15*Main!F51^10, -177.524642865957+6.75352187307868*Main!F51-0.0000174714223028413*Main!F51^2+0.0000004714556743702*Main!F51^3-0.000000004767955495*Main!F51^4))))</f>
        <v/>
      </c>
      <c r="I159" s="24"/>
      <c r="M159" s="24"/>
    </row>
    <row r="160" spans="2:13" ht="13" customHeight="1">
      <c r="B160">
        <f>Main!E52</f>
        <v>282</v>
      </c>
      <c r="C160">
        <f>Main!C52</f>
        <v>-14.5</v>
      </c>
      <c r="D160" s="20" t="str">
        <f>Main!D52</f>
        <v>ice</v>
      </c>
      <c r="E160" s="24">
        <f>IF(AND(ISBLANK(Main!C52),ISNUMBER(Main!F52)), Main!F52, IF(AND(D160="halite",C160&gt;B160),26.4575-0.000361*B160^2+0.00000055302*B160^3+(0.010765+0.0003697*B160-0.0000001544*B160^2-0.000000000379*B160^3)*C160,IF(D160="ice", 0 + 1.78*(-C160) - 0.0442*(-C160)^2 + 0.000557*(-C160)^3,IF(D160="hydrohalite", 40.36947594+14.80771966*C160/100-14.08238722*1, IF(D160="halite", 26.242 +0.4928*C160/100 + 1.42*(C160/100)^2- 0.223*(C160/100)^3 + 0.04129*(C160/100)^4 + 0.006295*(C160/100)^5- 0.001967*(C160/100)^6 + 0.0001112*(C160/100)^7,"")))))</f>
        <v>18.215034124999999</v>
      </c>
      <c r="F160" s="88" t="str">
        <f t="shared" si="2"/>
        <v>Bodnar, R.J. (1993) Revised equation and table for determining the freezing point depression of H2O-NaCl solutions. Geochimica et Cosmochimica Acta, 57, 683-684</v>
      </c>
      <c r="G160" s="24"/>
      <c r="H160" s="24" t="str">
        <f>IF(ISBLANK(Main!F52),"",IF(AND(ISBLANK(Main!C52), ISNUMBER(Main!F52)), IF(Main!F52&lt;23.18, -0.00561545245555273-0.552638332776787*Main!F52-0.0111333253283178*Main!F52^2+0.000278069636317286*Main!F52^3-0.0000278406992510258*Main!F52^4+0.0000003228737457658*Main!F52^5, IF(Main!F52&gt;26.2, -18895.7651082661+2452.10856000778*Main!F52-134.134832399667*Main!F52^2+4.00966173738255*Main!F52^3-0.0694732534351565*Main!F52^4+0.000674089336827828*Main!F52^5-0.000002967328509336*Main!F52^6+5.01640694069995E-13*Main!F52^9-2.21712283173159E-15*Main!F52^10, -177.524642865957+6.75352187307868*Main!F52-0.0000174714223028413*Main!F52^2+0.0000004714556743702*Main!F52^3-0.000000004767955495*Main!F52^4))))</f>
        <v/>
      </c>
      <c r="I160" s="24"/>
      <c r="M160" s="24"/>
    </row>
    <row r="161" spans="2:13" ht="13" customHeight="1">
      <c r="B161">
        <f>Main!E53</f>
        <v>347</v>
      </c>
      <c r="C161">
        <f>Main!C53</f>
        <v>-4.5</v>
      </c>
      <c r="D161" s="20" t="str">
        <f>Main!D53</f>
        <v>ice</v>
      </c>
      <c r="E161" s="24">
        <f>IF(AND(ISBLANK(Main!C53),ISNUMBER(Main!F53)), Main!F53, IF(AND(D161="halite",C161&gt;B161),26.4575-0.000361*B161^2+0.00000055302*B161^3+(0.010765+0.0003697*B161-0.0000001544*B161^2-0.000000000379*B161^3)*C161,IF(D161="ice", 0 + 1.78*(-C161) - 0.0442*(-C161)^2 + 0.000557*(-C161)^3,IF(D161="hydrohalite", 40.36947594+14.80771966*C161/100-14.08238722*1, IF(D161="halite", 26.242 +0.4928*C161/100 + 1.42*(C161/100)^2- 0.223*(C161/100)^3 + 0.04129*(C161/100)^4 + 0.006295*(C161/100)^5- 0.001967*(C161/100)^6 + 0.0001112*(C161/100)^7,"")))))</f>
        <v>7.1657066249999994</v>
      </c>
      <c r="F161" s="88" t="str">
        <f t="shared" si="2"/>
        <v>Bodnar, R.J. (1993) Revised equation and table for determining the freezing point depression of H2O-NaCl solutions. Geochimica et Cosmochimica Acta, 57, 683-684</v>
      </c>
      <c r="G161" s="24"/>
      <c r="H161" s="24" t="str">
        <f>IF(ISBLANK(Main!F53),"",IF(AND(ISBLANK(Main!C53), ISNUMBER(Main!F53)), IF(Main!F53&lt;23.18, -0.00561545245555273-0.552638332776787*Main!F53-0.0111333253283178*Main!F53^2+0.000278069636317286*Main!F53^3-0.0000278406992510258*Main!F53^4+0.0000003228737457658*Main!F53^5, IF(Main!F53&gt;26.2, -18895.7651082661+2452.10856000778*Main!F53-134.134832399667*Main!F53^2+4.00966173738255*Main!F53^3-0.0694732534351565*Main!F53^4+0.000674089336827828*Main!F53^5-0.000002967328509336*Main!F53^6+5.01640694069995E-13*Main!F53^9-2.21712283173159E-15*Main!F53^10, -177.524642865957+6.75352187307868*Main!F53-0.0000174714223028413*Main!F53^2+0.0000004714556743702*Main!F53^3-0.000000004767955495*Main!F53^4))))</f>
        <v/>
      </c>
      <c r="I161" s="24"/>
      <c r="M161" s="24"/>
    </row>
    <row r="162" spans="2:13" ht="13" customHeight="1">
      <c r="B162">
        <f>Main!E54</f>
        <v>265</v>
      </c>
      <c r="C162">
        <f>Main!C54</f>
        <v>-3.1</v>
      </c>
      <c r="D162" s="20" t="str">
        <f>Main!D54</f>
        <v>ice</v>
      </c>
      <c r="E162" s="24">
        <f>IF(AND(ISBLANK(Main!C54),ISNUMBER(Main!F54)), Main!F54, IF(AND(D162="halite",C162&gt;B162),26.4575-0.000361*B162^2+0.00000055302*B162^3+(0.010765+0.0003697*B162-0.0000001544*B162^2-0.000000000379*B162^3)*C162,IF(D162="ice", 0 + 1.78*(-C162) - 0.0442*(-C162)^2 + 0.000557*(-C162)^3,IF(D162="hydrohalite", 40.36947594+14.80771966*C162/100-14.08238722*1, IF(D162="halite", 26.242 +0.4928*C162/100 + 1.42*(C162/100)^2- 0.223*(C162/100)^3 + 0.04129*(C162/100)^4 + 0.006295*(C162/100)^5- 0.001967*(C162/100)^6 + 0.0001112*(C162/100)^7,"")))))</f>
        <v>5.1098315870000004</v>
      </c>
      <c r="F162" s="88" t="str">
        <f t="shared" si="2"/>
        <v>Bodnar, R.J. (1993) Revised equation and table for determining the freezing point depression of H2O-NaCl solutions. Geochimica et Cosmochimica Acta, 57, 683-684</v>
      </c>
      <c r="G162" s="24"/>
      <c r="H162" s="24" t="str">
        <f>IF(ISBLANK(Main!F54),"",IF(AND(ISBLANK(Main!C54), ISNUMBER(Main!F54)), IF(Main!F54&lt;23.18, -0.00561545245555273-0.552638332776787*Main!F54-0.0111333253283178*Main!F54^2+0.000278069636317286*Main!F54^3-0.0000278406992510258*Main!F54^4+0.0000003228737457658*Main!F54^5, IF(Main!F54&gt;26.2, -18895.7651082661+2452.10856000778*Main!F54-134.134832399667*Main!F54^2+4.00966173738255*Main!F54^3-0.0694732534351565*Main!F54^4+0.000674089336827828*Main!F54^5-0.000002967328509336*Main!F54^6+5.01640694069995E-13*Main!F54^9-2.21712283173159E-15*Main!F54^10, -177.524642865957+6.75352187307868*Main!F54-0.0000174714223028413*Main!F54^2+0.0000004714556743702*Main!F54^3-0.000000004767955495*Main!F54^4))))</f>
        <v/>
      </c>
      <c r="I162" s="24"/>
      <c r="M162" s="24"/>
    </row>
    <row r="163" spans="2:13" ht="13" customHeight="1">
      <c r="B163">
        <f>Main!E55</f>
        <v>261</v>
      </c>
      <c r="C163">
        <f>Main!C55</f>
        <v>-4.4000000000000004</v>
      </c>
      <c r="D163" s="20" t="str">
        <f>Main!D55</f>
        <v>ice</v>
      </c>
      <c r="E163" s="24">
        <f>IF(AND(ISBLANK(Main!C55),ISNUMBER(Main!F55)), Main!F55, IF(AND(D163="halite",C163&gt;B163),26.4575-0.000361*B163^2+0.00000055302*B163^3+(0.010765+0.0003697*B163-0.0000001544*B163^2-0.000000000379*B163^3)*C163,IF(D163="ice", 0 + 1.78*(-C163) - 0.0442*(-C163)^2 + 0.000557*(-C163)^3,IF(D163="hydrohalite", 40.36947594+14.80771966*C163/100-14.08238722*1, IF(D163="halite", 26.242 +0.4928*C163/100 + 1.42*(C163/100)^2- 0.223*(C163/100)^3 + 0.04129*(C163/100)^4 + 0.006295*(C163/100)^5- 0.001967*(C163/100)^6 + 0.0001112*(C163/100)^7,"")))))</f>
        <v>7.0237354880000007</v>
      </c>
      <c r="F163" s="88" t="str">
        <f t="shared" si="2"/>
        <v>Bodnar, R.J. (1993) Revised equation and table for determining the freezing point depression of H2O-NaCl solutions. Geochimica et Cosmochimica Acta, 57, 683-684</v>
      </c>
      <c r="G163" s="24"/>
      <c r="H163" s="24" t="str">
        <f>IF(ISBLANK(Main!F55),"",IF(AND(ISBLANK(Main!C55), ISNUMBER(Main!F55)), IF(Main!F55&lt;23.18, -0.00561545245555273-0.552638332776787*Main!F55-0.0111333253283178*Main!F55^2+0.000278069636317286*Main!F55^3-0.0000278406992510258*Main!F55^4+0.0000003228737457658*Main!F55^5, IF(Main!F55&gt;26.2, -18895.7651082661+2452.10856000778*Main!F55-134.134832399667*Main!F55^2+4.00966173738255*Main!F55^3-0.0694732534351565*Main!F55^4+0.000674089336827828*Main!F55^5-0.000002967328509336*Main!F55^6+5.01640694069995E-13*Main!F55^9-2.21712283173159E-15*Main!F55^10, -177.524642865957+6.75352187307868*Main!F55-0.0000174714223028413*Main!F55^2+0.0000004714556743702*Main!F55^3-0.000000004767955495*Main!F55^4))))</f>
        <v/>
      </c>
      <c r="I163" s="24"/>
      <c r="M163" s="24"/>
    </row>
    <row r="164" spans="2:13" ht="13" customHeight="1">
      <c r="B164">
        <f>Main!E56</f>
        <v>277</v>
      </c>
      <c r="C164">
        <f>Main!C56</f>
        <v>-4.2</v>
      </c>
      <c r="D164" s="20" t="str">
        <f>Main!D56</f>
        <v>ice</v>
      </c>
      <c r="E164" s="24">
        <f>IF(AND(ISBLANK(Main!C56),ISNUMBER(Main!F56)), Main!F56, IF(AND(D164="halite",C164&gt;B164),26.4575-0.000361*B164^2+0.00000055302*B164^3+(0.010765+0.0003697*B164-0.0000001544*B164^2-0.000000000379*B164^3)*C164,IF(D164="ice", 0 + 1.78*(-C164) - 0.0442*(-C164)^2 + 0.000557*(-C164)^3,IF(D164="hydrohalite", 40.36947594+14.80771966*C164/100-14.08238722*1, IF(D164="halite", 26.242 +0.4928*C164/100 + 1.42*(C164/100)^2- 0.223*(C164/100)^3 + 0.04129*(C164/100)^4 + 0.006295*(C164/100)^5- 0.001967*(C164/100)^6 + 0.0001112*(C164/100)^7,"")))))</f>
        <v>6.7375790160000006</v>
      </c>
      <c r="F164" s="88" t="str">
        <f t="shared" si="2"/>
        <v>Bodnar, R.J. (1993) Revised equation and table for determining the freezing point depression of H2O-NaCl solutions. Geochimica et Cosmochimica Acta, 57, 683-684</v>
      </c>
      <c r="G164" s="24"/>
      <c r="H164" s="24" t="str">
        <f>IF(ISBLANK(Main!F56),"",IF(AND(ISBLANK(Main!C56), ISNUMBER(Main!F56)), IF(Main!F56&lt;23.18, -0.00561545245555273-0.552638332776787*Main!F56-0.0111333253283178*Main!F56^2+0.000278069636317286*Main!F56^3-0.0000278406992510258*Main!F56^4+0.0000003228737457658*Main!F56^5, IF(Main!F56&gt;26.2, -18895.7651082661+2452.10856000778*Main!F56-134.134832399667*Main!F56^2+4.00966173738255*Main!F56^3-0.0694732534351565*Main!F56^4+0.000674089336827828*Main!F56^5-0.000002967328509336*Main!F56^6+5.01640694069995E-13*Main!F56^9-2.21712283173159E-15*Main!F56^10, -177.524642865957+6.75352187307868*Main!F56-0.0000174714223028413*Main!F56^2+0.0000004714556743702*Main!F56^3-0.000000004767955495*Main!F56^4))))</f>
        <v/>
      </c>
      <c r="I164" s="24"/>
      <c r="M164" s="24"/>
    </row>
    <row r="165" spans="2:13" ht="13" customHeight="1">
      <c r="B165">
        <f>Main!E57</f>
        <v>264</v>
      </c>
      <c r="C165">
        <f>Main!C57</f>
        <v>-3.5</v>
      </c>
      <c r="D165" s="20" t="str">
        <f>Main!D57</f>
        <v>ice</v>
      </c>
      <c r="E165" s="24">
        <f>IF(AND(ISBLANK(Main!C57),ISNUMBER(Main!F57)), Main!F57, IF(AND(D165="halite",C165&gt;B165),26.4575-0.000361*B165^2+0.00000055302*B165^3+(0.010765+0.0003697*B165-0.0000001544*B165^2-0.000000000379*B165^3)*C165,IF(D165="ice", 0 + 1.78*(-C165) - 0.0442*(-C165)^2 + 0.000557*(-C165)^3,IF(D165="hydrohalite", 40.36947594+14.80771966*C165/100-14.08238722*1, IF(D165="halite", 26.242 +0.4928*C165/100 + 1.42*(C165/100)^2- 0.223*(C165/100)^3 + 0.04129*(C165/100)^4 + 0.006295*(C165/100)^5- 0.001967*(C165/100)^6 + 0.0001112*(C165/100)^7,"")))))</f>
        <v>5.7124313750000004</v>
      </c>
      <c r="F165" s="88" t="str">
        <f t="shared" ref="F165:F228" si="3">IF(AND(D165="halite",C165&gt;B165),"Lecumberri-Sanchez, P., Steele-Macinnis, M. &amp; Bodnar, R.J. (2012) A numerical model to estimate trapping conditions of fluid inclusions that homogenize by halite disappearance. Geochimica et Cosmochimica Acta,",IF(D165="ice", "Bodnar, R.J. (1993) Revised equation and table for determining the freezing point depression of H2O-NaCl solutions. Geochimica et Cosmochimica Acta, 57, 683-684", IF(OR(D165="hydrohalite",D165="halite"), "Sterner, S.M., Hall, D.L. &amp; Bodnar, R.J. (1988) Synthetic fluid inclusions. V. Solubility relations in the system NaCl-KCl-H20 under vapor-saturated conditions. Geochimica et Cosmochimica Acta, 52, 989-1005","")))</f>
        <v>Bodnar, R.J. (1993) Revised equation and table for determining the freezing point depression of H2O-NaCl solutions. Geochimica et Cosmochimica Acta, 57, 683-684</v>
      </c>
      <c r="G165" s="24"/>
      <c r="H165" s="24" t="str">
        <f>IF(ISBLANK(Main!F57),"",IF(AND(ISBLANK(Main!C57), ISNUMBER(Main!F57)), IF(Main!F57&lt;23.18, -0.00561545245555273-0.552638332776787*Main!F57-0.0111333253283178*Main!F57^2+0.000278069636317286*Main!F57^3-0.0000278406992510258*Main!F57^4+0.0000003228737457658*Main!F57^5, IF(Main!F57&gt;26.2, -18895.7651082661+2452.10856000778*Main!F57-134.134832399667*Main!F57^2+4.00966173738255*Main!F57^3-0.0694732534351565*Main!F57^4+0.000674089336827828*Main!F57^5-0.000002967328509336*Main!F57^6+5.01640694069995E-13*Main!F57^9-2.21712283173159E-15*Main!F57^10, -177.524642865957+6.75352187307868*Main!F57-0.0000174714223028413*Main!F57^2+0.0000004714556743702*Main!F57^3-0.000000004767955495*Main!F57^4))))</f>
        <v/>
      </c>
      <c r="I165" s="24"/>
      <c r="M165" s="24"/>
    </row>
    <row r="166" spans="2:13" ht="13" customHeight="1">
      <c r="B166">
        <f>Main!E58</f>
        <v>257</v>
      </c>
      <c r="C166">
        <f>Main!C58</f>
        <v>-4.5</v>
      </c>
      <c r="D166" s="20" t="str">
        <f>Main!D58</f>
        <v>ice</v>
      </c>
      <c r="E166" s="24">
        <f>IF(AND(ISBLANK(Main!C58),ISNUMBER(Main!F58)), Main!F58, IF(AND(D166="halite",C166&gt;B166),26.4575-0.000361*B166^2+0.00000055302*B166^3+(0.010765+0.0003697*B166-0.0000001544*B166^2-0.000000000379*B166^3)*C166,IF(D166="ice", 0 + 1.78*(-C166) - 0.0442*(-C166)^2 + 0.000557*(-C166)^3,IF(D166="hydrohalite", 40.36947594+14.80771966*C166/100-14.08238722*1, IF(D166="halite", 26.242 +0.4928*C166/100 + 1.42*(C166/100)^2- 0.223*(C166/100)^3 + 0.04129*(C166/100)^4 + 0.006295*(C166/100)^5- 0.001967*(C166/100)^6 + 0.0001112*(C166/100)^7,"")))))</f>
        <v>7.1657066249999994</v>
      </c>
      <c r="F166" s="88" t="str">
        <f t="shared" si="3"/>
        <v>Bodnar, R.J. (1993) Revised equation and table for determining the freezing point depression of H2O-NaCl solutions. Geochimica et Cosmochimica Acta, 57, 683-684</v>
      </c>
      <c r="G166" s="24"/>
      <c r="H166" s="24" t="str">
        <f>IF(ISBLANK(Main!F58),"",IF(AND(ISBLANK(Main!C58), ISNUMBER(Main!F58)), IF(Main!F58&lt;23.18, -0.00561545245555273-0.552638332776787*Main!F58-0.0111333253283178*Main!F58^2+0.000278069636317286*Main!F58^3-0.0000278406992510258*Main!F58^4+0.0000003228737457658*Main!F58^5, IF(Main!F58&gt;26.2, -18895.7651082661+2452.10856000778*Main!F58-134.134832399667*Main!F58^2+4.00966173738255*Main!F58^3-0.0694732534351565*Main!F58^4+0.000674089336827828*Main!F58^5-0.000002967328509336*Main!F58^6+5.01640694069995E-13*Main!F58^9-2.21712283173159E-15*Main!F58^10, -177.524642865957+6.75352187307868*Main!F58-0.0000174714223028413*Main!F58^2+0.0000004714556743702*Main!F58^3-0.000000004767955495*Main!F58^4))))</f>
        <v/>
      </c>
      <c r="I166" s="24"/>
      <c r="M166" s="24"/>
    </row>
    <row r="167" spans="2:13" ht="13" customHeight="1">
      <c r="B167">
        <f>Main!E59</f>
        <v>270</v>
      </c>
      <c r="C167">
        <f>Main!C59</f>
        <v>-3.6</v>
      </c>
      <c r="D167" s="20" t="str">
        <f>Main!D59</f>
        <v>ice</v>
      </c>
      <c r="E167" s="24">
        <f>IF(AND(ISBLANK(Main!C59),ISNUMBER(Main!F59)), Main!F59, IF(AND(D167="halite",C167&gt;B167),26.4575-0.000361*B167^2+0.00000055302*B167^3+(0.010765+0.0003697*B167-0.0000001544*B167^2-0.000000000379*B167^3)*C167,IF(D167="ice", 0 + 1.78*(-C167) - 0.0442*(-C167)^2 + 0.000557*(-C167)^3,IF(D167="hydrohalite", 40.36947594+14.80771966*C167/100-14.08238722*1, IF(D167="halite", 26.242 +0.4928*C167/100 + 1.42*(C167/100)^2- 0.223*(C167/100)^3 + 0.04129*(C167/100)^4 + 0.006295*(C167/100)^5- 0.001967*(C167/100)^6 + 0.0001112*(C167/100)^7,"")))))</f>
        <v>5.8611553920000006</v>
      </c>
      <c r="F167" s="88" t="str">
        <f t="shared" si="3"/>
        <v>Bodnar, R.J. (1993) Revised equation and table for determining the freezing point depression of H2O-NaCl solutions. Geochimica et Cosmochimica Acta, 57, 683-684</v>
      </c>
      <c r="G167" s="24"/>
      <c r="H167" s="24" t="str">
        <f>IF(ISBLANK(Main!F59),"",IF(AND(ISBLANK(Main!C59), ISNUMBER(Main!F59)), IF(Main!F59&lt;23.18, -0.00561545245555273-0.552638332776787*Main!F59-0.0111333253283178*Main!F59^2+0.000278069636317286*Main!F59^3-0.0000278406992510258*Main!F59^4+0.0000003228737457658*Main!F59^5, IF(Main!F59&gt;26.2, -18895.7651082661+2452.10856000778*Main!F59-134.134832399667*Main!F59^2+4.00966173738255*Main!F59^3-0.0694732534351565*Main!F59^4+0.000674089336827828*Main!F59^5-0.000002967328509336*Main!F59^6+5.01640694069995E-13*Main!F59^9-2.21712283173159E-15*Main!F59^10, -177.524642865957+6.75352187307868*Main!F59-0.0000174714223028413*Main!F59^2+0.0000004714556743702*Main!F59^3-0.000000004767955495*Main!F59^4))))</f>
        <v/>
      </c>
      <c r="I167" s="24"/>
      <c r="M167" s="24"/>
    </row>
    <row r="168" spans="2:13" ht="13" customHeight="1">
      <c r="B168">
        <f>Main!E60</f>
        <v>261</v>
      </c>
      <c r="C168">
        <f>Main!C60</f>
        <v>-2.7</v>
      </c>
      <c r="D168" s="20" t="str">
        <f>Main!D60</f>
        <v>ice</v>
      </c>
      <c r="E168" s="24">
        <f>IF(AND(ISBLANK(Main!C60),ISNUMBER(Main!F60)), Main!F60, IF(AND(D168="halite",C168&gt;B168),26.4575-0.000361*B168^2+0.00000055302*B168^3+(0.010765+0.0003697*B168-0.0000001544*B168^2-0.000000000379*B168^3)*C168,IF(D168="ice", 0 + 1.78*(-C168) - 0.0442*(-C168)^2 + 0.000557*(-C168)^3,IF(D168="hydrohalite", 40.36947594+14.80771966*C168/100-14.08238722*1, IF(D168="halite", 26.242 +0.4928*C168/100 + 1.42*(C168/100)^2- 0.223*(C168/100)^3 + 0.04129*(C168/100)^4 + 0.006295*(C168/100)^5- 0.001967*(C168/100)^6 + 0.0001112*(C168/100)^7,"")))))</f>
        <v>4.4947454310000001</v>
      </c>
      <c r="F168" s="88" t="str">
        <f t="shared" si="3"/>
        <v>Bodnar, R.J. (1993) Revised equation and table for determining the freezing point depression of H2O-NaCl solutions. Geochimica et Cosmochimica Acta, 57, 683-684</v>
      </c>
      <c r="G168" s="24"/>
      <c r="H168" s="24" t="str">
        <f>IF(ISBLANK(Main!F60),"",IF(AND(ISBLANK(Main!C60), ISNUMBER(Main!F60)), IF(Main!F60&lt;23.18, -0.00561545245555273-0.552638332776787*Main!F60-0.0111333253283178*Main!F60^2+0.000278069636317286*Main!F60^3-0.0000278406992510258*Main!F60^4+0.0000003228737457658*Main!F60^5, IF(Main!F60&gt;26.2, -18895.7651082661+2452.10856000778*Main!F60-134.134832399667*Main!F60^2+4.00966173738255*Main!F60^3-0.0694732534351565*Main!F60^4+0.000674089336827828*Main!F60^5-0.000002967328509336*Main!F60^6+5.01640694069995E-13*Main!F60^9-2.21712283173159E-15*Main!F60^10, -177.524642865957+6.75352187307868*Main!F60-0.0000174714223028413*Main!F60^2+0.0000004714556743702*Main!F60^3-0.000000004767955495*Main!F60^4))))</f>
        <v/>
      </c>
      <c r="I168" s="24"/>
      <c r="M168" s="24"/>
    </row>
    <row r="169" spans="2:13" ht="13" customHeight="1">
      <c r="B169">
        <f>Main!E61</f>
        <v>270</v>
      </c>
      <c r="C169">
        <f>Main!C61</f>
        <v>-3.6</v>
      </c>
      <c r="D169" s="20" t="str">
        <f>Main!D61</f>
        <v>ice</v>
      </c>
      <c r="E169" s="24">
        <f>IF(AND(ISBLANK(Main!C61),ISNUMBER(Main!F61)), Main!F61, IF(AND(D169="halite",C169&gt;B169),26.4575-0.000361*B169^2+0.00000055302*B169^3+(0.010765+0.0003697*B169-0.0000001544*B169^2-0.000000000379*B169^3)*C169,IF(D169="ice", 0 + 1.78*(-C169) - 0.0442*(-C169)^2 + 0.000557*(-C169)^3,IF(D169="hydrohalite", 40.36947594+14.80771966*C169/100-14.08238722*1, IF(D169="halite", 26.242 +0.4928*C169/100 + 1.42*(C169/100)^2- 0.223*(C169/100)^3 + 0.04129*(C169/100)^4 + 0.006295*(C169/100)^5- 0.001967*(C169/100)^6 + 0.0001112*(C169/100)^7,"")))))</f>
        <v>5.8611553920000006</v>
      </c>
      <c r="F169" s="88" t="str">
        <f t="shared" si="3"/>
        <v>Bodnar, R.J. (1993) Revised equation and table for determining the freezing point depression of H2O-NaCl solutions. Geochimica et Cosmochimica Acta, 57, 683-684</v>
      </c>
      <c r="G169" s="24"/>
      <c r="H169" s="24" t="str">
        <f>IF(ISBLANK(Main!F61),"",IF(AND(ISBLANK(Main!C61), ISNUMBER(Main!F61)), IF(Main!F61&lt;23.18, -0.00561545245555273-0.552638332776787*Main!F61-0.0111333253283178*Main!F61^2+0.000278069636317286*Main!F61^3-0.0000278406992510258*Main!F61^4+0.0000003228737457658*Main!F61^5, IF(Main!F61&gt;26.2, -18895.7651082661+2452.10856000778*Main!F61-134.134832399667*Main!F61^2+4.00966173738255*Main!F61^3-0.0694732534351565*Main!F61^4+0.000674089336827828*Main!F61^5-0.000002967328509336*Main!F61^6+5.01640694069995E-13*Main!F61^9-2.21712283173159E-15*Main!F61^10, -177.524642865957+6.75352187307868*Main!F61-0.0000174714223028413*Main!F61^2+0.0000004714556743702*Main!F61^3-0.000000004767955495*Main!F61^4))))</f>
        <v/>
      </c>
      <c r="I169" s="24"/>
      <c r="M169" s="24"/>
    </row>
    <row r="170" spans="2:13" ht="13" customHeight="1">
      <c r="B170">
        <f>Main!E62</f>
        <v>273</v>
      </c>
      <c r="C170">
        <f>Main!C62</f>
        <v>-4.2</v>
      </c>
      <c r="D170" s="20" t="str">
        <f>Main!D62</f>
        <v>ice</v>
      </c>
      <c r="E170" s="24">
        <f>IF(AND(ISBLANK(Main!C62),ISNUMBER(Main!F62)), Main!F62, IF(AND(D170="halite",C170&gt;B170),26.4575-0.000361*B170^2+0.00000055302*B170^3+(0.010765+0.0003697*B170-0.0000001544*B170^2-0.000000000379*B170^3)*C170,IF(D170="ice", 0 + 1.78*(-C170) - 0.0442*(-C170)^2 + 0.000557*(-C170)^3,IF(D170="hydrohalite", 40.36947594+14.80771966*C170/100-14.08238722*1, IF(D170="halite", 26.242 +0.4928*C170/100 + 1.42*(C170/100)^2- 0.223*(C170/100)^3 + 0.04129*(C170/100)^4 + 0.006295*(C170/100)^5- 0.001967*(C170/100)^6 + 0.0001112*(C170/100)^7,"")))))</f>
        <v>6.7375790160000006</v>
      </c>
      <c r="F170" s="88" t="str">
        <f t="shared" si="3"/>
        <v>Bodnar, R.J. (1993) Revised equation and table for determining the freezing point depression of H2O-NaCl solutions. Geochimica et Cosmochimica Acta, 57, 683-684</v>
      </c>
      <c r="G170" s="24"/>
      <c r="H170" s="24" t="str">
        <f>IF(ISBLANK(Main!F62),"",IF(AND(ISBLANK(Main!C62), ISNUMBER(Main!F62)), IF(Main!F62&lt;23.18, -0.00561545245555273-0.552638332776787*Main!F62-0.0111333253283178*Main!F62^2+0.000278069636317286*Main!F62^3-0.0000278406992510258*Main!F62^4+0.0000003228737457658*Main!F62^5, IF(Main!F62&gt;26.2, -18895.7651082661+2452.10856000778*Main!F62-134.134832399667*Main!F62^2+4.00966173738255*Main!F62^3-0.0694732534351565*Main!F62^4+0.000674089336827828*Main!F62^5-0.000002967328509336*Main!F62^6+5.01640694069995E-13*Main!F62^9-2.21712283173159E-15*Main!F62^10, -177.524642865957+6.75352187307868*Main!F62-0.0000174714223028413*Main!F62^2+0.0000004714556743702*Main!F62^3-0.000000004767955495*Main!F62^4))))</f>
        <v/>
      </c>
      <c r="I170" s="24"/>
      <c r="M170" s="24"/>
    </row>
    <row r="171" spans="2:13" ht="13" customHeight="1">
      <c r="B171">
        <f>Main!E63</f>
        <v>250</v>
      </c>
      <c r="C171">
        <f>Main!C63</f>
        <v>-4.2</v>
      </c>
      <c r="D171" s="20" t="str">
        <f>Main!D63</f>
        <v>ice</v>
      </c>
      <c r="E171" s="24">
        <f>IF(AND(ISBLANK(Main!C63),ISNUMBER(Main!F63)), Main!F63, IF(AND(D171="halite",C171&gt;B171),26.4575-0.000361*B171^2+0.00000055302*B171^3+(0.010765+0.0003697*B171-0.0000001544*B171^2-0.000000000379*B171^3)*C171,IF(D171="ice", 0 + 1.78*(-C171) - 0.0442*(-C171)^2 + 0.000557*(-C171)^3,IF(D171="hydrohalite", 40.36947594+14.80771966*C171/100-14.08238722*1, IF(D171="halite", 26.242 +0.4928*C171/100 + 1.42*(C171/100)^2- 0.223*(C171/100)^3 + 0.04129*(C171/100)^4 + 0.006295*(C171/100)^5- 0.001967*(C171/100)^6 + 0.0001112*(C171/100)^7,"")))))</f>
        <v>6.7375790160000006</v>
      </c>
      <c r="F171" s="88" t="str">
        <f t="shared" si="3"/>
        <v>Bodnar, R.J. (1993) Revised equation and table for determining the freezing point depression of H2O-NaCl solutions. Geochimica et Cosmochimica Acta, 57, 683-684</v>
      </c>
      <c r="G171" s="24"/>
      <c r="H171" s="24" t="str">
        <f>IF(ISBLANK(Main!F63),"",IF(AND(ISBLANK(Main!C63), ISNUMBER(Main!F63)), IF(Main!F63&lt;23.18, -0.00561545245555273-0.552638332776787*Main!F63-0.0111333253283178*Main!F63^2+0.000278069636317286*Main!F63^3-0.0000278406992510258*Main!F63^4+0.0000003228737457658*Main!F63^5, IF(Main!F63&gt;26.2, -18895.7651082661+2452.10856000778*Main!F63-134.134832399667*Main!F63^2+4.00966173738255*Main!F63^3-0.0694732534351565*Main!F63^4+0.000674089336827828*Main!F63^5-0.000002967328509336*Main!F63^6+5.01640694069995E-13*Main!F63^9-2.21712283173159E-15*Main!F63^10, -177.524642865957+6.75352187307868*Main!F63-0.0000174714223028413*Main!F63^2+0.0000004714556743702*Main!F63^3-0.000000004767955495*Main!F63^4))))</f>
        <v/>
      </c>
      <c r="I171" s="24"/>
      <c r="M171" s="24"/>
    </row>
    <row r="172" spans="2:13" ht="13" customHeight="1">
      <c r="B172">
        <f>Main!E64</f>
        <v>250</v>
      </c>
      <c r="C172">
        <f>Main!C64</f>
        <v>-2.9</v>
      </c>
      <c r="D172" s="20" t="str">
        <f>Main!D64</f>
        <v>ice</v>
      </c>
      <c r="E172" s="24">
        <f>IF(AND(ISBLANK(Main!C64),ISNUMBER(Main!F64)), Main!F64, IF(AND(D172="halite",C172&gt;B172),26.4575-0.000361*B172^2+0.00000055302*B172^3+(0.010765+0.0003697*B172-0.0000001544*B172^2-0.000000000379*B172^3)*C172,IF(D172="ice", 0 + 1.78*(-C172) - 0.0442*(-C172)^2 + 0.000557*(-C172)^3,IF(D172="hydrohalite", 40.36947594+14.80771966*C172/100-14.08238722*1, IF(D172="halite", 26.242 +0.4928*C172/100 + 1.42*(C172/100)^2- 0.223*(C172/100)^3 + 0.04129*(C172/100)^4 + 0.006295*(C172/100)^5- 0.001967*(C172/100)^6 + 0.0001112*(C172/100)^7,"")))))</f>
        <v>4.8038626730000002</v>
      </c>
      <c r="F172" s="88" t="str">
        <f t="shared" si="3"/>
        <v>Bodnar, R.J. (1993) Revised equation and table for determining the freezing point depression of H2O-NaCl solutions. Geochimica et Cosmochimica Acta, 57, 683-684</v>
      </c>
      <c r="G172" s="24"/>
      <c r="H172" s="24" t="str">
        <f>IF(ISBLANK(Main!F64),"",IF(AND(ISBLANK(Main!C64), ISNUMBER(Main!F64)), IF(Main!F64&lt;23.18, -0.00561545245555273-0.552638332776787*Main!F64-0.0111333253283178*Main!F64^2+0.000278069636317286*Main!F64^3-0.0000278406992510258*Main!F64^4+0.0000003228737457658*Main!F64^5, IF(Main!F64&gt;26.2, -18895.7651082661+2452.10856000778*Main!F64-134.134832399667*Main!F64^2+4.00966173738255*Main!F64^3-0.0694732534351565*Main!F64^4+0.000674089336827828*Main!F64^5-0.000002967328509336*Main!F64^6+5.01640694069995E-13*Main!F64^9-2.21712283173159E-15*Main!F64^10, -177.524642865957+6.75352187307868*Main!F64-0.0000174714223028413*Main!F64^2+0.0000004714556743702*Main!F64^3-0.000000004767955495*Main!F64^4))))</f>
        <v/>
      </c>
      <c r="I172" s="24"/>
      <c r="M172" s="24"/>
    </row>
    <row r="173" spans="2:13" ht="13" customHeight="1">
      <c r="B173">
        <f>Main!E65</f>
        <v>261</v>
      </c>
      <c r="C173">
        <f>Main!C65</f>
        <v>-2.8</v>
      </c>
      <c r="D173" s="20" t="str">
        <f>Main!D65</f>
        <v>ice</v>
      </c>
      <c r="E173" s="24">
        <f>IF(AND(ISBLANK(Main!C65),ISNUMBER(Main!F65)), Main!F65, IF(AND(D173="halite",C173&gt;B173),26.4575-0.000361*B173^2+0.00000055302*B173^3+(0.010765+0.0003697*B173-0.0000001544*B173^2-0.000000000379*B173^3)*C173,IF(D173="ice", 0 + 1.78*(-C173) - 0.0442*(-C173)^2 + 0.000557*(-C173)^3,IF(D173="hydrohalite", 40.36947594+14.80771966*C173/100-14.08238722*1, IF(D173="halite", 26.242 +0.4928*C173/100 + 1.42*(C173/100)^2- 0.223*(C173/100)^3 + 0.04129*(C173/100)^4 + 0.006295*(C173/100)^5- 0.001967*(C173/100)^6 + 0.0001112*(C173/100)^7,"")))))</f>
        <v>4.6496992639999997</v>
      </c>
      <c r="F173" s="88" t="str">
        <f t="shared" si="3"/>
        <v>Bodnar, R.J. (1993) Revised equation and table for determining the freezing point depression of H2O-NaCl solutions. Geochimica et Cosmochimica Acta, 57, 683-684</v>
      </c>
      <c r="G173" s="24"/>
      <c r="H173" s="24" t="str">
        <f>IF(ISBLANK(Main!F65),"",IF(AND(ISBLANK(Main!C65), ISNUMBER(Main!F65)), IF(Main!F65&lt;23.18, -0.00561545245555273-0.552638332776787*Main!F65-0.0111333253283178*Main!F65^2+0.000278069636317286*Main!F65^3-0.0000278406992510258*Main!F65^4+0.0000003228737457658*Main!F65^5, IF(Main!F65&gt;26.2, -18895.7651082661+2452.10856000778*Main!F65-134.134832399667*Main!F65^2+4.00966173738255*Main!F65^3-0.0694732534351565*Main!F65^4+0.000674089336827828*Main!F65^5-0.000002967328509336*Main!F65^6+5.01640694069995E-13*Main!F65^9-2.21712283173159E-15*Main!F65^10, -177.524642865957+6.75352187307868*Main!F65-0.0000174714223028413*Main!F65^2+0.0000004714556743702*Main!F65^3-0.000000004767955495*Main!F65^4))))</f>
        <v/>
      </c>
      <c r="I173" s="24"/>
      <c r="M173" s="24"/>
    </row>
    <row r="174" spans="2:13" ht="13" customHeight="1">
      <c r="B174">
        <f>Main!E66</f>
        <v>261</v>
      </c>
      <c r="C174">
        <f>Main!C66</f>
        <v>-3</v>
      </c>
      <c r="D174" s="20" t="str">
        <f>Main!D66</f>
        <v>ice</v>
      </c>
      <c r="E174" s="24">
        <f>IF(AND(ISBLANK(Main!C66),ISNUMBER(Main!F66)), Main!F66, IF(AND(D174="halite",C174&gt;B174),26.4575-0.000361*B174^2+0.00000055302*B174^3+(0.010765+0.0003697*B174-0.0000001544*B174^2-0.000000000379*B174^3)*C174,IF(D174="ice", 0 + 1.78*(-C174) - 0.0442*(-C174)^2 + 0.000557*(-C174)^3,IF(D174="hydrohalite", 40.36947594+14.80771966*C174/100-14.08238722*1, IF(D174="halite", 26.242 +0.4928*C174/100 + 1.42*(C174/100)^2- 0.223*(C174/100)^3 + 0.04129*(C174/100)^4 + 0.006295*(C174/100)^5- 0.001967*(C174/100)^6 + 0.0001112*(C174/100)^7,"")))))</f>
        <v>4.9572389999999995</v>
      </c>
      <c r="F174" s="88" t="str">
        <f t="shared" si="3"/>
        <v>Bodnar, R.J. (1993) Revised equation and table for determining the freezing point depression of H2O-NaCl solutions. Geochimica et Cosmochimica Acta, 57, 683-684</v>
      </c>
      <c r="G174" s="24"/>
      <c r="H174" s="24" t="str">
        <f>IF(ISBLANK(Main!F66),"",IF(AND(ISBLANK(Main!C66), ISNUMBER(Main!F66)), IF(Main!F66&lt;23.18, -0.00561545245555273-0.552638332776787*Main!F66-0.0111333253283178*Main!F66^2+0.000278069636317286*Main!F66^3-0.0000278406992510258*Main!F66^4+0.0000003228737457658*Main!F66^5, IF(Main!F66&gt;26.2, -18895.7651082661+2452.10856000778*Main!F66-134.134832399667*Main!F66^2+4.00966173738255*Main!F66^3-0.0694732534351565*Main!F66^4+0.000674089336827828*Main!F66^5-0.000002967328509336*Main!F66^6+5.01640694069995E-13*Main!F66^9-2.21712283173159E-15*Main!F66^10, -177.524642865957+6.75352187307868*Main!F66-0.0000174714223028413*Main!F66^2+0.0000004714556743702*Main!F66^3-0.000000004767955495*Main!F66^4))))</f>
        <v/>
      </c>
      <c r="I174" s="24"/>
      <c r="M174" s="24"/>
    </row>
    <row r="175" spans="2:13" ht="13" customHeight="1">
      <c r="B175">
        <f>Main!E67</f>
        <v>300</v>
      </c>
      <c r="C175">
        <f>Main!C67</f>
        <v>-3.5</v>
      </c>
      <c r="D175" s="20" t="str">
        <f>Main!D67</f>
        <v>ice</v>
      </c>
      <c r="E175" s="24">
        <f>IF(AND(ISBLANK(Main!C67),ISNUMBER(Main!F67)), Main!F67, IF(AND(D175="halite",C175&gt;B175),26.4575-0.000361*B175^2+0.00000055302*B175^3+(0.010765+0.0003697*B175-0.0000001544*B175^2-0.000000000379*B175^3)*C175,IF(D175="ice", 0 + 1.78*(-C175) - 0.0442*(-C175)^2 + 0.000557*(-C175)^3,IF(D175="hydrohalite", 40.36947594+14.80771966*C175/100-14.08238722*1, IF(D175="halite", 26.242 +0.4928*C175/100 + 1.42*(C175/100)^2- 0.223*(C175/100)^3 + 0.04129*(C175/100)^4 + 0.006295*(C175/100)^5- 0.001967*(C175/100)^6 + 0.0001112*(C175/100)^7,"")))))</f>
        <v>5.7124313750000004</v>
      </c>
      <c r="F175" s="88" t="str">
        <f t="shared" si="3"/>
        <v>Bodnar, R.J. (1993) Revised equation and table for determining the freezing point depression of H2O-NaCl solutions. Geochimica et Cosmochimica Acta, 57, 683-684</v>
      </c>
      <c r="G175" s="24"/>
      <c r="H175" s="24" t="str">
        <f>IF(ISBLANK(Main!F67),"",IF(AND(ISBLANK(Main!C67), ISNUMBER(Main!F67)), IF(Main!F67&lt;23.18, -0.00561545245555273-0.552638332776787*Main!F67-0.0111333253283178*Main!F67^2+0.000278069636317286*Main!F67^3-0.0000278406992510258*Main!F67^4+0.0000003228737457658*Main!F67^5, IF(Main!F67&gt;26.2, -18895.7651082661+2452.10856000778*Main!F67-134.134832399667*Main!F67^2+4.00966173738255*Main!F67^3-0.0694732534351565*Main!F67^4+0.000674089336827828*Main!F67^5-0.000002967328509336*Main!F67^6+5.01640694069995E-13*Main!F67^9-2.21712283173159E-15*Main!F67^10, -177.524642865957+6.75352187307868*Main!F67-0.0000174714223028413*Main!F67^2+0.0000004714556743702*Main!F67^3-0.000000004767955495*Main!F67^4))))</f>
        <v/>
      </c>
      <c r="I175" s="24"/>
      <c r="M175" s="24"/>
    </row>
    <row r="176" spans="2:13" ht="13" customHeight="1">
      <c r="B176">
        <f>Main!E68</f>
        <v>270</v>
      </c>
      <c r="C176">
        <f>Main!C68</f>
        <v>-3.6</v>
      </c>
      <c r="D176" s="20" t="str">
        <f>Main!D68</f>
        <v>ice</v>
      </c>
      <c r="E176" s="24">
        <f>IF(AND(ISBLANK(Main!C68),ISNUMBER(Main!F68)), Main!F68, IF(AND(D176="halite",C176&gt;B176),26.4575-0.000361*B176^2+0.00000055302*B176^3+(0.010765+0.0003697*B176-0.0000001544*B176^2-0.000000000379*B176^3)*C176,IF(D176="ice", 0 + 1.78*(-C176) - 0.0442*(-C176)^2 + 0.000557*(-C176)^3,IF(D176="hydrohalite", 40.36947594+14.80771966*C176/100-14.08238722*1, IF(D176="halite", 26.242 +0.4928*C176/100 + 1.42*(C176/100)^2- 0.223*(C176/100)^3 + 0.04129*(C176/100)^4 + 0.006295*(C176/100)^5- 0.001967*(C176/100)^6 + 0.0001112*(C176/100)^7,"")))))</f>
        <v>5.8611553920000006</v>
      </c>
      <c r="F176" s="88" t="str">
        <f t="shared" si="3"/>
        <v>Bodnar, R.J. (1993) Revised equation and table for determining the freezing point depression of H2O-NaCl solutions. Geochimica et Cosmochimica Acta, 57, 683-684</v>
      </c>
      <c r="G176" s="24"/>
      <c r="H176" s="24" t="str">
        <f>IF(ISBLANK(Main!F68),"",IF(AND(ISBLANK(Main!C68), ISNUMBER(Main!F68)), IF(Main!F68&lt;23.18, -0.00561545245555273-0.552638332776787*Main!F68-0.0111333253283178*Main!F68^2+0.000278069636317286*Main!F68^3-0.0000278406992510258*Main!F68^4+0.0000003228737457658*Main!F68^5, IF(Main!F68&gt;26.2, -18895.7651082661+2452.10856000778*Main!F68-134.134832399667*Main!F68^2+4.00966173738255*Main!F68^3-0.0694732534351565*Main!F68^4+0.000674089336827828*Main!F68^5-0.000002967328509336*Main!F68^6+5.01640694069995E-13*Main!F68^9-2.21712283173159E-15*Main!F68^10, -177.524642865957+6.75352187307868*Main!F68-0.0000174714223028413*Main!F68^2+0.0000004714556743702*Main!F68^3-0.000000004767955495*Main!F68^4))))</f>
        <v/>
      </c>
      <c r="I176" s="24"/>
      <c r="M176" s="24"/>
    </row>
    <row r="177" spans="2:9" ht="13" customHeight="1">
      <c r="B177">
        <f>Main!E69</f>
        <v>0</v>
      </c>
      <c r="C177">
        <f>Main!C69</f>
        <v>0</v>
      </c>
      <c r="D177" s="20">
        <f>Main!D69</f>
        <v>0</v>
      </c>
      <c r="E177" s="24" t="str">
        <f>IF(AND(ISBLANK(Main!C69),ISNUMBER(Main!F69)), Main!F69, IF(AND(D177="halite",C177&gt;B177),26.4575-0.000361*B177^2+0.00000055302*B177^3+(0.010765+0.0003697*B177-0.0000001544*B177^2-0.000000000379*B177^3)*C177,IF(D177="ice", 0 + 1.78*(-C177) - 0.0442*(-C177)^2 + 0.000557*(-C177)^3,IF(D177="hydrohalite", 40.36947594+14.80771966*C177/100-14.08238722*1, IF(D177="halite", 26.242 +0.4928*C177/100 + 1.42*(C177/100)^2- 0.223*(C177/100)^3 + 0.04129*(C177/100)^4 + 0.006295*(C177/100)^5- 0.001967*(C177/100)^6 + 0.0001112*(C177/100)^7,"")))))</f>
        <v/>
      </c>
      <c r="F177" s="88" t="str">
        <f t="shared" si="3"/>
        <v/>
      </c>
      <c r="G177" s="24"/>
      <c r="H177" s="24" t="str">
        <f>IF(ISBLANK(Main!F69),"",IF(AND(ISBLANK(Main!C69), ISNUMBER(Main!F69)), IF(Main!F69&lt;23.18, -0.00561545245555273-0.552638332776787*Main!F69-0.0111333253283178*Main!F69^2+0.000278069636317286*Main!F69^3-0.0000278406992510258*Main!F69^4+0.0000003228737457658*Main!F69^5, IF(Main!F69&gt;26.2, -18895.7651082661+2452.10856000778*Main!F69-134.134832399667*Main!F69^2+4.00966173738255*Main!F69^3-0.0694732534351565*Main!F69^4+0.000674089336827828*Main!F69^5-0.000002967328509336*Main!F69^6+5.01640694069995E-13*Main!F69^9-2.21712283173159E-15*Main!F69^10, -177.524642865957+6.75352187307868*Main!F69-0.0000174714223028413*Main!F69^2+0.0000004714556743702*Main!F69^3-0.000000004767955495*Main!F69^4))))</f>
        <v/>
      </c>
      <c r="I177" s="24"/>
    </row>
    <row r="178" spans="2:9" ht="13" customHeight="1">
      <c r="B178">
        <f>Main!E70</f>
        <v>0</v>
      </c>
      <c r="C178">
        <f>Main!C70</f>
        <v>0</v>
      </c>
      <c r="D178" s="20">
        <f>Main!D70</f>
        <v>0</v>
      </c>
      <c r="E178" s="24" t="str">
        <f>IF(AND(ISBLANK(Main!C70),ISNUMBER(Main!F70)), Main!F70, IF(AND(D178="halite",C178&gt;B178),26.4575-0.000361*B178^2+0.00000055302*B178^3+(0.010765+0.0003697*B178-0.0000001544*B178^2-0.000000000379*B178^3)*C178,IF(D178="ice", 0 + 1.78*(-C178) - 0.0442*(-C178)^2 + 0.000557*(-C178)^3,IF(D178="hydrohalite", 40.36947594+14.80771966*C178/100-14.08238722*1, IF(D178="halite", 26.242 +0.4928*C178/100 + 1.42*(C178/100)^2- 0.223*(C178/100)^3 + 0.04129*(C178/100)^4 + 0.006295*(C178/100)^5- 0.001967*(C178/100)^6 + 0.0001112*(C178/100)^7,"")))))</f>
        <v/>
      </c>
      <c r="F178" s="88" t="str">
        <f t="shared" si="3"/>
        <v/>
      </c>
      <c r="G178" s="24"/>
      <c r="H178" s="24" t="str">
        <f>IF(ISBLANK(Main!F70),"",IF(AND(ISBLANK(Main!C70), ISNUMBER(Main!F70)), IF(Main!F70&lt;23.18, -0.00561545245555273-0.552638332776787*Main!F70-0.0111333253283178*Main!F70^2+0.000278069636317286*Main!F70^3-0.0000278406992510258*Main!F70^4+0.0000003228737457658*Main!F70^5, IF(Main!F70&gt;26.2, -18895.7651082661+2452.10856000778*Main!F70-134.134832399667*Main!F70^2+4.00966173738255*Main!F70^3-0.0694732534351565*Main!F70^4+0.000674089336827828*Main!F70^5-0.000002967328509336*Main!F70^6+5.01640694069995E-13*Main!F70^9-2.21712283173159E-15*Main!F70^10, -177.524642865957+6.75352187307868*Main!F70-0.0000174714223028413*Main!F70^2+0.0000004714556743702*Main!F70^3-0.000000004767955495*Main!F70^4))))</f>
        <v/>
      </c>
      <c r="I178" s="24"/>
    </row>
    <row r="179" spans="2:9" ht="13" customHeight="1">
      <c r="B179">
        <f>Main!E71</f>
        <v>0</v>
      </c>
      <c r="C179">
        <f>Main!C71</f>
        <v>0</v>
      </c>
      <c r="D179" s="20">
        <f>Main!D71</f>
        <v>0</v>
      </c>
      <c r="E179" s="24" t="str">
        <f>IF(AND(ISBLANK(Main!C71),ISNUMBER(Main!F71)), Main!F71, IF(AND(D179="halite",C179&gt;B179),26.4575-0.000361*B179^2+0.00000055302*B179^3+(0.010765+0.0003697*B179-0.0000001544*B179^2-0.000000000379*B179^3)*C179,IF(D179="ice", 0 + 1.78*(-C179) - 0.0442*(-C179)^2 + 0.000557*(-C179)^3,IF(D179="hydrohalite", 40.36947594+14.80771966*C179/100-14.08238722*1, IF(D179="halite", 26.242 +0.4928*C179/100 + 1.42*(C179/100)^2- 0.223*(C179/100)^3 + 0.04129*(C179/100)^4 + 0.006295*(C179/100)^5- 0.001967*(C179/100)^6 + 0.0001112*(C179/100)^7,"")))))</f>
        <v/>
      </c>
      <c r="F179" s="88" t="str">
        <f t="shared" si="3"/>
        <v/>
      </c>
      <c r="G179" s="24"/>
      <c r="H179" s="24" t="str">
        <f>IF(ISBLANK(Main!F71),"",IF(AND(ISBLANK(Main!C71), ISNUMBER(Main!F71)), IF(Main!F71&lt;23.18, -0.00561545245555273-0.552638332776787*Main!F71-0.0111333253283178*Main!F71^2+0.000278069636317286*Main!F71^3-0.0000278406992510258*Main!F71^4+0.0000003228737457658*Main!F71^5, IF(Main!F71&gt;26.2, -18895.7651082661+2452.10856000778*Main!F71-134.134832399667*Main!F71^2+4.00966173738255*Main!F71^3-0.0694732534351565*Main!F71^4+0.000674089336827828*Main!F71^5-0.000002967328509336*Main!F71^6+5.01640694069995E-13*Main!F71^9-2.21712283173159E-15*Main!F71^10, -177.524642865957+6.75352187307868*Main!F71-0.0000174714223028413*Main!F71^2+0.0000004714556743702*Main!F71^3-0.000000004767955495*Main!F71^4))))</f>
        <v/>
      </c>
      <c r="I179" s="24"/>
    </row>
    <row r="180" spans="2:9" ht="13" customHeight="1">
      <c r="B180">
        <f>Main!E72</f>
        <v>0</v>
      </c>
      <c r="C180">
        <f>Main!C72</f>
        <v>0</v>
      </c>
      <c r="D180" s="20">
        <f>Main!D72</f>
        <v>0</v>
      </c>
      <c r="E180" s="24" t="str">
        <f>IF(AND(ISBLANK(Main!C72),ISNUMBER(Main!F72)), Main!F72, IF(AND(D180="halite",C180&gt;B180),26.4575-0.000361*B180^2+0.00000055302*B180^3+(0.010765+0.0003697*B180-0.0000001544*B180^2-0.000000000379*B180^3)*C180,IF(D180="ice", 0 + 1.78*(-C180) - 0.0442*(-C180)^2 + 0.000557*(-C180)^3,IF(D180="hydrohalite", 40.36947594+14.80771966*C180/100-14.08238722*1, IF(D180="halite", 26.242 +0.4928*C180/100 + 1.42*(C180/100)^2- 0.223*(C180/100)^3 + 0.04129*(C180/100)^4 + 0.006295*(C180/100)^5- 0.001967*(C180/100)^6 + 0.0001112*(C180/100)^7,"")))))</f>
        <v/>
      </c>
      <c r="F180" s="88" t="str">
        <f t="shared" si="3"/>
        <v/>
      </c>
      <c r="G180" s="24"/>
      <c r="H180" s="24" t="str">
        <f>IF(ISBLANK(Main!F72),"",IF(AND(ISBLANK(Main!C72), ISNUMBER(Main!F72)), IF(Main!F72&lt;23.18, -0.00561545245555273-0.552638332776787*Main!F72-0.0111333253283178*Main!F72^2+0.000278069636317286*Main!F72^3-0.0000278406992510258*Main!F72^4+0.0000003228737457658*Main!F72^5, IF(Main!F72&gt;26.2, -18895.7651082661+2452.10856000778*Main!F72-134.134832399667*Main!F72^2+4.00966173738255*Main!F72^3-0.0694732534351565*Main!F72^4+0.000674089336827828*Main!F72^5-0.000002967328509336*Main!F72^6+5.01640694069995E-13*Main!F72^9-2.21712283173159E-15*Main!F72^10, -177.524642865957+6.75352187307868*Main!F72-0.0000174714223028413*Main!F72^2+0.0000004714556743702*Main!F72^3-0.000000004767955495*Main!F72^4))))</f>
        <v/>
      </c>
      <c r="I180" s="24"/>
    </row>
    <row r="181" spans="2:9" ht="13" customHeight="1">
      <c r="B181">
        <f>Main!E73</f>
        <v>0</v>
      </c>
      <c r="C181">
        <f>Main!C73</f>
        <v>0</v>
      </c>
      <c r="D181" s="20">
        <f>Main!D73</f>
        <v>0</v>
      </c>
      <c r="E181" s="24" t="str">
        <f>IF(AND(ISBLANK(Main!C73),ISNUMBER(Main!F73)), Main!F73, IF(AND(D181="halite",C181&gt;B181),26.4575-0.000361*B181^2+0.00000055302*B181^3+(0.010765+0.0003697*B181-0.0000001544*B181^2-0.000000000379*B181^3)*C181,IF(D181="ice", 0 + 1.78*(-C181) - 0.0442*(-C181)^2 + 0.000557*(-C181)^3,IF(D181="hydrohalite", 40.36947594+14.80771966*C181/100-14.08238722*1, IF(D181="halite", 26.242 +0.4928*C181/100 + 1.42*(C181/100)^2- 0.223*(C181/100)^3 + 0.04129*(C181/100)^4 + 0.006295*(C181/100)^5- 0.001967*(C181/100)^6 + 0.0001112*(C181/100)^7,"")))))</f>
        <v/>
      </c>
      <c r="F181" s="88" t="str">
        <f t="shared" si="3"/>
        <v/>
      </c>
      <c r="G181" s="24"/>
      <c r="H181" s="24" t="str">
        <f>IF(ISBLANK(Main!F73),"",IF(AND(ISBLANK(Main!C73), ISNUMBER(Main!F73)), IF(Main!F73&lt;23.18, -0.00561545245555273-0.552638332776787*Main!F73-0.0111333253283178*Main!F73^2+0.000278069636317286*Main!F73^3-0.0000278406992510258*Main!F73^4+0.0000003228737457658*Main!F73^5, IF(Main!F73&gt;26.2, -18895.7651082661+2452.10856000778*Main!F73-134.134832399667*Main!F73^2+4.00966173738255*Main!F73^3-0.0694732534351565*Main!F73^4+0.000674089336827828*Main!F73^5-0.000002967328509336*Main!F73^6+5.01640694069995E-13*Main!F73^9-2.21712283173159E-15*Main!F73^10, -177.524642865957+6.75352187307868*Main!F73-0.0000174714223028413*Main!F73^2+0.0000004714556743702*Main!F73^3-0.000000004767955495*Main!F73^4))))</f>
        <v/>
      </c>
      <c r="I181" s="24"/>
    </row>
    <row r="182" spans="2:9" ht="13" customHeight="1">
      <c r="B182">
        <f>Main!E74</f>
        <v>0</v>
      </c>
      <c r="C182">
        <f>Main!C74</f>
        <v>0</v>
      </c>
      <c r="D182" s="20">
        <f>Main!D74</f>
        <v>0</v>
      </c>
      <c r="E182" s="24" t="str">
        <f>IF(AND(ISBLANK(Main!C74),ISNUMBER(Main!F74)), Main!F74, IF(AND(D182="halite",C182&gt;B182),26.4575-0.000361*B182^2+0.00000055302*B182^3+(0.010765+0.0003697*B182-0.0000001544*B182^2-0.000000000379*B182^3)*C182,IF(D182="ice", 0 + 1.78*(-C182) - 0.0442*(-C182)^2 + 0.000557*(-C182)^3,IF(D182="hydrohalite", 40.36947594+14.80771966*C182/100-14.08238722*1, IF(D182="halite", 26.242 +0.4928*C182/100 + 1.42*(C182/100)^2- 0.223*(C182/100)^3 + 0.04129*(C182/100)^4 + 0.006295*(C182/100)^5- 0.001967*(C182/100)^6 + 0.0001112*(C182/100)^7,"")))))</f>
        <v/>
      </c>
      <c r="F182" s="88" t="str">
        <f t="shared" si="3"/>
        <v/>
      </c>
      <c r="G182" s="24"/>
      <c r="H182" s="24" t="str">
        <f>IF(ISBLANK(Main!F74),"",IF(AND(ISBLANK(Main!C74), ISNUMBER(Main!F74)), IF(Main!F74&lt;23.18, -0.00561545245555273-0.552638332776787*Main!F74-0.0111333253283178*Main!F74^2+0.000278069636317286*Main!F74^3-0.0000278406992510258*Main!F74^4+0.0000003228737457658*Main!F74^5, IF(Main!F74&gt;26.2, -18895.7651082661+2452.10856000778*Main!F74-134.134832399667*Main!F74^2+4.00966173738255*Main!F74^3-0.0694732534351565*Main!F74^4+0.000674089336827828*Main!F74^5-0.000002967328509336*Main!F74^6+5.01640694069995E-13*Main!F74^9-2.21712283173159E-15*Main!F74^10, -177.524642865957+6.75352187307868*Main!F74-0.0000174714223028413*Main!F74^2+0.0000004714556743702*Main!F74^3-0.000000004767955495*Main!F74^4))))</f>
        <v/>
      </c>
      <c r="I182" s="24"/>
    </row>
    <row r="183" spans="2:9">
      <c r="B183">
        <f>Main!E75</f>
        <v>0</v>
      </c>
      <c r="C183">
        <f>Main!C75</f>
        <v>0</v>
      </c>
      <c r="D183" s="20">
        <f>Main!D75</f>
        <v>0</v>
      </c>
      <c r="E183" s="24" t="str">
        <f>IF(AND(ISBLANK(Main!C75),ISNUMBER(Main!F75)), Main!F75, IF(AND(D183="halite",C183&gt;B183),26.4575-0.000361*B183^2+0.00000055302*B183^3+(0.010765+0.0003697*B183-0.0000001544*B183^2-0.000000000379*B183^3)*C183,IF(D183="ice", 0 + 1.78*(-C183) - 0.0442*(-C183)^2 + 0.000557*(-C183)^3,IF(D183="hydrohalite", 40.36947594+14.80771966*C183/100-14.08238722*1, IF(D183="halite", 26.242 +0.4928*C183/100 + 1.42*(C183/100)^2- 0.223*(C183/100)^3 + 0.04129*(C183/100)^4 + 0.006295*(C183/100)^5- 0.001967*(C183/100)^6 + 0.0001112*(C183/100)^7,"")))))</f>
        <v/>
      </c>
      <c r="F183" s="88" t="str">
        <f t="shared" si="3"/>
        <v/>
      </c>
      <c r="G183" s="24"/>
      <c r="H183" s="24" t="str">
        <f>IF(ISBLANK(Main!F75),"",IF(AND(ISBLANK(Main!C75), ISNUMBER(Main!F75)), IF(Main!F75&lt;23.18, -0.00561545245555273-0.552638332776787*Main!F75-0.0111333253283178*Main!F75^2+0.000278069636317286*Main!F75^3-0.0000278406992510258*Main!F75^4+0.0000003228737457658*Main!F75^5, IF(Main!F75&gt;26.2, -18895.7651082661+2452.10856000778*Main!F75-134.134832399667*Main!F75^2+4.00966173738255*Main!F75^3-0.0694732534351565*Main!F75^4+0.000674089336827828*Main!F75^5-0.000002967328509336*Main!F75^6+5.01640694069995E-13*Main!F75^9-2.21712283173159E-15*Main!F75^10, -177.524642865957+6.75352187307868*Main!F75-0.0000174714223028413*Main!F75^2+0.0000004714556743702*Main!F75^3-0.000000004767955495*Main!F75^4))))</f>
        <v/>
      </c>
      <c r="I183" s="24"/>
    </row>
    <row r="184" spans="2:9">
      <c r="B184">
        <f>Main!E76</f>
        <v>0</v>
      </c>
      <c r="C184">
        <f>Main!C76</f>
        <v>0</v>
      </c>
      <c r="D184" s="20">
        <f>Main!D76</f>
        <v>0</v>
      </c>
      <c r="E184" s="24" t="str">
        <f>IF(AND(ISBLANK(Main!C76),ISNUMBER(Main!F76)), Main!F76, IF(AND(D184="halite",C184&gt;B184),26.4575-0.000361*B184^2+0.00000055302*B184^3+(0.010765+0.0003697*B184-0.0000001544*B184^2-0.000000000379*B184^3)*C184,IF(D184="ice", 0 + 1.78*(-C184) - 0.0442*(-C184)^2 + 0.000557*(-C184)^3,IF(D184="hydrohalite", 40.36947594+14.80771966*C184/100-14.08238722*1, IF(D184="halite", 26.242 +0.4928*C184/100 + 1.42*(C184/100)^2- 0.223*(C184/100)^3 + 0.04129*(C184/100)^4 + 0.006295*(C184/100)^5- 0.001967*(C184/100)^6 + 0.0001112*(C184/100)^7,"")))))</f>
        <v/>
      </c>
      <c r="F184" s="88" t="str">
        <f t="shared" si="3"/>
        <v/>
      </c>
      <c r="G184" s="24"/>
      <c r="H184" s="24" t="str">
        <f>IF(ISBLANK(Main!F76),"",IF(AND(ISBLANK(Main!C76), ISNUMBER(Main!F76)), IF(Main!F76&lt;23.18, -0.00561545245555273-0.552638332776787*Main!F76-0.0111333253283178*Main!F76^2+0.000278069636317286*Main!F76^3-0.0000278406992510258*Main!F76^4+0.0000003228737457658*Main!F76^5, IF(Main!F76&gt;26.2, -18895.7651082661+2452.10856000778*Main!F76-134.134832399667*Main!F76^2+4.00966173738255*Main!F76^3-0.0694732534351565*Main!F76^4+0.000674089336827828*Main!F76^5-0.000002967328509336*Main!F76^6+5.01640694069995E-13*Main!F76^9-2.21712283173159E-15*Main!F76^10, -177.524642865957+6.75352187307868*Main!F76-0.0000174714223028413*Main!F76^2+0.0000004714556743702*Main!F76^3-0.000000004767955495*Main!F76^4))))</f>
        <v/>
      </c>
      <c r="I184" s="24"/>
    </row>
    <row r="185" spans="2:9">
      <c r="B185">
        <f>Main!E77</f>
        <v>0</v>
      </c>
      <c r="C185">
        <f>Main!C77</f>
        <v>0</v>
      </c>
      <c r="D185" s="20">
        <f>Main!D77</f>
        <v>0</v>
      </c>
      <c r="E185" s="24" t="str">
        <f>IF(AND(ISBLANK(Main!C77),ISNUMBER(Main!F77)), Main!F77, IF(AND(D185="halite",C185&gt;B185),26.4575-0.000361*B185^2+0.00000055302*B185^3+(0.010765+0.0003697*B185-0.0000001544*B185^2-0.000000000379*B185^3)*C185,IF(D185="ice", 0 + 1.78*(-C185) - 0.0442*(-C185)^2 + 0.000557*(-C185)^3,IF(D185="hydrohalite", 40.36947594+14.80771966*C185/100-14.08238722*1, IF(D185="halite", 26.242 +0.4928*C185/100 + 1.42*(C185/100)^2- 0.223*(C185/100)^3 + 0.04129*(C185/100)^4 + 0.006295*(C185/100)^5- 0.001967*(C185/100)^6 + 0.0001112*(C185/100)^7,"")))))</f>
        <v/>
      </c>
      <c r="F185" s="88" t="str">
        <f t="shared" si="3"/>
        <v/>
      </c>
      <c r="G185" s="24"/>
      <c r="H185" s="24" t="str">
        <f>IF(ISBLANK(Main!F77),"",IF(AND(ISBLANK(Main!C77), ISNUMBER(Main!F77)), IF(Main!F77&lt;23.18, -0.00561545245555273-0.552638332776787*Main!F77-0.0111333253283178*Main!F77^2+0.000278069636317286*Main!F77^3-0.0000278406992510258*Main!F77^4+0.0000003228737457658*Main!F77^5, IF(Main!F77&gt;26.2, -18895.7651082661+2452.10856000778*Main!F77-134.134832399667*Main!F77^2+4.00966173738255*Main!F77^3-0.0694732534351565*Main!F77^4+0.000674089336827828*Main!F77^5-0.000002967328509336*Main!F77^6+5.01640694069995E-13*Main!F77^9-2.21712283173159E-15*Main!F77^10, -177.524642865957+6.75352187307868*Main!F77-0.0000174714223028413*Main!F77^2+0.0000004714556743702*Main!F77^3-0.000000004767955495*Main!F77^4))))</f>
        <v/>
      </c>
      <c r="I185" s="24"/>
    </row>
    <row r="186" spans="2:9">
      <c r="B186">
        <f>Main!E78</f>
        <v>0</v>
      </c>
      <c r="C186">
        <f>Main!C78</f>
        <v>0</v>
      </c>
      <c r="D186" s="20">
        <f>Main!D78</f>
        <v>0</v>
      </c>
      <c r="E186" s="24" t="str">
        <f>IF(AND(ISBLANK(Main!C78),ISNUMBER(Main!F78)), Main!F78, IF(AND(D186="halite",C186&gt;B186),26.4575-0.000361*B186^2+0.00000055302*B186^3+(0.010765+0.0003697*B186-0.0000001544*B186^2-0.000000000379*B186^3)*C186,IF(D186="ice", 0 + 1.78*(-C186) - 0.0442*(-C186)^2 + 0.000557*(-C186)^3,IF(D186="hydrohalite", 40.36947594+14.80771966*C186/100-14.08238722*1, IF(D186="halite", 26.242 +0.4928*C186/100 + 1.42*(C186/100)^2- 0.223*(C186/100)^3 + 0.04129*(C186/100)^4 + 0.006295*(C186/100)^5- 0.001967*(C186/100)^6 + 0.0001112*(C186/100)^7,"")))))</f>
        <v/>
      </c>
      <c r="F186" s="88" t="str">
        <f t="shared" si="3"/>
        <v/>
      </c>
      <c r="G186" s="24"/>
      <c r="H186" s="24" t="str">
        <f>IF(ISBLANK(Main!F78),"",IF(AND(ISBLANK(Main!C78), ISNUMBER(Main!F78)), IF(Main!F78&lt;23.18, -0.00561545245555273-0.552638332776787*Main!F78-0.0111333253283178*Main!F78^2+0.000278069636317286*Main!F78^3-0.0000278406992510258*Main!F78^4+0.0000003228737457658*Main!F78^5, IF(Main!F78&gt;26.2, -18895.7651082661+2452.10856000778*Main!F78-134.134832399667*Main!F78^2+4.00966173738255*Main!F78^3-0.0694732534351565*Main!F78^4+0.000674089336827828*Main!F78^5-0.000002967328509336*Main!F78^6+5.01640694069995E-13*Main!F78^9-2.21712283173159E-15*Main!F78^10, -177.524642865957+6.75352187307868*Main!F78-0.0000174714223028413*Main!F78^2+0.0000004714556743702*Main!F78^3-0.000000004767955495*Main!F78^4))))</f>
        <v/>
      </c>
      <c r="I186" s="24"/>
    </row>
    <row r="187" spans="2:9">
      <c r="B187">
        <f>Main!E79</f>
        <v>0</v>
      </c>
      <c r="C187">
        <f>Main!C79</f>
        <v>0</v>
      </c>
      <c r="D187" s="20">
        <f>Main!D79</f>
        <v>0</v>
      </c>
      <c r="E187" s="24" t="str">
        <f>IF(AND(ISBLANK(Main!C79),ISNUMBER(Main!F79)), Main!F79, IF(AND(D187="halite",C187&gt;B187),26.4575-0.000361*B187^2+0.00000055302*B187^3+(0.010765+0.0003697*B187-0.0000001544*B187^2-0.000000000379*B187^3)*C187,IF(D187="ice", 0 + 1.78*(-C187) - 0.0442*(-C187)^2 + 0.000557*(-C187)^3,IF(D187="hydrohalite", 40.36947594+14.80771966*C187/100-14.08238722*1, IF(D187="halite", 26.242 +0.4928*C187/100 + 1.42*(C187/100)^2- 0.223*(C187/100)^3 + 0.04129*(C187/100)^4 + 0.006295*(C187/100)^5- 0.001967*(C187/100)^6 + 0.0001112*(C187/100)^7,"")))))</f>
        <v/>
      </c>
      <c r="F187" s="88" t="str">
        <f t="shared" si="3"/>
        <v/>
      </c>
      <c r="G187" s="24"/>
      <c r="H187" s="24" t="str">
        <f>IF(ISBLANK(Main!F79),"",IF(AND(ISBLANK(Main!C79), ISNUMBER(Main!F79)), IF(Main!F79&lt;23.18, -0.00561545245555273-0.552638332776787*Main!F79-0.0111333253283178*Main!F79^2+0.000278069636317286*Main!F79^3-0.0000278406992510258*Main!F79^4+0.0000003228737457658*Main!F79^5, IF(Main!F79&gt;26.2, -18895.7651082661+2452.10856000778*Main!F79-134.134832399667*Main!F79^2+4.00966173738255*Main!F79^3-0.0694732534351565*Main!F79^4+0.000674089336827828*Main!F79^5-0.000002967328509336*Main!F79^6+5.01640694069995E-13*Main!F79^9-2.21712283173159E-15*Main!F79^10, -177.524642865957+6.75352187307868*Main!F79-0.0000174714223028413*Main!F79^2+0.0000004714556743702*Main!F79^3-0.000000004767955495*Main!F79^4))))</f>
        <v/>
      </c>
      <c r="I187" s="24"/>
    </row>
    <row r="188" spans="2:9">
      <c r="B188">
        <f>Main!E80</f>
        <v>0</v>
      </c>
      <c r="C188">
        <f>Main!C80</f>
        <v>0</v>
      </c>
      <c r="D188" s="20">
        <f>Main!D80</f>
        <v>0</v>
      </c>
      <c r="E188" s="24" t="str">
        <f>IF(AND(ISBLANK(Main!C80),ISNUMBER(Main!F80)), Main!F80, IF(AND(D188="halite",C188&gt;B188),26.4575-0.000361*B188^2+0.00000055302*B188^3+(0.010765+0.0003697*B188-0.0000001544*B188^2-0.000000000379*B188^3)*C188,IF(D188="ice", 0 + 1.78*(-C188) - 0.0442*(-C188)^2 + 0.000557*(-C188)^3,IF(D188="hydrohalite", 40.36947594+14.80771966*C188/100-14.08238722*1, IF(D188="halite", 26.242 +0.4928*C188/100 + 1.42*(C188/100)^2- 0.223*(C188/100)^3 + 0.04129*(C188/100)^4 + 0.006295*(C188/100)^5- 0.001967*(C188/100)^6 + 0.0001112*(C188/100)^7,"")))))</f>
        <v/>
      </c>
      <c r="F188" s="88" t="str">
        <f t="shared" si="3"/>
        <v/>
      </c>
      <c r="G188" s="24"/>
      <c r="H188" s="24" t="str">
        <f>IF(ISBLANK(Main!F80),"",IF(AND(ISBLANK(Main!C80), ISNUMBER(Main!F80)), IF(Main!F80&lt;23.18, -0.00561545245555273-0.552638332776787*Main!F80-0.0111333253283178*Main!F80^2+0.000278069636317286*Main!F80^3-0.0000278406992510258*Main!F80^4+0.0000003228737457658*Main!F80^5, IF(Main!F80&gt;26.2, -18895.7651082661+2452.10856000778*Main!F80-134.134832399667*Main!F80^2+4.00966173738255*Main!F80^3-0.0694732534351565*Main!F80^4+0.000674089336827828*Main!F80^5-0.000002967328509336*Main!F80^6+5.01640694069995E-13*Main!F80^9-2.21712283173159E-15*Main!F80^10, -177.524642865957+6.75352187307868*Main!F80-0.0000174714223028413*Main!F80^2+0.0000004714556743702*Main!F80^3-0.000000004767955495*Main!F80^4))))</f>
        <v/>
      </c>
      <c r="I188" s="24"/>
    </row>
    <row r="189" spans="2:9">
      <c r="B189">
        <f>Main!E81</f>
        <v>0</v>
      </c>
      <c r="C189">
        <f>Main!C81</f>
        <v>0</v>
      </c>
      <c r="D189" s="20">
        <f>Main!D81</f>
        <v>0</v>
      </c>
      <c r="E189" s="24" t="str">
        <f>IF(AND(ISBLANK(Main!C81),ISNUMBER(Main!F81)), Main!F81, IF(AND(D189="halite",C189&gt;B189),26.4575-0.000361*B189^2+0.00000055302*B189^3+(0.010765+0.0003697*B189-0.0000001544*B189^2-0.000000000379*B189^3)*C189,IF(D189="ice", 0 + 1.78*(-C189) - 0.0442*(-C189)^2 + 0.000557*(-C189)^3,IF(D189="hydrohalite", 40.36947594+14.80771966*C189/100-14.08238722*1, IF(D189="halite", 26.242 +0.4928*C189/100 + 1.42*(C189/100)^2- 0.223*(C189/100)^3 + 0.04129*(C189/100)^4 + 0.006295*(C189/100)^5- 0.001967*(C189/100)^6 + 0.0001112*(C189/100)^7,"")))))</f>
        <v/>
      </c>
      <c r="F189" s="88" t="str">
        <f t="shared" si="3"/>
        <v/>
      </c>
      <c r="G189" s="24"/>
      <c r="H189" s="24" t="str">
        <f>IF(ISBLANK(Main!F81),"",IF(AND(ISBLANK(Main!C81), ISNUMBER(Main!F81)), IF(Main!F81&lt;23.18, -0.00561545245555273-0.552638332776787*Main!F81-0.0111333253283178*Main!F81^2+0.000278069636317286*Main!F81^3-0.0000278406992510258*Main!F81^4+0.0000003228737457658*Main!F81^5, IF(Main!F81&gt;26.2, -18895.7651082661+2452.10856000778*Main!F81-134.134832399667*Main!F81^2+4.00966173738255*Main!F81^3-0.0694732534351565*Main!F81^4+0.000674089336827828*Main!F81^5-0.000002967328509336*Main!F81^6+5.01640694069995E-13*Main!F81^9-2.21712283173159E-15*Main!F81^10, -177.524642865957+6.75352187307868*Main!F81-0.0000174714223028413*Main!F81^2+0.0000004714556743702*Main!F81^3-0.000000004767955495*Main!F81^4))))</f>
        <v/>
      </c>
      <c r="I189" s="24"/>
    </row>
    <row r="190" spans="2:9">
      <c r="B190">
        <f>Main!E82</f>
        <v>0</v>
      </c>
      <c r="C190">
        <f>Main!C82</f>
        <v>0</v>
      </c>
      <c r="D190" s="20">
        <f>Main!D82</f>
        <v>0</v>
      </c>
      <c r="E190" s="24" t="str">
        <f>IF(AND(ISBLANK(Main!C82),ISNUMBER(Main!F82)), Main!F82, IF(AND(D190="halite",C190&gt;B190),26.4575-0.000361*B190^2+0.00000055302*B190^3+(0.010765+0.0003697*B190-0.0000001544*B190^2-0.000000000379*B190^3)*C190,IF(D190="ice", 0 + 1.78*(-C190) - 0.0442*(-C190)^2 + 0.000557*(-C190)^3,IF(D190="hydrohalite", 40.36947594+14.80771966*C190/100-14.08238722*1, IF(D190="halite", 26.242 +0.4928*C190/100 + 1.42*(C190/100)^2- 0.223*(C190/100)^3 + 0.04129*(C190/100)^4 + 0.006295*(C190/100)^5- 0.001967*(C190/100)^6 + 0.0001112*(C190/100)^7,"")))))</f>
        <v/>
      </c>
      <c r="F190" s="88" t="str">
        <f t="shared" si="3"/>
        <v/>
      </c>
      <c r="G190" s="24"/>
      <c r="H190" s="24" t="str">
        <f>IF(ISBLANK(Main!F82),"",IF(AND(ISBLANK(Main!C82), ISNUMBER(Main!F82)), IF(Main!F82&lt;23.18, -0.00561545245555273-0.552638332776787*Main!F82-0.0111333253283178*Main!F82^2+0.000278069636317286*Main!F82^3-0.0000278406992510258*Main!F82^4+0.0000003228737457658*Main!F82^5, IF(Main!F82&gt;26.2, -18895.7651082661+2452.10856000778*Main!F82-134.134832399667*Main!F82^2+4.00966173738255*Main!F82^3-0.0694732534351565*Main!F82^4+0.000674089336827828*Main!F82^5-0.000002967328509336*Main!F82^6+5.01640694069995E-13*Main!F82^9-2.21712283173159E-15*Main!F82^10, -177.524642865957+6.75352187307868*Main!F82-0.0000174714223028413*Main!F82^2+0.0000004714556743702*Main!F82^3-0.000000004767955495*Main!F82^4))))</f>
        <v/>
      </c>
      <c r="I190" s="24"/>
    </row>
    <row r="191" spans="2:9">
      <c r="B191">
        <f>Main!E83</f>
        <v>0</v>
      </c>
      <c r="C191">
        <f>Main!C83</f>
        <v>0</v>
      </c>
      <c r="D191" s="20">
        <f>Main!D83</f>
        <v>0</v>
      </c>
      <c r="E191" s="24" t="str">
        <f>IF(AND(ISBLANK(Main!C83),ISNUMBER(Main!F83)), Main!F83, IF(AND(D191="halite",C191&gt;B191),26.4575-0.000361*B191^2+0.00000055302*B191^3+(0.010765+0.0003697*B191-0.0000001544*B191^2-0.000000000379*B191^3)*C191,IF(D191="ice", 0 + 1.78*(-C191) - 0.0442*(-C191)^2 + 0.000557*(-C191)^3,IF(D191="hydrohalite", 40.36947594+14.80771966*C191/100-14.08238722*1, IF(D191="halite", 26.242 +0.4928*C191/100 + 1.42*(C191/100)^2- 0.223*(C191/100)^3 + 0.04129*(C191/100)^4 + 0.006295*(C191/100)^5- 0.001967*(C191/100)^6 + 0.0001112*(C191/100)^7,"")))))</f>
        <v/>
      </c>
      <c r="F191" s="88" t="str">
        <f t="shared" si="3"/>
        <v/>
      </c>
      <c r="G191" s="24"/>
      <c r="H191" s="24" t="str">
        <f>IF(ISBLANK(Main!F83),"",IF(AND(ISBLANK(Main!C83), ISNUMBER(Main!F83)), IF(Main!F83&lt;23.18, -0.00561545245555273-0.552638332776787*Main!F83-0.0111333253283178*Main!F83^2+0.000278069636317286*Main!F83^3-0.0000278406992510258*Main!F83^4+0.0000003228737457658*Main!F83^5, IF(Main!F83&gt;26.2, -18895.7651082661+2452.10856000778*Main!F83-134.134832399667*Main!F83^2+4.00966173738255*Main!F83^3-0.0694732534351565*Main!F83^4+0.000674089336827828*Main!F83^5-0.000002967328509336*Main!F83^6+5.01640694069995E-13*Main!F83^9-2.21712283173159E-15*Main!F83^10, -177.524642865957+6.75352187307868*Main!F83-0.0000174714223028413*Main!F83^2+0.0000004714556743702*Main!F83^3-0.000000004767955495*Main!F83^4))))</f>
        <v/>
      </c>
      <c r="I191" s="24"/>
    </row>
    <row r="192" spans="2:9">
      <c r="B192">
        <f>Main!E84</f>
        <v>0</v>
      </c>
      <c r="C192">
        <f>Main!C84</f>
        <v>0</v>
      </c>
      <c r="D192" s="20">
        <f>Main!D84</f>
        <v>0</v>
      </c>
      <c r="E192" s="24" t="str">
        <f>IF(AND(ISBLANK(Main!C84),ISNUMBER(Main!F84)), Main!F84, IF(AND(D192="halite",C192&gt;B192),26.4575-0.000361*B192^2+0.00000055302*B192^3+(0.010765+0.0003697*B192-0.0000001544*B192^2-0.000000000379*B192^3)*C192,IF(D192="ice", 0 + 1.78*(-C192) - 0.0442*(-C192)^2 + 0.000557*(-C192)^3,IF(D192="hydrohalite", 40.36947594+14.80771966*C192/100-14.08238722*1, IF(D192="halite", 26.242 +0.4928*C192/100 + 1.42*(C192/100)^2- 0.223*(C192/100)^3 + 0.04129*(C192/100)^4 + 0.006295*(C192/100)^5- 0.001967*(C192/100)^6 + 0.0001112*(C192/100)^7,"")))))</f>
        <v/>
      </c>
      <c r="F192" s="88" t="str">
        <f t="shared" si="3"/>
        <v/>
      </c>
      <c r="G192" s="24"/>
      <c r="H192" s="24" t="str">
        <f>IF(ISBLANK(Main!F84),"",IF(AND(ISBLANK(Main!C84), ISNUMBER(Main!F84)), IF(Main!F84&lt;23.18, -0.00561545245555273-0.552638332776787*Main!F84-0.0111333253283178*Main!F84^2+0.000278069636317286*Main!F84^3-0.0000278406992510258*Main!F84^4+0.0000003228737457658*Main!F84^5, IF(Main!F84&gt;26.2, -18895.7651082661+2452.10856000778*Main!F84-134.134832399667*Main!F84^2+4.00966173738255*Main!F84^3-0.0694732534351565*Main!F84^4+0.000674089336827828*Main!F84^5-0.000002967328509336*Main!F84^6+5.01640694069995E-13*Main!F84^9-2.21712283173159E-15*Main!F84^10, -177.524642865957+6.75352187307868*Main!F84-0.0000174714223028413*Main!F84^2+0.0000004714556743702*Main!F84^3-0.000000004767955495*Main!F84^4))))</f>
        <v/>
      </c>
      <c r="I192" s="24"/>
    </row>
    <row r="193" spans="2:9">
      <c r="B193">
        <f>Main!E85</f>
        <v>0</v>
      </c>
      <c r="C193">
        <f>Main!C85</f>
        <v>0</v>
      </c>
      <c r="D193" s="20">
        <f>Main!D85</f>
        <v>0</v>
      </c>
      <c r="E193" s="24" t="str">
        <f>IF(AND(ISBLANK(Main!C85),ISNUMBER(Main!F85)), Main!F85, IF(AND(D193="halite",C193&gt;B193),26.4575-0.000361*B193^2+0.00000055302*B193^3+(0.010765+0.0003697*B193-0.0000001544*B193^2-0.000000000379*B193^3)*C193,IF(D193="ice", 0 + 1.78*(-C193) - 0.0442*(-C193)^2 + 0.000557*(-C193)^3,IF(D193="hydrohalite", 40.36947594+14.80771966*C193/100-14.08238722*1, IF(D193="halite", 26.242 +0.4928*C193/100 + 1.42*(C193/100)^2- 0.223*(C193/100)^3 + 0.04129*(C193/100)^4 + 0.006295*(C193/100)^5- 0.001967*(C193/100)^6 + 0.0001112*(C193/100)^7,"")))))</f>
        <v/>
      </c>
      <c r="F193" s="88" t="str">
        <f t="shared" si="3"/>
        <v/>
      </c>
      <c r="G193" s="24"/>
      <c r="H193" s="24" t="str">
        <f>IF(ISBLANK(Main!F85),"",IF(AND(ISBLANK(Main!C85), ISNUMBER(Main!F85)), IF(Main!F85&lt;23.18, -0.00561545245555273-0.552638332776787*Main!F85-0.0111333253283178*Main!F85^2+0.000278069636317286*Main!F85^3-0.0000278406992510258*Main!F85^4+0.0000003228737457658*Main!F85^5, IF(Main!F85&gt;26.2, -18895.7651082661+2452.10856000778*Main!F85-134.134832399667*Main!F85^2+4.00966173738255*Main!F85^3-0.0694732534351565*Main!F85^4+0.000674089336827828*Main!F85^5-0.000002967328509336*Main!F85^6+5.01640694069995E-13*Main!F85^9-2.21712283173159E-15*Main!F85^10, -177.524642865957+6.75352187307868*Main!F85-0.0000174714223028413*Main!F85^2+0.0000004714556743702*Main!F85^3-0.000000004767955495*Main!F85^4))))</f>
        <v/>
      </c>
      <c r="I193" s="24"/>
    </row>
    <row r="194" spans="2:9">
      <c r="B194">
        <f>Main!E86</f>
        <v>0</v>
      </c>
      <c r="C194">
        <f>Main!C86</f>
        <v>0</v>
      </c>
      <c r="D194" s="20">
        <f>Main!D86</f>
        <v>0</v>
      </c>
      <c r="E194" s="24" t="str">
        <f>IF(AND(ISBLANK(Main!C86),ISNUMBER(Main!F86)), Main!F86, IF(AND(D194="halite",C194&gt;B194),26.4575-0.000361*B194^2+0.00000055302*B194^3+(0.010765+0.0003697*B194-0.0000001544*B194^2-0.000000000379*B194^3)*C194,IF(D194="ice", 0 + 1.78*(-C194) - 0.0442*(-C194)^2 + 0.000557*(-C194)^3,IF(D194="hydrohalite", 40.36947594+14.80771966*C194/100-14.08238722*1, IF(D194="halite", 26.242 +0.4928*C194/100 + 1.42*(C194/100)^2- 0.223*(C194/100)^3 + 0.04129*(C194/100)^4 + 0.006295*(C194/100)^5- 0.001967*(C194/100)^6 + 0.0001112*(C194/100)^7,"")))))</f>
        <v/>
      </c>
      <c r="F194" s="88" t="str">
        <f t="shared" si="3"/>
        <v/>
      </c>
      <c r="G194" s="24"/>
      <c r="H194" s="24" t="str">
        <f>IF(ISBLANK(Main!F86),"",IF(AND(ISBLANK(Main!C86), ISNUMBER(Main!F86)), IF(Main!F86&lt;23.18, -0.00561545245555273-0.552638332776787*Main!F86-0.0111333253283178*Main!F86^2+0.000278069636317286*Main!F86^3-0.0000278406992510258*Main!F86^4+0.0000003228737457658*Main!F86^5, IF(Main!F86&gt;26.2, -18895.7651082661+2452.10856000778*Main!F86-134.134832399667*Main!F86^2+4.00966173738255*Main!F86^3-0.0694732534351565*Main!F86^4+0.000674089336827828*Main!F86^5-0.000002967328509336*Main!F86^6+5.01640694069995E-13*Main!F86^9-2.21712283173159E-15*Main!F86^10, -177.524642865957+6.75352187307868*Main!F86-0.0000174714223028413*Main!F86^2+0.0000004714556743702*Main!F86^3-0.000000004767955495*Main!F86^4))))</f>
        <v/>
      </c>
      <c r="I194" s="24"/>
    </row>
    <row r="195" spans="2:9">
      <c r="B195">
        <f>Main!E87</f>
        <v>0</v>
      </c>
      <c r="C195">
        <f>Main!C87</f>
        <v>0</v>
      </c>
      <c r="D195" s="20">
        <f>Main!D87</f>
        <v>0</v>
      </c>
      <c r="E195" s="24" t="str">
        <f>IF(AND(ISBLANK(Main!C87),ISNUMBER(Main!F87)), Main!F87, IF(AND(D195="halite",C195&gt;B195),26.4575-0.000361*B195^2+0.00000055302*B195^3+(0.010765+0.0003697*B195-0.0000001544*B195^2-0.000000000379*B195^3)*C195,IF(D195="ice", 0 + 1.78*(-C195) - 0.0442*(-C195)^2 + 0.000557*(-C195)^3,IF(D195="hydrohalite", 40.36947594+14.80771966*C195/100-14.08238722*1, IF(D195="halite", 26.242 +0.4928*C195/100 + 1.42*(C195/100)^2- 0.223*(C195/100)^3 + 0.04129*(C195/100)^4 + 0.006295*(C195/100)^5- 0.001967*(C195/100)^6 + 0.0001112*(C195/100)^7,"")))))</f>
        <v/>
      </c>
      <c r="F195" s="88" t="str">
        <f t="shared" si="3"/>
        <v/>
      </c>
      <c r="G195" s="24"/>
      <c r="H195" s="24" t="str">
        <f>IF(ISBLANK(Main!F87),"",IF(AND(ISBLANK(Main!C87), ISNUMBER(Main!F87)), IF(Main!F87&lt;23.18, -0.00561545245555273-0.552638332776787*Main!F87-0.0111333253283178*Main!F87^2+0.000278069636317286*Main!F87^3-0.0000278406992510258*Main!F87^4+0.0000003228737457658*Main!F87^5, IF(Main!F87&gt;26.2, -18895.7651082661+2452.10856000778*Main!F87-134.134832399667*Main!F87^2+4.00966173738255*Main!F87^3-0.0694732534351565*Main!F87^4+0.000674089336827828*Main!F87^5-0.000002967328509336*Main!F87^6+5.01640694069995E-13*Main!F87^9-2.21712283173159E-15*Main!F87^10, -177.524642865957+6.75352187307868*Main!F87-0.0000174714223028413*Main!F87^2+0.0000004714556743702*Main!F87^3-0.000000004767955495*Main!F87^4))))</f>
        <v/>
      </c>
      <c r="I195" s="24"/>
    </row>
    <row r="196" spans="2:9">
      <c r="B196">
        <f>Main!E88</f>
        <v>0</v>
      </c>
      <c r="C196">
        <f>Main!C88</f>
        <v>0</v>
      </c>
      <c r="D196" s="20">
        <f>Main!D88</f>
        <v>0</v>
      </c>
      <c r="E196" s="24" t="str">
        <f>IF(AND(ISBLANK(Main!C88),ISNUMBER(Main!F88)), Main!F88, IF(AND(D196="halite",C196&gt;B196),26.4575-0.000361*B196^2+0.00000055302*B196^3+(0.010765+0.0003697*B196-0.0000001544*B196^2-0.000000000379*B196^3)*C196,IF(D196="ice", 0 + 1.78*(-C196) - 0.0442*(-C196)^2 + 0.000557*(-C196)^3,IF(D196="hydrohalite", 40.36947594+14.80771966*C196/100-14.08238722*1, IF(D196="halite", 26.242 +0.4928*C196/100 + 1.42*(C196/100)^2- 0.223*(C196/100)^3 + 0.04129*(C196/100)^4 + 0.006295*(C196/100)^5- 0.001967*(C196/100)^6 + 0.0001112*(C196/100)^7,"")))))</f>
        <v/>
      </c>
      <c r="F196" s="88" t="str">
        <f t="shared" si="3"/>
        <v/>
      </c>
      <c r="G196" s="24"/>
      <c r="H196" s="24" t="str">
        <f>IF(ISBLANK(Main!F88),"",IF(AND(ISBLANK(Main!C88), ISNUMBER(Main!F88)), IF(Main!F88&lt;23.18, -0.00561545245555273-0.552638332776787*Main!F88-0.0111333253283178*Main!F88^2+0.000278069636317286*Main!F88^3-0.0000278406992510258*Main!F88^4+0.0000003228737457658*Main!F88^5, IF(Main!F88&gt;26.2, -18895.7651082661+2452.10856000778*Main!F88-134.134832399667*Main!F88^2+4.00966173738255*Main!F88^3-0.0694732534351565*Main!F88^4+0.000674089336827828*Main!F88^5-0.000002967328509336*Main!F88^6+5.01640694069995E-13*Main!F88^9-2.21712283173159E-15*Main!F88^10, -177.524642865957+6.75352187307868*Main!F88-0.0000174714223028413*Main!F88^2+0.0000004714556743702*Main!F88^3-0.000000004767955495*Main!F88^4))))</f>
        <v/>
      </c>
      <c r="I196" s="24"/>
    </row>
    <row r="197" spans="2:9">
      <c r="B197">
        <f>Main!E89</f>
        <v>0</v>
      </c>
      <c r="C197">
        <f>Main!C89</f>
        <v>0</v>
      </c>
      <c r="D197" s="20">
        <f>Main!D89</f>
        <v>0</v>
      </c>
      <c r="E197" s="24" t="str">
        <f>IF(AND(ISBLANK(Main!C89),ISNUMBER(Main!F89)), Main!F89, IF(AND(D197="halite",C197&gt;B197),26.4575-0.000361*B197^2+0.00000055302*B197^3+(0.010765+0.0003697*B197-0.0000001544*B197^2-0.000000000379*B197^3)*C197,IF(D197="ice", 0 + 1.78*(-C197) - 0.0442*(-C197)^2 + 0.000557*(-C197)^3,IF(D197="hydrohalite", 40.36947594+14.80771966*C197/100-14.08238722*1, IF(D197="halite", 26.242 +0.4928*C197/100 + 1.42*(C197/100)^2- 0.223*(C197/100)^3 + 0.04129*(C197/100)^4 + 0.006295*(C197/100)^5- 0.001967*(C197/100)^6 + 0.0001112*(C197/100)^7,"")))))</f>
        <v/>
      </c>
      <c r="F197" s="88" t="str">
        <f t="shared" si="3"/>
        <v/>
      </c>
      <c r="G197" s="24"/>
      <c r="H197" s="24" t="str">
        <f>IF(ISBLANK(Main!F89),"",IF(AND(ISBLANK(Main!C89), ISNUMBER(Main!F89)), IF(Main!F89&lt;23.18, -0.00561545245555273-0.552638332776787*Main!F89-0.0111333253283178*Main!F89^2+0.000278069636317286*Main!F89^3-0.0000278406992510258*Main!F89^4+0.0000003228737457658*Main!F89^5, IF(Main!F89&gt;26.2, -18895.7651082661+2452.10856000778*Main!F89-134.134832399667*Main!F89^2+4.00966173738255*Main!F89^3-0.0694732534351565*Main!F89^4+0.000674089336827828*Main!F89^5-0.000002967328509336*Main!F89^6+5.01640694069995E-13*Main!F89^9-2.21712283173159E-15*Main!F89^10, -177.524642865957+6.75352187307868*Main!F89-0.0000174714223028413*Main!F89^2+0.0000004714556743702*Main!F89^3-0.000000004767955495*Main!F89^4))))</f>
        <v/>
      </c>
      <c r="I197" s="24"/>
    </row>
    <row r="198" spans="2:9">
      <c r="B198">
        <f>Main!E90</f>
        <v>0</v>
      </c>
      <c r="C198">
        <f>Main!C90</f>
        <v>0</v>
      </c>
      <c r="D198" s="20">
        <f>Main!D90</f>
        <v>0</v>
      </c>
      <c r="E198" s="24" t="str">
        <f>IF(AND(ISBLANK(Main!C90),ISNUMBER(Main!F90)), Main!F90, IF(AND(D198="halite",C198&gt;B198),26.4575-0.000361*B198^2+0.00000055302*B198^3+(0.010765+0.0003697*B198-0.0000001544*B198^2-0.000000000379*B198^3)*C198,IF(D198="ice", 0 + 1.78*(-C198) - 0.0442*(-C198)^2 + 0.000557*(-C198)^3,IF(D198="hydrohalite", 40.36947594+14.80771966*C198/100-14.08238722*1, IF(D198="halite", 26.242 +0.4928*C198/100 + 1.42*(C198/100)^2- 0.223*(C198/100)^3 + 0.04129*(C198/100)^4 + 0.006295*(C198/100)^5- 0.001967*(C198/100)^6 + 0.0001112*(C198/100)^7,"")))))</f>
        <v/>
      </c>
      <c r="F198" s="88" t="str">
        <f t="shared" si="3"/>
        <v/>
      </c>
      <c r="G198" s="24"/>
      <c r="H198" s="24" t="str">
        <f>IF(ISBLANK(Main!F90),"",IF(AND(ISBLANK(Main!C90), ISNUMBER(Main!F90)), IF(Main!F90&lt;23.18, -0.00561545245555273-0.552638332776787*Main!F90-0.0111333253283178*Main!F90^2+0.000278069636317286*Main!F90^3-0.0000278406992510258*Main!F90^4+0.0000003228737457658*Main!F90^5, IF(Main!F90&gt;26.2, -18895.7651082661+2452.10856000778*Main!F90-134.134832399667*Main!F90^2+4.00966173738255*Main!F90^3-0.0694732534351565*Main!F90^4+0.000674089336827828*Main!F90^5-0.000002967328509336*Main!F90^6+5.01640694069995E-13*Main!F90^9-2.21712283173159E-15*Main!F90^10, -177.524642865957+6.75352187307868*Main!F90-0.0000174714223028413*Main!F90^2+0.0000004714556743702*Main!F90^3-0.000000004767955495*Main!F90^4))))</f>
        <v/>
      </c>
      <c r="I198" s="24"/>
    </row>
    <row r="199" spans="2:9">
      <c r="B199">
        <f>Main!E91</f>
        <v>0</v>
      </c>
      <c r="C199">
        <f>Main!C91</f>
        <v>0</v>
      </c>
      <c r="D199" s="20">
        <f>Main!D91</f>
        <v>0</v>
      </c>
      <c r="E199" s="24" t="str">
        <f>IF(AND(ISBLANK(Main!C91),ISNUMBER(Main!F91)), Main!F91, IF(AND(D199="halite",C199&gt;B199),26.4575-0.000361*B199^2+0.00000055302*B199^3+(0.010765+0.0003697*B199-0.0000001544*B199^2-0.000000000379*B199^3)*C199,IF(D199="ice", 0 + 1.78*(-C199) - 0.0442*(-C199)^2 + 0.000557*(-C199)^3,IF(D199="hydrohalite", 40.36947594+14.80771966*C199/100-14.08238722*1, IF(D199="halite", 26.242 +0.4928*C199/100 + 1.42*(C199/100)^2- 0.223*(C199/100)^3 + 0.04129*(C199/100)^4 + 0.006295*(C199/100)^5- 0.001967*(C199/100)^6 + 0.0001112*(C199/100)^7,"")))))</f>
        <v/>
      </c>
      <c r="F199" s="88" t="str">
        <f t="shared" si="3"/>
        <v/>
      </c>
      <c r="G199" s="24"/>
      <c r="H199" s="24" t="str">
        <f>IF(ISBLANK(Main!F91),"",IF(AND(ISBLANK(Main!C91), ISNUMBER(Main!F91)), IF(Main!F91&lt;23.18, -0.00561545245555273-0.552638332776787*Main!F91-0.0111333253283178*Main!F91^2+0.000278069636317286*Main!F91^3-0.0000278406992510258*Main!F91^4+0.0000003228737457658*Main!F91^5, IF(Main!F91&gt;26.2, -18895.7651082661+2452.10856000778*Main!F91-134.134832399667*Main!F91^2+4.00966173738255*Main!F91^3-0.0694732534351565*Main!F91^4+0.000674089336827828*Main!F91^5-0.000002967328509336*Main!F91^6+5.01640694069995E-13*Main!F91^9-2.21712283173159E-15*Main!F91^10, -177.524642865957+6.75352187307868*Main!F91-0.0000174714223028413*Main!F91^2+0.0000004714556743702*Main!F91^3-0.000000004767955495*Main!F91^4))))</f>
        <v/>
      </c>
      <c r="I199" s="24"/>
    </row>
    <row r="200" spans="2:9">
      <c r="B200">
        <f>Main!E92</f>
        <v>0</v>
      </c>
      <c r="C200">
        <f>Main!C92</f>
        <v>0</v>
      </c>
      <c r="D200" s="20">
        <f>Main!D92</f>
        <v>0</v>
      </c>
      <c r="E200" s="24" t="str">
        <f>IF(AND(ISBLANK(Main!C92),ISNUMBER(Main!F92)), Main!F92, IF(AND(D200="halite",C200&gt;B200),26.4575-0.000361*B200^2+0.00000055302*B200^3+(0.010765+0.0003697*B200-0.0000001544*B200^2-0.000000000379*B200^3)*C200,IF(D200="ice", 0 + 1.78*(-C200) - 0.0442*(-C200)^2 + 0.000557*(-C200)^3,IF(D200="hydrohalite", 40.36947594+14.80771966*C200/100-14.08238722*1, IF(D200="halite", 26.242 +0.4928*C200/100 + 1.42*(C200/100)^2- 0.223*(C200/100)^3 + 0.04129*(C200/100)^4 + 0.006295*(C200/100)^5- 0.001967*(C200/100)^6 + 0.0001112*(C200/100)^7,"")))))</f>
        <v/>
      </c>
      <c r="F200" s="88" t="str">
        <f t="shared" si="3"/>
        <v/>
      </c>
      <c r="G200" s="24"/>
      <c r="H200" s="24" t="str">
        <f>IF(ISBLANK(Main!F92),"",IF(AND(ISBLANK(Main!C92), ISNUMBER(Main!F92)), IF(Main!F92&lt;23.18, -0.00561545245555273-0.552638332776787*Main!F92-0.0111333253283178*Main!F92^2+0.000278069636317286*Main!F92^3-0.0000278406992510258*Main!F92^4+0.0000003228737457658*Main!F92^5, IF(Main!F92&gt;26.2, -18895.7651082661+2452.10856000778*Main!F92-134.134832399667*Main!F92^2+4.00966173738255*Main!F92^3-0.0694732534351565*Main!F92^4+0.000674089336827828*Main!F92^5-0.000002967328509336*Main!F92^6+5.01640694069995E-13*Main!F92^9-2.21712283173159E-15*Main!F92^10, -177.524642865957+6.75352187307868*Main!F92-0.0000174714223028413*Main!F92^2+0.0000004714556743702*Main!F92^3-0.000000004767955495*Main!F92^4))))</f>
        <v/>
      </c>
      <c r="I200" s="24"/>
    </row>
    <row r="201" spans="2:9">
      <c r="B201">
        <f>Main!E93</f>
        <v>0</v>
      </c>
      <c r="C201">
        <f>Main!C93</f>
        <v>0</v>
      </c>
      <c r="D201" s="20">
        <f>Main!D93</f>
        <v>0</v>
      </c>
      <c r="E201" s="24" t="str">
        <f>IF(AND(ISBLANK(Main!C93),ISNUMBER(Main!F93)), Main!F93, IF(AND(D201="halite",C201&gt;B201),26.4575-0.000361*B201^2+0.00000055302*B201^3+(0.010765+0.0003697*B201-0.0000001544*B201^2-0.000000000379*B201^3)*C201,IF(D201="ice", 0 + 1.78*(-C201) - 0.0442*(-C201)^2 + 0.000557*(-C201)^3,IF(D201="hydrohalite", 40.36947594+14.80771966*C201/100-14.08238722*1, IF(D201="halite", 26.242 +0.4928*C201/100 + 1.42*(C201/100)^2- 0.223*(C201/100)^3 + 0.04129*(C201/100)^4 + 0.006295*(C201/100)^5- 0.001967*(C201/100)^6 + 0.0001112*(C201/100)^7,"")))))</f>
        <v/>
      </c>
      <c r="F201" s="88" t="str">
        <f t="shared" si="3"/>
        <v/>
      </c>
      <c r="G201" s="24"/>
      <c r="H201" s="24" t="str">
        <f>IF(ISBLANK(Main!F93),"",IF(AND(ISBLANK(Main!C93), ISNUMBER(Main!F93)), IF(Main!F93&lt;23.18, -0.00561545245555273-0.552638332776787*Main!F93-0.0111333253283178*Main!F93^2+0.000278069636317286*Main!F93^3-0.0000278406992510258*Main!F93^4+0.0000003228737457658*Main!F93^5, IF(Main!F93&gt;26.2, -18895.7651082661+2452.10856000778*Main!F93-134.134832399667*Main!F93^2+4.00966173738255*Main!F93^3-0.0694732534351565*Main!F93^4+0.000674089336827828*Main!F93^5-0.000002967328509336*Main!F93^6+5.01640694069995E-13*Main!F93^9-2.21712283173159E-15*Main!F93^10, -177.524642865957+6.75352187307868*Main!F93-0.0000174714223028413*Main!F93^2+0.0000004714556743702*Main!F93^3-0.000000004767955495*Main!F93^4))))</f>
        <v/>
      </c>
      <c r="I201" s="24"/>
    </row>
    <row r="202" spans="2:9">
      <c r="B202">
        <f>Main!E94</f>
        <v>0</v>
      </c>
      <c r="C202">
        <f>Main!C94</f>
        <v>0</v>
      </c>
      <c r="D202" s="20">
        <f>Main!D94</f>
        <v>0</v>
      </c>
      <c r="E202" s="24" t="str">
        <f>IF(AND(ISBLANK(Main!C94),ISNUMBER(Main!F94)), Main!F94, IF(AND(D202="halite",C202&gt;B202),26.4575-0.000361*B202^2+0.00000055302*B202^3+(0.010765+0.0003697*B202-0.0000001544*B202^2-0.000000000379*B202^3)*C202,IF(D202="ice", 0 + 1.78*(-C202) - 0.0442*(-C202)^2 + 0.000557*(-C202)^3,IF(D202="hydrohalite", 40.36947594+14.80771966*C202/100-14.08238722*1, IF(D202="halite", 26.242 +0.4928*C202/100 + 1.42*(C202/100)^2- 0.223*(C202/100)^3 + 0.04129*(C202/100)^4 + 0.006295*(C202/100)^5- 0.001967*(C202/100)^6 + 0.0001112*(C202/100)^7,"")))))</f>
        <v/>
      </c>
      <c r="F202" s="88" t="str">
        <f t="shared" si="3"/>
        <v/>
      </c>
      <c r="G202" s="24"/>
      <c r="H202" s="24" t="str">
        <f>IF(ISBLANK(Main!F94),"",IF(AND(ISBLANK(Main!C94), ISNUMBER(Main!F94)), IF(Main!F94&lt;23.18, -0.00561545245555273-0.552638332776787*Main!F94-0.0111333253283178*Main!F94^2+0.000278069636317286*Main!F94^3-0.0000278406992510258*Main!F94^4+0.0000003228737457658*Main!F94^5, IF(Main!F94&gt;26.2, -18895.7651082661+2452.10856000778*Main!F94-134.134832399667*Main!F94^2+4.00966173738255*Main!F94^3-0.0694732534351565*Main!F94^4+0.000674089336827828*Main!F94^5-0.000002967328509336*Main!F94^6+5.01640694069995E-13*Main!F94^9-2.21712283173159E-15*Main!F94^10, -177.524642865957+6.75352187307868*Main!F94-0.0000174714223028413*Main!F94^2+0.0000004714556743702*Main!F94^3-0.000000004767955495*Main!F94^4))))</f>
        <v/>
      </c>
      <c r="I202" s="24"/>
    </row>
    <row r="203" spans="2:9">
      <c r="B203">
        <f>Main!E95</f>
        <v>0</v>
      </c>
      <c r="C203">
        <f>Main!C95</f>
        <v>0</v>
      </c>
      <c r="D203" s="20">
        <f>Main!D95</f>
        <v>0</v>
      </c>
      <c r="E203" s="24" t="str">
        <f>IF(AND(ISBLANK(Main!C95),ISNUMBER(Main!F95)), Main!F95, IF(AND(D203="halite",C203&gt;B203),26.4575-0.000361*B203^2+0.00000055302*B203^3+(0.010765+0.0003697*B203-0.0000001544*B203^2-0.000000000379*B203^3)*C203,IF(D203="ice", 0 + 1.78*(-C203) - 0.0442*(-C203)^2 + 0.000557*(-C203)^3,IF(D203="hydrohalite", 40.36947594+14.80771966*C203/100-14.08238722*1, IF(D203="halite", 26.242 +0.4928*C203/100 + 1.42*(C203/100)^2- 0.223*(C203/100)^3 + 0.04129*(C203/100)^4 + 0.006295*(C203/100)^5- 0.001967*(C203/100)^6 + 0.0001112*(C203/100)^7,"")))))</f>
        <v/>
      </c>
      <c r="F203" s="88" t="str">
        <f t="shared" si="3"/>
        <v/>
      </c>
      <c r="G203" s="24"/>
      <c r="H203" s="24" t="str">
        <f>IF(ISBLANK(Main!F95),"",IF(AND(ISBLANK(Main!C95), ISNUMBER(Main!F95)), IF(Main!F95&lt;23.18, -0.00561545245555273-0.552638332776787*Main!F95-0.0111333253283178*Main!F95^2+0.000278069636317286*Main!F95^3-0.0000278406992510258*Main!F95^4+0.0000003228737457658*Main!F95^5, IF(Main!F95&gt;26.2, -18895.7651082661+2452.10856000778*Main!F95-134.134832399667*Main!F95^2+4.00966173738255*Main!F95^3-0.0694732534351565*Main!F95^4+0.000674089336827828*Main!F95^5-0.000002967328509336*Main!F95^6+5.01640694069995E-13*Main!F95^9-2.21712283173159E-15*Main!F95^10, -177.524642865957+6.75352187307868*Main!F95-0.0000174714223028413*Main!F95^2+0.0000004714556743702*Main!F95^3-0.000000004767955495*Main!F95^4))))</f>
        <v/>
      </c>
      <c r="I203" s="24"/>
    </row>
    <row r="204" spans="2:9">
      <c r="B204">
        <f>Main!E96</f>
        <v>0</v>
      </c>
      <c r="C204">
        <f>Main!C96</f>
        <v>0</v>
      </c>
      <c r="D204" s="20">
        <f>Main!D96</f>
        <v>0</v>
      </c>
      <c r="E204" s="24" t="str">
        <f>IF(AND(ISBLANK(Main!C96),ISNUMBER(Main!F96)), Main!F96, IF(AND(D204="halite",C204&gt;B204),26.4575-0.000361*B204^2+0.00000055302*B204^3+(0.010765+0.0003697*B204-0.0000001544*B204^2-0.000000000379*B204^3)*C204,IF(D204="ice", 0 + 1.78*(-C204) - 0.0442*(-C204)^2 + 0.000557*(-C204)^3,IF(D204="hydrohalite", 40.36947594+14.80771966*C204/100-14.08238722*1, IF(D204="halite", 26.242 +0.4928*C204/100 + 1.42*(C204/100)^2- 0.223*(C204/100)^3 + 0.04129*(C204/100)^4 + 0.006295*(C204/100)^5- 0.001967*(C204/100)^6 + 0.0001112*(C204/100)^7,"")))))</f>
        <v/>
      </c>
      <c r="F204" s="88" t="str">
        <f t="shared" si="3"/>
        <v/>
      </c>
      <c r="G204" s="24"/>
      <c r="H204" s="24" t="str">
        <f>IF(ISBLANK(Main!F96),"",IF(AND(ISBLANK(Main!C96), ISNUMBER(Main!F96)), IF(Main!F96&lt;23.18, -0.00561545245555273-0.552638332776787*Main!F96-0.0111333253283178*Main!F96^2+0.000278069636317286*Main!F96^3-0.0000278406992510258*Main!F96^4+0.0000003228737457658*Main!F96^5, IF(Main!F96&gt;26.2, -18895.7651082661+2452.10856000778*Main!F96-134.134832399667*Main!F96^2+4.00966173738255*Main!F96^3-0.0694732534351565*Main!F96^4+0.000674089336827828*Main!F96^5-0.000002967328509336*Main!F96^6+5.01640694069995E-13*Main!F96^9-2.21712283173159E-15*Main!F96^10, -177.524642865957+6.75352187307868*Main!F96-0.0000174714223028413*Main!F96^2+0.0000004714556743702*Main!F96^3-0.000000004767955495*Main!F96^4))))</f>
        <v/>
      </c>
      <c r="I204" s="24"/>
    </row>
    <row r="205" spans="2:9">
      <c r="B205">
        <f>Main!E97</f>
        <v>0</v>
      </c>
      <c r="C205">
        <f>Main!C97</f>
        <v>0</v>
      </c>
      <c r="D205" s="20">
        <f>Main!D97</f>
        <v>0</v>
      </c>
      <c r="E205" s="24" t="str">
        <f>IF(AND(ISBLANK(Main!C97),ISNUMBER(Main!F97)), Main!F97, IF(AND(D205="halite",C205&gt;B205),26.4575-0.000361*B205^2+0.00000055302*B205^3+(0.010765+0.0003697*B205-0.0000001544*B205^2-0.000000000379*B205^3)*C205,IF(D205="ice", 0 + 1.78*(-C205) - 0.0442*(-C205)^2 + 0.000557*(-C205)^3,IF(D205="hydrohalite", 40.36947594+14.80771966*C205/100-14.08238722*1, IF(D205="halite", 26.242 +0.4928*C205/100 + 1.42*(C205/100)^2- 0.223*(C205/100)^3 + 0.04129*(C205/100)^4 + 0.006295*(C205/100)^5- 0.001967*(C205/100)^6 + 0.0001112*(C205/100)^7,"")))))</f>
        <v/>
      </c>
      <c r="F205" s="88" t="str">
        <f t="shared" si="3"/>
        <v/>
      </c>
      <c r="G205" s="24"/>
      <c r="H205" s="24" t="str">
        <f>IF(ISBLANK(Main!F97),"",IF(AND(ISBLANK(Main!C97), ISNUMBER(Main!F97)), IF(Main!F97&lt;23.18, -0.00561545245555273-0.552638332776787*Main!F97-0.0111333253283178*Main!F97^2+0.000278069636317286*Main!F97^3-0.0000278406992510258*Main!F97^4+0.0000003228737457658*Main!F97^5, IF(Main!F97&gt;26.2, -18895.7651082661+2452.10856000778*Main!F97-134.134832399667*Main!F97^2+4.00966173738255*Main!F97^3-0.0694732534351565*Main!F97^4+0.000674089336827828*Main!F97^5-0.000002967328509336*Main!F97^6+5.01640694069995E-13*Main!F97^9-2.21712283173159E-15*Main!F97^10, -177.524642865957+6.75352187307868*Main!F97-0.0000174714223028413*Main!F97^2+0.0000004714556743702*Main!F97^3-0.000000004767955495*Main!F97^4))))</f>
        <v/>
      </c>
      <c r="I205" s="24"/>
    </row>
    <row r="206" spans="2:9">
      <c r="B206">
        <f>Main!E98</f>
        <v>0</v>
      </c>
      <c r="C206">
        <f>Main!C98</f>
        <v>0</v>
      </c>
      <c r="D206" s="20">
        <f>Main!D98</f>
        <v>0</v>
      </c>
      <c r="E206" s="24" t="str">
        <f>IF(AND(ISBLANK(Main!C98),ISNUMBER(Main!F98)), Main!F98, IF(AND(D206="halite",C206&gt;B206),26.4575-0.000361*B206^2+0.00000055302*B206^3+(0.010765+0.0003697*B206-0.0000001544*B206^2-0.000000000379*B206^3)*C206,IF(D206="ice", 0 + 1.78*(-C206) - 0.0442*(-C206)^2 + 0.000557*(-C206)^3,IF(D206="hydrohalite", 40.36947594+14.80771966*C206/100-14.08238722*1, IF(D206="halite", 26.242 +0.4928*C206/100 + 1.42*(C206/100)^2- 0.223*(C206/100)^3 + 0.04129*(C206/100)^4 + 0.006295*(C206/100)^5- 0.001967*(C206/100)^6 + 0.0001112*(C206/100)^7,"")))))</f>
        <v/>
      </c>
      <c r="F206" s="88" t="str">
        <f t="shared" si="3"/>
        <v/>
      </c>
      <c r="G206" s="24"/>
      <c r="H206" s="24" t="str">
        <f>IF(ISBLANK(Main!F98),"",IF(AND(ISBLANK(Main!C98), ISNUMBER(Main!F98)), IF(Main!F98&lt;23.18, -0.00561545245555273-0.552638332776787*Main!F98-0.0111333253283178*Main!F98^2+0.000278069636317286*Main!F98^3-0.0000278406992510258*Main!F98^4+0.0000003228737457658*Main!F98^5, IF(Main!F98&gt;26.2, -18895.7651082661+2452.10856000778*Main!F98-134.134832399667*Main!F98^2+4.00966173738255*Main!F98^3-0.0694732534351565*Main!F98^4+0.000674089336827828*Main!F98^5-0.000002967328509336*Main!F98^6+5.01640694069995E-13*Main!F98^9-2.21712283173159E-15*Main!F98^10, -177.524642865957+6.75352187307868*Main!F98-0.0000174714223028413*Main!F98^2+0.0000004714556743702*Main!F98^3-0.000000004767955495*Main!F98^4))))</f>
        <v/>
      </c>
      <c r="I206" s="24"/>
    </row>
    <row r="207" spans="2:9">
      <c r="B207">
        <f>Main!E99</f>
        <v>0</v>
      </c>
      <c r="C207">
        <f>Main!C99</f>
        <v>0</v>
      </c>
      <c r="D207" s="20">
        <f>Main!D99</f>
        <v>0</v>
      </c>
      <c r="E207" s="24" t="str">
        <f>IF(AND(ISBLANK(Main!C99),ISNUMBER(Main!F99)), Main!F99, IF(AND(D207="halite",C207&gt;B207),26.4575-0.000361*B207^2+0.00000055302*B207^3+(0.010765+0.0003697*B207-0.0000001544*B207^2-0.000000000379*B207^3)*C207,IF(D207="ice", 0 + 1.78*(-C207) - 0.0442*(-C207)^2 + 0.000557*(-C207)^3,IF(D207="hydrohalite", 40.36947594+14.80771966*C207/100-14.08238722*1, IF(D207="halite", 26.242 +0.4928*C207/100 + 1.42*(C207/100)^2- 0.223*(C207/100)^3 + 0.04129*(C207/100)^4 + 0.006295*(C207/100)^5- 0.001967*(C207/100)^6 + 0.0001112*(C207/100)^7,"")))))</f>
        <v/>
      </c>
      <c r="F207" s="88" t="str">
        <f t="shared" si="3"/>
        <v/>
      </c>
      <c r="G207" s="24"/>
      <c r="H207" s="24" t="str">
        <f>IF(ISBLANK(Main!F99),"",IF(AND(ISBLANK(Main!C99), ISNUMBER(Main!F99)), IF(Main!F99&lt;23.18, -0.00561545245555273-0.552638332776787*Main!F99-0.0111333253283178*Main!F99^2+0.000278069636317286*Main!F99^3-0.0000278406992510258*Main!F99^4+0.0000003228737457658*Main!F99^5, IF(Main!F99&gt;26.2, -18895.7651082661+2452.10856000778*Main!F99-134.134832399667*Main!F99^2+4.00966173738255*Main!F99^3-0.0694732534351565*Main!F99^4+0.000674089336827828*Main!F99^5-0.000002967328509336*Main!F99^6+5.01640694069995E-13*Main!F99^9-2.21712283173159E-15*Main!F99^10, -177.524642865957+6.75352187307868*Main!F99-0.0000174714223028413*Main!F99^2+0.0000004714556743702*Main!F99^3-0.000000004767955495*Main!F99^4))))</f>
        <v/>
      </c>
      <c r="I207" s="24"/>
    </row>
    <row r="208" spans="2:9">
      <c r="B208">
        <f>Main!E100</f>
        <v>0</v>
      </c>
      <c r="C208">
        <f>Main!C100</f>
        <v>0</v>
      </c>
      <c r="D208" s="20">
        <f>Main!D100</f>
        <v>0</v>
      </c>
      <c r="E208" s="24" t="str">
        <f>IF(AND(ISBLANK(Main!C100),ISNUMBER(Main!F100)), Main!F100, IF(AND(D208="halite",C208&gt;B208),26.4575-0.000361*B208^2+0.00000055302*B208^3+(0.010765+0.0003697*B208-0.0000001544*B208^2-0.000000000379*B208^3)*C208,IF(D208="ice", 0 + 1.78*(-C208) - 0.0442*(-C208)^2 + 0.000557*(-C208)^3,IF(D208="hydrohalite", 40.36947594+14.80771966*C208/100-14.08238722*1, IF(D208="halite", 26.242 +0.4928*C208/100 + 1.42*(C208/100)^2- 0.223*(C208/100)^3 + 0.04129*(C208/100)^4 + 0.006295*(C208/100)^5- 0.001967*(C208/100)^6 + 0.0001112*(C208/100)^7,"")))))</f>
        <v/>
      </c>
      <c r="F208" s="88" t="str">
        <f t="shared" si="3"/>
        <v/>
      </c>
      <c r="G208" s="24"/>
      <c r="H208" s="24" t="str">
        <f>IF(ISBLANK(Main!F100),"",IF(AND(ISBLANK(Main!C100), ISNUMBER(Main!F100)), IF(Main!F100&lt;23.18, -0.00561545245555273-0.552638332776787*Main!F100-0.0111333253283178*Main!F100^2+0.000278069636317286*Main!F100^3-0.0000278406992510258*Main!F100^4+0.0000003228737457658*Main!F100^5, IF(Main!F100&gt;26.2, -18895.7651082661+2452.10856000778*Main!F100-134.134832399667*Main!F100^2+4.00966173738255*Main!F100^3-0.0694732534351565*Main!F100^4+0.000674089336827828*Main!F100^5-0.000002967328509336*Main!F100^6+5.01640694069995E-13*Main!F100^9-2.21712283173159E-15*Main!F100^10, -177.524642865957+6.75352187307868*Main!F100-0.0000174714223028413*Main!F100^2+0.0000004714556743702*Main!F100^3-0.000000004767955495*Main!F100^4))))</f>
        <v/>
      </c>
      <c r="I208" s="24"/>
    </row>
    <row r="209" spans="2:9">
      <c r="B209">
        <f>Main!E101</f>
        <v>0</v>
      </c>
      <c r="C209">
        <f>Main!C101</f>
        <v>0</v>
      </c>
      <c r="D209" s="20">
        <f>Main!D101</f>
        <v>0</v>
      </c>
      <c r="E209" s="24" t="str">
        <f>IF(AND(ISBLANK(Main!C101),ISNUMBER(Main!F101)), Main!F101, IF(AND(D209="halite",C209&gt;B209),26.4575-0.000361*B209^2+0.00000055302*B209^3+(0.010765+0.0003697*B209-0.0000001544*B209^2-0.000000000379*B209^3)*C209,IF(D209="ice", 0 + 1.78*(-C209) - 0.0442*(-C209)^2 + 0.000557*(-C209)^3,IF(D209="hydrohalite", 40.36947594+14.80771966*C209/100-14.08238722*1, IF(D209="halite", 26.242 +0.4928*C209/100 + 1.42*(C209/100)^2- 0.223*(C209/100)^3 + 0.04129*(C209/100)^4 + 0.006295*(C209/100)^5- 0.001967*(C209/100)^6 + 0.0001112*(C209/100)^7,"")))))</f>
        <v/>
      </c>
      <c r="F209" s="88" t="str">
        <f t="shared" si="3"/>
        <v/>
      </c>
      <c r="G209" s="24"/>
      <c r="H209" s="24" t="str">
        <f>IF(ISBLANK(Main!F101),"",IF(AND(ISBLANK(Main!C101), ISNUMBER(Main!F101)), IF(Main!F101&lt;23.18, -0.00561545245555273-0.552638332776787*Main!F101-0.0111333253283178*Main!F101^2+0.000278069636317286*Main!F101^3-0.0000278406992510258*Main!F101^4+0.0000003228737457658*Main!F101^5, IF(Main!F101&gt;26.2, -18895.7651082661+2452.10856000778*Main!F101-134.134832399667*Main!F101^2+4.00966173738255*Main!F101^3-0.0694732534351565*Main!F101^4+0.000674089336827828*Main!F101^5-0.000002967328509336*Main!F101^6+5.01640694069995E-13*Main!F101^9-2.21712283173159E-15*Main!F101^10, -177.524642865957+6.75352187307868*Main!F101-0.0000174714223028413*Main!F101^2+0.0000004714556743702*Main!F101^3-0.000000004767955495*Main!F101^4))))</f>
        <v/>
      </c>
      <c r="I209" s="24"/>
    </row>
    <row r="210" spans="2:9">
      <c r="B210">
        <f>Main!E102</f>
        <v>0</v>
      </c>
      <c r="C210">
        <f>Main!C102</f>
        <v>0</v>
      </c>
      <c r="D210" s="20">
        <f>Main!D102</f>
        <v>0</v>
      </c>
      <c r="E210" s="24" t="str">
        <f>IF(AND(ISBLANK(Main!C102),ISNUMBER(Main!F102)), Main!F102, IF(AND(D210="halite",C210&gt;B210),26.4575-0.000361*B210^2+0.00000055302*B210^3+(0.010765+0.0003697*B210-0.0000001544*B210^2-0.000000000379*B210^3)*C210,IF(D210="ice", 0 + 1.78*(-C210) - 0.0442*(-C210)^2 + 0.000557*(-C210)^3,IF(D210="hydrohalite", 40.36947594+14.80771966*C210/100-14.08238722*1, IF(D210="halite", 26.242 +0.4928*C210/100 + 1.42*(C210/100)^2- 0.223*(C210/100)^3 + 0.04129*(C210/100)^4 + 0.006295*(C210/100)^5- 0.001967*(C210/100)^6 + 0.0001112*(C210/100)^7,"")))))</f>
        <v/>
      </c>
      <c r="F210" s="88" t="str">
        <f t="shared" si="3"/>
        <v/>
      </c>
      <c r="G210" s="24"/>
      <c r="H210" s="24" t="str">
        <f>IF(ISBLANK(Main!F102),"",IF(AND(ISBLANK(Main!C102), ISNUMBER(Main!F102)), IF(Main!F102&lt;23.18, -0.00561545245555273-0.552638332776787*Main!F102-0.0111333253283178*Main!F102^2+0.000278069636317286*Main!F102^3-0.0000278406992510258*Main!F102^4+0.0000003228737457658*Main!F102^5, IF(Main!F102&gt;26.2, -18895.7651082661+2452.10856000778*Main!F102-134.134832399667*Main!F102^2+4.00966173738255*Main!F102^3-0.0694732534351565*Main!F102^4+0.000674089336827828*Main!F102^5-0.000002967328509336*Main!F102^6+5.01640694069995E-13*Main!F102^9-2.21712283173159E-15*Main!F102^10, -177.524642865957+6.75352187307868*Main!F102-0.0000174714223028413*Main!F102^2+0.0000004714556743702*Main!F102^3-0.000000004767955495*Main!F102^4))))</f>
        <v/>
      </c>
      <c r="I210" s="24"/>
    </row>
    <row r="211" spans="2:9">
      <c r="B211">
        <f>Main!E103</f>
        <v>0</v>
      </c>
      <c r="C211">
        <f>Main!C103</f>
        <v>0</v>
      </c>
      <c r="D211" s="20">
        <f>Main!D103</f>
        <v>0</v>
      </c>
      <c r="E211" s="24" t="str">
        <f>IF(AND(ISBLANK(Main!C103),ISNUMBER(Main!F103)), Main!F103, IF(AND(D211="halite",C211&gt;B211),26.4575-0.000361*B211^2+0.00000055302*B211^3+(0.010765+0.0003697*B211-0.0000001544*B211^2-0.000000000379*B211^3)*C211,IF(D211="ice", 0 + 1.78*(-C211) - 0.0442*(-C211)^2 + 0.000557*(-C211)^3,IF(D211="hydrohalite", 40.36947594+14.80771966*C211/100-14.08238722*1, IF(D211="halite", 26.242 +0.4928*C211/100 + 1.42*(C211/100)^2- 0.223*(C211/100)^3 + 0.04129*(C211/100)^4 + 0.006295*(C211/100)^5- 0.001967*(C211/100)^6 + 0.0001112*(C211/100)^7,"")))))</f>
        <v/>
      </c>
      <c r="F211" s="88" t="str">
        <f t="shared" si="3"/>
        <v/>
      </c>
      <c r="G211" s="24"/>
      <c r="H211" s="24" t="str">
        <f>IF(ISBLANK(Main!F103),"",IF(AND(ISBLANK(Main!C103), ISNUMBER(Main!F103)), IF(Main!F103&lt;23.18, -0.00561545245555273-0.552638332776787*Main!F103-0.0111333253283178*Main!F103^2+0.000278069636317286*Main!F103^3-0.0000278406992510258*Main!F103^4+0.0000003228737457658*Main!F103^5, IF(Main!F103&gt;26.2, -18895.7651082661+2452.10856000778*Main!F103-134.134832399667*Main!F103^2+4.00966173738255*Main!F103^3-0.0694732534351565*Main!F103^4+0.000674089336827828*Main!F103^5-0.000002967328509336*Main!F103^6+5.01640694069995E-13*Main!F103^9-2.21712283173159E-15*Main!F103^10, -177.524642865957+6.75352187307868*Main!F103-0.0000174714223028413*Main!F103^2+0.0000004714556743702*Main!F103^3-0.000000004767955495*Main!F103^4))))</f>
        <v/>
      </c>
      <c r="I211" s="24"/>
    </row>
    <row r="212" spans="2:9">
      <c r="B212">
        <f>Main!E104</f>
        <v>0</v>
      </c>
      <c r="C212">
        <f>Main!C104</f>
        <v>0</v>
      </c>
      <c r="D212" s="20">
        <f>Main!D104</f>
        <v>0</v>
      </c>
      <c r="E212" s="24" t="str">
        <f>IF(AND(ISBLANK(Main!C104),ISNUMBER(Main!F104)), Main!F104, IF(AND(D212="halite",C212&gt;B212),26.4575-0.000361*B212^2+0.00000055302*B212^3+(0.010765+0.0003697*B212-0.0000001544*B212^2-0.000000000379*B212^3)*C212,IF(D212="ice", 0 + 1.78*(-C212) - 0.0442*(-C212)^2 + 0.000557*(-C212)^3,IF(D212="hydrohalite", 40.36947594+14.80771966*C212/100-14.08238722*1, IF(D212="halite", 26.242 +0.4928*C212/100 + 1.42*(C212/100)^2- 0.223*(C212/100)^3 + 0.04129*(C212/100)^4 + 0.006295*(C212/100)^5- 0.001967*(C212/100)^6 + 0.0001112*(C212/100)^7,"")))))</f>
        <v/>
      </c>
      <c r="F212" s="88" t="str">
        <f t="shared" si="3"/>
        <v/>
      </c>
      <c r="G212" s="24"/>
      <c r="H212" s="24" t="str">
        <f>IF(ISBLANK(Main!F104),"",IF(AND(ISBLANK(Main!C104), ISNUMBER(Main!F104)), IF(Main!F104&lt;23.18, -0.00561545245555273-0.552638332776787*Main!F104-0.0111333253283178*Main!F104^2+0.000278069636317286*Main!F104^3-0.0000278406992510258*Main!F104^4+0.0000003228737457658*Main!F104^5, IF(Main!F104&gt;26.2, -18895.7651082661+2452.10856000778*Main!F104-134.134832399667*Main!F104^2+4.00966173738255*Main!F104^3-0.0694732534351565*Main!F104^4+0.000674089336827828*Main!F104^5-0.000002967328509336*Main!F104^6+5.01640694069995E-13*Main!F104^9-2.21712283173159E-15*Main!F104^10, -177.524642865957+6.75352187307868*Main!F104-0.0000174714223028413*Main!F104^2+0.0000004714556743702*Main!F104^3-0.000000004767955495*Main!F104^4))))</f>
        <v/>
      </c>
      <c r="I212" s="24"/>
    </row>
    <row r="213" spans="2:9">
      <c r="B213">
        <f>Main!E105</f>
        <v>0</v>
      </c>
      <c r="C213">
        <f>Main!C105</f>
        <v>0</v>
      </c>
      <c r="D213" s="20">
        <f>Main!D105</f>
        <v>0</v>
      </c>
      <c r="E213" s="24" t="str">
        <f>IF(AND(ISBLANK(Main!C105),ISNUMBER(Main!F105)), Main!F105, IF(AND(D213="halite",C213&gt;B213),26.4575-0.000361*B213^2+0.00000055302*B213^3+(0.010765+0.0003697*B213-0.0000001544*B213^2-0.000000000379*B213^3)*C213,IF(D213="ice", 0 + 1.78*(-C213) - 0.0442*(-C213)^2 + 0.000557*(-C213)^3,IF(D213="hydrohalite", 40.36947594+14.80771966*C213/100-14.08238722*1, IF(D213="halite", 26.242 +0.4928*C213/100 + 1.42*(C213/100)^2- 0.223*(C213/100)^3 + 0.04129*(C213/100)^4 + 0.006295*(C213/100)^5- 0.001967*(C213/100)^6 + 0.0001112*(C213/100)^7,"")))))</f>
        <v/>
      </c>
      <c r="F213" s="88" t="str">
        <f t="shared" si="3"/>
        <v/>
      </c>
      <c r="G213" s="24"/>
      <c r="H213" s="24" t="str">
        <f>IF(ISBLANK(Main!F105),"",IF(AND(ISBLANK(Main!C105), ISNUMBER(Main!F105)), IF(Main!F105&lt;23.18, -0.00561545245555273-0.552638332776787*Main!F105-0.0111333253283178*Main!F105^2+0.000278069636317286*Main!F105^3-0.0000278406992510258*Main!F105^4+0.0000003228737457658*Main!F105^5, IF(Main!F105&gt;26.2, -18895.7651082661+2452.10856000778*Main!F105-134.134832399667*Main!F105^2+4.00966173738255*Main!F105^3-0.0694732534351565*Main!F105^4+0.000674089336827828*Main!F105^5-0.000002967328509336*Main!F105^6+5.01640694069995E-13*Main!F105^9-2.21712283173159E-15*Main!F105^10, -177.524642865957+6.75352187307868*Main!F105-0.0000174714223028413*Main!F105^2+0.0000004714556743702*Main!F105^3-0.000000004767955495*Main!F105^4))))</f>
        <v/>
      </c>
      <c r="I213" s="24"/>
    </row>
    <row r="214" spans="2:9">
      <c r="B214">
        <f>Main!E106</f>
        <v>0</v>
      </c>
      <c r="C214">
        <f>Main!C106</f>
        <v>0</v>
      </c>
      <c r="D214" s="20">
        <f>Main!D106</f>
        <v>0</v>
      </c>
      <c r="E214" s="24" t="str">
        <f>IF(AND(ISBLANK(Main!C106),ISNUMBER(Main!F106)), Main!F106, IF(AND(D214="halite",C214&gt;B214),26.4575-0.000361*B214^2+0.00000055302*B214^3+(0.010765+0.0003697*B214-0.0000001544*B214^2-0.000000000379*B214^3)*C214,IF(D214="ice", 0 + 1.78*(-C214) - 0.0442*(-C214)^2 + 0.000557*(-C214)^3,IF(D214="hydrohalite", 40.36947594+14.80771966*C214/100-14.08238722*1, IF(D214="halite", 26.242 +0.4928*C214/100 + 1.42*(C214/100)^2- 0.223*(C214/100)^3 + 0.04129*(C214/100)^4 + 0.006295*(C214/100)^5- 0.001967*(C214/100)^6 + 0.0001112*(C214/100)^7,"")))))</f>
        <v/>
      </c>
      <c r="F214" s="88" t="str">
        <f t="shared" si="3"/>
        <v/>
      </c>
      <c r="G214" s="24"/>
      <c r="H214" s="24" t="str">
        <f>IF(ISBLANK(Main!F106),"",IF(AND(ISBLANK(Main!C106), ISNUMBER(Main!F106)), IF(Main!F106&lt;23.18, -0.00561545245555273-0.552638332776787*Main!F106-0.0111333253283178*Main!F106^2+0.000278069636317286*Main!F106^3-0.0000278406992510258*Main!F106^4+0.0000003228737457658*Main!F106^5, IF(Main!F106&gt;26.2, -18895.7651082661+2452.10856000778*Main!F106-134.134832399667*Main!F106^2+4.00966173738255*Main!F106^3-0.0694732534351565*Main!F106^4+0.000674089336827828*Main!F106^5-0.000002967328509336*Main!F106^6+5.01640694069995E-13*Main!F106^9-2.21712283173159E-15*Main!F106^10, -177.524642865957+6.75352187307868*Main!F106-0.0000174714223028413*Main!F106^2+0.0000004714556743702*Main!F106^3-0.000000004767955495*Main!F106^4))))</f>
        <v/>
      </c>
      <c r="I214" s="24"/>
    </row>
    <row r="215" spans="2:9">
      <c r="B215">
        <f>Main!E107</f>
        <v>0</v>
      </c>
      <c r="C215">
        <f>Main!C107</f>
        <v>0</v>
      </c>
      <c r="D215" s="20">
        <f>Main!D107</f>
        <v>0</v>
      </c>
      <c r="E215" s="24" t="str">
        <f>IF(AND(ISBLANK(Main!C107),ISNUMBER(Main!F107)), Main!F107, IF(AND(D215="halite",C215&gt;B215),26.4575-0.000361*B215^2+0.00000055302*B215^3+(0.010765+0.0003697*B215-0.0000001544*B215^2-0.000000000379*B215^3)*C215,IF(D215="ice", 0 + 1.78*(-C215) - 0.0442*(-C215)^2 + 0.000557*(-C215)^3,IF(D215="hydrohalite", 40.36947594+14.80771966*C215/100-14.08238722*1, IF(D215="halite", 26.242 +0.4928*C215/100 + 1.42*(C215/100)^2- 0.223*(C215/100)^3 + 0.04129*(C215/100)^4 + 0.006295*(C215/100)^5- 0.001967*(C215/100)^6 + 0.0001112*(C215/100)^7,"")))))</f>
        <v/>
      </c>
      <c r="F215" s="88" t="str">
        <f t="shared" si="3"/>
        <v/>
      </c>
      <c r="G215" s="24"/>
      <c r="H215" s="24" t="str">
        <f>IF(ISBLANK(Main!F107),"",IF(AND(ISBLANK(Main!C107), ISNUMBER(Main!F107)), IF(Main!F107&lt;23.18, -0.00561545245555273-0.552638332776787*Main!F107-0.0111333253283178*Main!F107^2+0.000278069636317286*Main!F107^3-0.0000278406992510258*Main!F107^4+0.0000003228737457658*Main!F107^5, IF(Main!F107&gt;26.2, -18895.7651082661+2452.10856000778*Main!F107-134.134832399667*Main!F107^2+4.00966173738255*Main!F107^3-0.0694732534351565*Main!F107^4+0.000674089336827828*Main!F107^5-0.000002967328509336*Main!F107^6+5.01640694069995E-13*Main!F107^9-2.21712283173159E-15*Main!F107^10, -177.524642865957+6.75352187307868*Main!F107-0.0000174714223028413*Main!F107^2+0.0000004714556743702*Main!F107^3-0.000000004767955495*Main!F107^4))))</f>
        <v/>
      </c>
      <c r="I215" s="24"/>
    </row>
    <row r="216" spans="2:9">
      <c r="B216">
        <f>Main!E108</f>
        <v>0</v>
      </c>
      <c r="C216">
        <f>Main!C108</f>
        <v>0</v>
      </c>
      <c r="D216" s="20">
        <f>Main!D108</f>
        <v>0</v>
      </c>
      <c r="E216" s="24" t="str">
        <f>IF(AND(ISBLANK(Main!C108),ISNUMBER(Main!F108)), Main!F108, IF(AND(D216="halite",C216&gt;B216),26.4575-0.000361*B216^2+0.00000055302*B216^3+(0.010765+0.0003697*B216-0.0000001544*B216^2-0.000000000379*B216^3)*C216,IF(D216="ice", 0 + 1.78*(-C216) - 0.0442*(-C216)^2 + 0.000557*(-C216)^3,IF(D216="hydrohalite", 40.36947594+14.80771966*C216/100-14.08238722*1, IF(D216="halite", 26.242 +0.4928*C216/100 + 1.42*(C216/100)^2- 0.223*(C216/100)^3 + 0.04129*(C216/100)^4 + 0.006295*(C216/100)^5- 0.001967*(C216/100)^6 + 0.0001112*(C216/100)^7,"")))))</f>
        <v/>
      </c>
      <c r="F216" s="88" t="str">
        <f t="shared" si="3"/>
        <v/>
      </c>
      <c r="G216" s="24"/>
      <c r="H216" s="24" t="str">
        <f>IF(ISBLANK(Main!F108),"",IF(AND(ISBLANK(Main!C108), ISNUMBER(Main!F108)), IF(Main!F108&lt;23.18, -0.00561545245555273-0.552638332776787*Main!F108-0.0111333253283178*Main!F108^2+0.000278069636317286*Main!F108^3-0.0000278406992510258*Main!F108^4+0.0000003228737457658*Main!F108^5, IF(Main!F108&gt;26.2, -18895.7651082661+2452.10856000778*Main!F108-134.134832399667*Main!F108^2+4.00966173738255*Main!F108^3-0.0694732534351565*Main!F108^4+0.000674089336827828*Main!F108^5-0.000002967328509336*Main!F108^6+5.01640694069995E-13*Main!F108^9-2.21712283173159E-15*Main!F108^10, -177.524642865957+6.75352187307868*Main!F108-0.0000174714223028413*Main!F108^2+0.0000004714556743702*Main!F108^3-0.000000004767955495*Main!F108^4))))</f>
        <v/>
      </c>
      <c r="I216" s="24"/>
    </row>
    <row r="217" spans="2:9">
      <c r="B217">
        <f>Main!E109</f>
        <v>0</v>
      </c>
      <c r="C217">
        <f>Main!C109</f>
        <v>0</v>
      </c>
      <c r="D217" s="20">
        <f>Main!D109</f>
        <v>0</v>
      </c>
      <c r="E217" s="24" t="str">
        <f>IF(AND(ISBLANK(Main!C109),ISNUMBER(Main!F109)), Main!F109, IF(AND(D217="halite",C217&gt;B217),26.4575-0.000361*B217^2+0.00000055302*B217^3+(0.010765+0.0003697*B217-0.0000001544*B217^2-0.000000000379*B217^3)*C217,IF(D217="ice", 0 + 1.78*(-C217) - 0.0442*(-C217)^2 + 0.000557*(-C217)^3,IF(D217="hydrohalite", 40.36947594+14.80771966*C217/100-14.08238722*1, IF(D217="halite", 26.242 +0.4928*C217/100 + 1.42*(C217/100)^2- 0.223*(C217/100)^3 + 0.04129*(C217/100)^4 + 0.006295*(C217/100)^5- 0.001967*(C217/100)^6 + 0.0001112*(C217/100)^7,"")))))</f>
        <v/>
      </c>
      <c r="F217" s="88" t="str">
        <f t="shared" si="3"/>
        <v/>
      </c>
      <c r="G217" s="24"/>
      <c r="H217" s="24" t="str">
        <f>IF(ISBLANK(Main!F109),"",IF(AND(ISBLANK(Main!C109), ISNUMBER(Main!F109)), IF(Main!F109&lt;23.18, -0.00561545245555273-0.552638332776787*Main!F109-0.0111333253283178*Main!F109^2+0.000278069636317286*Main!F109^3-0.0000278406992510258*Main!F109^4+0.0000003228737457658*Main!F109^5, IF(Main!F109&gt;26.2, -18895.7651082661+2452.10856000778*Main!F109-134.134832399667*Main!F109^2+4.00966173738255*Main!F109^3-0.0694732534351565*Main!F109^4+0.000674089336827828*Main!F109^5-0.000002967328509336*Main!F109^6+5.01640694069995E-13*Main!F109^9-2.21712283173159E-15*Main!F109^10, -177.524642865957+6.75352187307868*Main!F109-0.0000174714223028413*Main!F109^2+0.0000004714556743702*Main!F109^3-0.000000004767955495*Main!F109^4))))</f>
        <v/>
      </c>
      <c r="I217" s="24"/>
    </row>
    <row r="218" spans="2:9">
      <c r="B218">
        <f>Main!E110</f>
        <v>0</v>
      </c>
      <c r="C218">
        <f>Main!C110</f>
        <v>0</v>
      </c>
      <c r="D218" s="20">
        <f>Main!D110</f>
        <v>0</v>
      </c>
      <c r="E218" s="24" t="str">
        <f>IF(AND(ISBLANK(Main!C110),ISNUMBER(Main!F110)), Main!F110, IF(AND(D218="halite",C218&gt;B218),26.4575-0.000361*B218^2+0.00000055302*B218^3+(0.010765+0.0003697*B218-0.0000001544*B218^2-0.000000000379*B218^3)*C218,IF(D218="ice", 0 + 1.78*(-C218) - 0.0442*(-C218)^2 + 0.000557*(-C218)^3,IF(D218="hydrohalite", 40.36947594+14.80771966*C218/100-14.08238722*1, IF(D218="halite", 26.242 +0.4928*C218/100 + 1.42*(C218/100)^2- 0.223*(C218/100)^3 + 0.04129*(C218/100)^4 + 0.006295*(C218/100)^5- 0.001967*(C218/100)^6 + 0.0001112*(C218/100)^7,"")))))</f>
        <v/>
      </c>
      <c r="F218" s="88" t="str">
        <f t="shared" si="3"/>
        <v/>
      </c>
      <c r="G218" s="24"/>
      <c r="H218" s="24" t="str">
        <f>IF(ISBLANK(Main!F110),"",IF(AND(ISBLANK(Main!C110), ISNUMBER(Main!F110)), IF(Main!F110&lt;23.18, -0.00561545245555273-0.552638332776787*Main!F110-0.0111333253283178*Main!F110^2+0.000278069636317286*Main!F110^3-0.0000278406992510258*Main!F110^4+0.0000003228737457658*Main!F110^5, IF(Main!F110&gt;26.2, -18895.7651082661+2452.10856000778*Main!F110-134.134832399667*Main!F110^2+4.00966173738255*Main!F110^3-0.0694732534351565*Main!F110^4+0.000674089336827828*Main!F110^5-0.000002967328509336*Main!F110^6+5.01640694069995E-13*Main!F110^9-2.21712283173159E-15*Main!F110^10, -177.524642865957+6.75352187307868*Main!F110-0.0000174714223028413*Main!F110^2+0.0000004714556743702*Main!F110^3-0.000000004767955495*Main!F110^4))))</f>
        <v/>
      </c>
      <c r="I218" s="24"/>
    </row>
    <row r="219" spans="2:9">
      <c r="B219">
        <f>Main!E111</f>
        <v>0</v>
      </c>
      <c r="C219">
        <f>Main!C111</f>
        <v>0</v>
      </c>
      <c r="D219" s="20">
        <f>Main!D111</f>
        <v>0</v>
      </c>
      <c r="E219" s="24" t="str">
        <f>IF(AND(ISBLANK(Main!C111),ISNUMBER(Main!F111)), Main!F111, IF(AND(D219="halite",C219&gt;B219),26.4575-0.000361*B219^2+0.00000055302*B219^3+(0.010765+0.0003697*B219-0.0000001544*B219^2-0.000000000379*B219^3)*C219,IF(D219="ice", 0 + 1.78*(-C219) - 0.0442*(-C219)^2 + 0.000557*(-C219)^3,IF(D219="hydrohalite", 40.36947594+14.80771966*C219/100-14.08238722*1, IF(D219="halite", 26.242 +0.4928*C219/100 + 1.42*(C219/100)^2- 0.223*(C219/100)^3 + 0.04129*(C219/100)^4 + 0.006295*(C219/100)^5- 0.001967*(C219/100)^6 + 0.0001112*(C219/100)^7,"")))))</f>
        <v/>
      </c>
      <c r="F219" s="88" t="str">
        <f t="shared" si="3"/>
        <v/>
      </c>
      <c r="G219" s="24"/>
      <c r="H219" s="24" t="str">
        <f>IF(ISBLANK(Main!F111),"",IF(AND(ISBLANK(Main!C111), ISNUMBER(Main!F111)), IF(Main!F111&lt;23.18, -0.00561545245555273-0.552638332776787*Main!F111-0.0111333253283178*Main!F111^2+0.000278069636317286*Main!F111^3-0.0000278406992510258*Main!F111^4+0.0000003228737457658*Main!F111^5, IF(Main!F111&gt;26.2, -18895.7651082661+2452.10856000778*Main!F111-134.134832399667*Main!F111^2+4.00966173738255*Main!F111^3-0.0694732534351565*Main!F111^4+0.000674089336827828*Main!F111^5-0.000002967328509336*Main!F111^6+5.01640694069995E-13*Main!F111^9-2.21712283173159E-15*Main!F111^10, -177.524642865957+6.75352187307868*Main!F111-0.0000174714223028413*Main!F111^2+0.0000004714556743702*Main!F111^3-0.000000004767955495*Main!F111^4))))</f>
        <v/>
      </c>
      <c r="I219" s="24"/>
    </row>
    <row r="220" spans="2:9">
      <c r="B220">
        <f>Main!E112</f>
        <v>0</v>
      </c>
      <c r="C220">
        <f>Main!C112</f>
        <v>0</v>
      </c>
      <c r="D220" s="20">
        <f>Main!D112</f>
        <v>0</v>
      </c>
      <c r="E220" s="24" t="str">
        <f>IF(AND(ISBLANK(Main!C112),ISNUMBER(Main!F112)), Main!F112, IF(AND(D220="halite",C220&gt;B220),26.4575-0.000361*B220^2+0.00000055302*B220^3+(0.010765+0.0003697*B220-0.0000001544*B220^2-0.000000000379*B220^3)*C220,IF(D220="ice", 0 + 1.78*(-C220) - 0.0442*(-C220)^2 + 0.000557*(-C220)^3,IF(D220="hydrohalite", 40.36947594+14.80771966*C220/100-14.08238722*1, IF(D220="halite", 26.242 +0.4928*C220/100 + 1.42*(C220/100)^2- 0.223*(C220/100)^3 + 0.04129*(C220/100)^4 + 0.006295*(C220/100)^5- 0.001967*(C220/100)^6 + 0.0001112*(C220/100)^7,"")))))</f>
        <v/>
      </c>
      <c r="F220" s="88" t="str">
        <f t="shared" si="3"/>
        <v/>
      </c>
      <c r="G220" s="24"/>
      <c r="H220" s="24" t="str">
        <f>IF(ISBLANK(Main!F112),"",IF(AND(ISBLANK(Main!C112), ISNUMBER(Main!F112)), IF(Main!F112&lt;23.18, -0.00561545245555273-0.552638332776787*Main!F112-0.0111333253283178*Main!F112^2+0.000278069636317286*Main!F112^3-0.0000278406992510258*Main!F112^4+0.0000003228737457658*Main!F112^5, IF(Main!F112&gt;26.2, -18895.7651082661+2452.10856000778*Main!F112-134.134832399667*Main!F112^2+4.00966173738255*Main!F112^3-0.0694732534351565*Main!F112^4+0.000674089336827828*Main!F112^5-0.000002967328509336*Main!F112^6+5.01640694069995E-13*Main!F112^9-2.21712283173159E-15*Main!F112^10, -177.524642865957+6.75352187307868*Main!F112-0.0000174714223028413*Main!F112^2+0.0000004714556743702*Main!F112^3-0.000000004767955495*Main!F112^4))))</f>
        <v/>
      </c>
      <c r="I220" s="24"/>
    </row>
    <row r="221" spans="2:9">
      <c r="B221">
        <f>Main!E113</f>
        <v>0</v>
      </c>
      <c r="C221">
        <f>Main!C113</f>
        <v>0</v>
      </c>
      <c r="D221" s="20">
        <f>Main!D113</f>
        <v>0</v>
      </c>
      <c r="E221" s="24" t="str">
        <f>IF(AND(ISBLANK(Main!C113),ISNUMBER(Main!F113)), Main!F113, IF(AND(D221="halite",C221&gt;B221),26.4575-0.000361*B221^2+0.00000055302*B221^3+(0.010765+0.0003697*B221-0.0000001544*B221^2-0.000000000379*B221^3)*C221,IF(D221="ice", 0 + 1.78*(-C221) - 0.0442*(-C221)^2 + 0.000557*(-C221)^3,IF(D221="hydrohalite", 40.36947594+14.80771966*C221/100-14.08238722*1, IF(D221="halite", 26.242 +0.4928*C221/100 + 1.42*(C221/100)^2- 0.223*(C221/100)^3 + 0.04129*(C221/100)^4 + 0.006295*(C221/100)^5- 0.001967*(C221/100)^6 + 0.0001112*(C221/100)^7,"")))))</f>
        <v/>
      </c>
      <c r="F221" s="88" t="str">
        <f t="shared" si="3"/>
        <v/>
      </c>
      <c r="G221" s="24"/>
      <c r="H221" s="24" t="str">
        <f>IF(ISBLANK(Main!F113),"",IF(AND(ISBLANK(Main!C113), ISNUMBER(Main!F113)), IF(Main!F113&lt;23.18, -0.00561545245555273-0.552638332776787*Main!F113-0.0111333253283178*Main!F113^2+0.000278069636317286*Main!F113^3-0.0000278406992510258*Main!F113^4+0.0000003228737457658*Main!F113^5, IF(Main!F113&gt;26.2, -18895.7651082661+2452.10856000778*Main!F113-134.134832399667*Main!F113^2+4.00966173738255*Main!F113^3-0.0694732534351565*Main!F113^4+0.000674089336827828*Main!F113^5-0.000002967328509336*Main!F113^6+5.01640694069995E-13*Main!F113^9-2.21712283173159E-15*Main!F113^10, -177.524642865957+6.75352187307868*Main!F113-0.0000174714223028413*Main!F113^2+0.0000004714556743702*Main!F113^3-0.000000004767955495*Main!F113^4))))</f>
        <v/>
      </c>
      <c r="I221" s="24"/>
    </row>
    <row r="222" spans="2:9">
      <c r="B222">
        <f>Main!E114</f>
        <v>0</v>
      </c>
      <c r="C222">
        <f>Main!C114</f>
        <v>0</v>
      </c>
      <c r="D222" s="20">
        <f>Main!D114</f>
        <v>0</v>
      </c>
      <c r="E222" s="24" t="str">
        <f>IF(AND(ISBLANK(Main!C114),ISNUMBER(Main!F114)), Main!F114, IF(AND(D222="halite",C222&gt;B222),26.4575-0.000361*B222^2+0.00000055302*B222^3+(0.010765+0.0003697*B222-0.0000001544*B222^2-0.000000000379*B222^3)*C222,IF(D222="ice", 0 + 1.78*(-C222) - 0.0442*(-C222)^2 + 0.000557*(-C222)^3,IF(D222="hydrohalite", 40.36947594+14.80771966*C222/100-14.08238722*1, IF(D222="halite", 26.242 +0.4928*C222/100 + 1.42*(C222/100)^2- 0.223*(C222/100)^3 + 0.04129*(C222/100)^4 + 0.006295*(C222/100)^5- 0.001967*(C222/100)^6 + 0.0001112*(C222/100)^7,"")))))</f>
        <v/>
      </c>
      <c r="F222" s="88" t="str">
        <f t="shared" si="3"/>
        <v/>
      </c>
      <c r="G222" s="24"/>
      <c r="H222" s="24" t="str">
        <f>IF(ISBLANK(Main!F114),"",IF(AND(ISBLANK(Main!C114), ISNUMBER(Main!F114)), IF(Main!F114&lt;23.18, -0.00561545245555273-0.552638332776787*Main!F114-0.0111333253283178*Main!F114^2+0.000278069636317286*Main!F114^3-0.0000278406992510258*Main!F114^4+0.0000003228737457658*Main!F114^5, IF(Main!F114&gt;26.2, -18895.7651082661+2452.10856000778*Main!F114-134.134832399667*Main!F114^2+4.00966173738255*Main!F114^3-0.0694732534351565*Main!F114^4+0.000674089336827828*Main!F114^5-0.000002967328509336*Main!F114^6+5.01640694069995E-13*Main!F114^9-2.21712283173159E-15*Main!F114^10, -177.524642865957+6.75352187307868*Main!F114-0.0000174714223028413*Main!F114^2+0.0000004714556743702*Main!F114^3-0.000000004767955495*Main!F114^4))))</f>
        <v/>
      </c>
      <c r="I222" s="24"/>
    </row>
    <row r="223" spans="2:9">
      <c r="B223">
        <f>Main!E115</f>
        <v>0</v>
      </c>
      <c r="C223">
        <f>Main!C115</f>
        <v>0</v>
      </c>
      <c r="D223" s="20">
        <f>Main!D115</f>
        <v>0</v>
      </c>
      <c r="E223" s="24" t="str">
        <f>IF(AND(ISBLANK(Main!C115),ISNUMBER(Main!F115)), Main!F115, IF(AND(D223="halite",C223&gt;B223),26.4575-0.000361*B223^2+0.00000055302*B223^3+(0.010765+0.0003697*B223-0.0000001544*B223^2-0.000000000379*B223^3)*C223,IF(D223="ice", 0 + 1.78*(-C223) - 0.0442*(-C223)^2 + 0.000557*(-C223)^3,IF(D223="hydrohalite", 40.36947594+14.80771966*C223/100-14.08238722*1, IF(D223="halite", 26.242 +0.4928*C223/100 + 1.42*(C223/100)^2- 0.223*(C223/100)^3 + 0.04129*(C223/100)^4 + 0.006295*(C223/100)^5- 0.001967*(C223/100)^6 + 0.0001112*(C223/100)^7,"")))))</f>
        <v/>
      </c>
      <c r="F223" s="88" t="str">
        <f t="shared" si="3"/>
        <v/>
      </c>
      <c r="G223" s="24"/>
      <c r="H223" s="24" t="str">
        <f>IF(ISBLANK(Main!F115),"",IF(AND(ISBLANK(Main!C115), ISNUMBER(Main!F115)), IF(Main!F115&lt;23.18, -0.00561545245555273-0.552638332776787*Main!F115-0.0111333253283178*Main!F115^2+0.000278069636317286*Main!F115^3-0.0000278406992510258*Main!F115^4+0.0000003228737457658*Main!F115^5, IF(Main!F115&gt;26.2, -18895.7651082661+2452.10856000778*Main!F115-134.134832399667*Main!F115^2+4.00966173738255*Main!F115^3-0.0694732534351565*Main!F115^4+0.000674089336827828*Main!F115^5-0.000002967328509336*Main!F115^6+5.01640694069995E-13*Main!F115^9-2.21712283173159E-15*Main!F115^10, -177.524642865957+6.75352187307868*Main!F115-0.0000174714223028413*Main!F115^2+0.0000004714556743702*Main!F115^3-0.000000004767955495*Main!F115^4))))</f>
        <v/>
      </c>
      <c r="I223" s="24"/>
    </row>
    <row r="224" spans="2:9">
      <c r="B224">
        <f>Main!E116</f>
        <v>0</v>
      </c>
      <c r="C224">
        <f>Main!C116</f>
        <v>0</v>
      </c>
      <c r="D224" s="20">
        <f>Main!D116</f>
        <v>0</v>
      </c>
      <c r="E224" s="24" t="str">
        <f>IF(AND(ISBLANK(Main!C116),ISNUMBER(Main!F116)), Main!F116, IF(AND(D224="halite",C224&gt;B224),26.4575-0.000361*B224^2+0.00000055302*B224^3+(0.010765+0.0003697*B224-0.0000001544*B224^2-0.000000000379*B224^3)*C224,IF(D224="ice", 0 + 1.78*(-C224) - 0.0442*(-C224)^2 + 0.000557*(-C224)^3,IF(D224="hydrohalite", 40.36947594+14.80771966*C224/100-14.08238722*1, IF(D224="halite", 26.242 +0.4928*C224/100 + 1.42*(C224/100)^2- 0.223*(C224/100)^3 + 0.04129*(C224/100)^4 + 0.006295*(C224/100)^5- 0.001967*(C224/100)^6 + 0.0001112*(C224/100)^7,"")))))</f>
        <v/>
      </c>
      <c r="F224" s="88" t="str">
        <f t="shared" si="3"/>
        <v/>
      </c>
      <c r="G224" s="24"/>
      <c r="H224" s="24" t="str">
        <f>IF(ISBLANK(Main!F116),"",IF(AND(ISBLANK(Main!C116), ISNUMBER(Main!F116)), IF(Main!F116&lt;23.18, -0.00561545245555273-0.552638332776787*Main!F116-0.0111333253283178*Main!F116^2+0.000278069636317286*Main!F116^3-0.0000278406992510258*Main!F116^4+0.0000003228737457658*Main!F116^5, IF(Main!F116&gt;26.2, -18895.7651082661+2452.10856000778*Main!F116-134.134832399667*Main!F116^2+4.00966173738255*Main!F116^3-0.0694732534351565*Main!F116^4+0.000674089336827828*Main!F116^5-0.000002967328509336*Main!F116^6+5.01640694069995E-13*Main!F116^9-2.21712283173159E-15*Main!F116^10, -177.524642865957+6.75352187307868*Main!F116-0.0000174714223028413*Main!F116^2+0.0000004714556743702*Main!F116^3-0.000000004767955495*Main!F116^4))))</f>
        <v/>
      </c>
      <c r="I224" s="24"/>
    </row>
    <row r="225" spans="2:9">
      <c r="B225">
        <f>Main!E117</f>
        <v>0</v>
      </c>
      <c r="C225">
        <f>Main!C117</f>
        <v>0</v>
      </c>
      <c r="D225" s="20">
        <f>Main!D117</f>
        <v>0</v>
      </c>
      <c r="E225" s="24" t="str">
        <f>IF(AND(ISBLANK(Main!C117),ISNUMBER(Main!F117)), Main!F117, IF(AND(D225="halite",C225&gt;B225),26.4575-0.000361*B225^2+0.00000055302*B225^3+(0.010765+0.0003697*B225-0.0000001544*B225^2-0.000000000379*B225^3)*C225,IF(D225="ice", 0 + 1.78*(-C225) - 0.0442*(-C225)^2 + 0.000557*(-C225)^3,IF(D225="hydrohalite", 40.36947594+14.80771966*C225/100-14.08238722*1, IF(D225="halite", 26.242 +0.4928*C225/100 + 1.42*(C225/100)^2- 0.223*(C225/100)^3 + 0.04129*(C225/100)^4 + 0.006295*(C225/100)^5- 0.001967*(C225/100)^6 + 0.0001112*(C225/100)^7,"")))))</f>
        <v/>
      </c>
      <c r="F225" s="88" t="str">
        <f t="shared" si="3"/>
        <v/>
      </c>
      <c r="G225" s="24"/>
      <c r="H225" s="24" t="str">
        <f>IF(ISBLANK(Main!F117),"",IF(AND(ISBLANK(Main!C117), ISNUMBER(Main!F117)), IF(Main!F117&lt;23.18, -0.00561545245555273-0.552638332776787*Main!F117-0.0111333253283178*Main!F117^2+0.000278069636317286*Main!F117^3-0.0000278406992510258*Main!F117^4+0.0000003228737457658*Main!F117^5, IF(Main!F117&gt;26.2, -18895.7651082661+2452.10856000778*Main!F117-134.134832399667*Main!F117^2+4.00966173738255*Main!F117^3-0.0694732534351565*Main!F117^4+0.000674089336827828*Main!F117^5-0.000002967328509336*Main!F117^6+5.01640694069995E-13*Main!F117^9-2.21712283173159E-15*Main!F117^10, -177.524642865957+6.75352187307868*Main!F117-0.0000174714223028413*Main!F117^2+0.0000004714556743702*Main!F117^3-0.000000004767955495*Main!F117^4))))</f>
        <v/>
      </c>
      <c r="I225" s="24"/>
    </row>
    <row r="226" spans="2:9">
      <c r="B226">
        <f>Main!E118</f>
        <v>0</v>
      </c>
      <c r="C226">
        <f>Main!C118</f>
        <v>0</v>
      </c>
      <c r="D226" s="20">
        <f>Main!D118</f>
        <v>0</v>
      </c>
      <c r="E226" s="24" t="str">
        <f>IF(AND(ISBLANK(Main!C118),ISNUMBER(Main!F118)), Main!F118, IF(AND(D226="halite",C226&gt;B226),26.4575-0.000361*B226^2+0.00000055302*B226^3+(0.010765+0.0003697*B226-0.0000001544*B226^2-0.000000000379*B226^3)*C226,IF(D226="ice", 0 + 1.78*(-C226) - 0.0442*(-C226)^2 + 0.000557*(-C226)^3,IF(D226="hydrohalite", 40.36947594+14.80771966*C226/100-14.08238722*1, IF(D226="halite", 26.242 +0.4928*C226/100 + 1.42*(C226/100)^2- 0.223*(C226/100)^3 + 0.04129*(C226/100)^4 + 0.006295*(C226/100)^5- 0.001967*(C226/100)^6 + 0.0001112*(C226/100)^7,"")))))</f>
        <v/>
      </c>
      <c r="F226" s="88" t="str">
        <f t="shared" si="3"/>
        <v/>
      </c>
      <c r="G226" s="24"/>
      <c r="H226" s="24" t="str">
        <f>IF(ISBLANK(Main!F118),"",IF(AND(ISBLANK(Main!C118), ISNUMBER(Main!F118)), IF(Main!F118&lt;23.18, -0.00561545245555273-0.552638332776787*Main!F118-0.0111333253283178*Main!F118^2+0.000278069636317286*Main!F118^3-0.0000278406992510258*Main!F118^4+0.0000003228737457658*Main!F118^5, IF(Main!F118&gt;26.2, -18895.7651082661+2452.10856000778*Main!F118-134.134832399667*Main!F118^2+4.00966173738255*Main!F118^3-0.0694732534351565*Main!F118^4+0.000674089336827828*Main!F118^5-0.000002967328509336*Main!F118^6+5.01640694069995E-13*Main!F118^9-2.21712283173159E-15*Main!F118^10, -177.524642865957+6.75352187307868*Main!F118-0.0000174714223028413*Main!F118^2+0.0000004714556743702*Main!F118^3-0.000000004767955495*Main!F118^4))))</f>
        <v/>
      </c>
      <c r="I226" s="24"/>
    </row>
    <row r="227" spans="2:9">
      <c r="B227">
        <f>Main!E119</f>
        <v>0</v>
      </c>
      <c r="C227">
        <f>Main!C119</f>
        <v>0</v>
      </c>
      <c r="D227" s="20">
        <f>Main!D119</f>
        <v>0</v>
      </c>
      <c r="E227" s="24" t="str">
        <f>IF(AND(ISBLANK(Main!C119),ISNUMBER(Main!F119)), Main!F119, IF(AND(D227="halite",C227&gt;B227),26.4575-0.000361*B227^2+0.00000055302*B227^3+(0.010765+0.0003697*B227-0.0000001544*B227^2-0.000000000379*B227^3)*C227,IF(D227="ice", 0 + 1.78*(-C227) - 0.0442*(-C227)^2 + 0.000557*(-C227)^3,IF(D227="hydrohalite", 40.36947594+14.80771966*C227/100-14.08238722*1, IF(D227="halite", 26.242 +0.4928*C227/100 + 1.42*(C227/100)^2- 0.223*(C227/100)^3 + 0.04129*(C227/100)^4 + 0.006295*(C227/100)^5- 0.001967*(C227/100)^6 + 0.0001112*(C227/100)^7,"")))))</f>
        <v/>
      </c>
      <c r="F227" s="88" t="str">
        <f t="shared" si="3"/>
        <v/>
      </c>
      <c r="G227" s="24"/>
      <c r="H227" s="24" t="str">
        <f>IF(ISBLANK(Main!F119),"",IF(AND(ISBLANK(Main!C119), ISNUMBER(Main!F119)), IF(Main!F119&lt;23.18, -0.00561545245555273-0.552638332776787*Main!F119-0.0111333253283178*Main!F119^2+0.000278069636317286*Main!F119^3-0.0000278406992510258*Main!F119^4+0.0000003228737457658*Main!F119^5, IF(Main!F119&gt;26.2, -18895.7651082661+2452.10856000778*Main!F119-134.134832399667*Main!F119^2+4.00966173738255*Main!F119^3-0.0694732534351565*Main!F119^4+0.000674089336827828*Main!F119^5-0.000002967328509336*Main!F119^6+5.01640694069995E-13*Main!F119^9-2.21712283173159E-15*Main!F119^10, -177.524642865957+6.75352187307868*Main!F119-0.0000174714223028413*Main!F119^2+0.0000004714556743702*Main!F119^3-0.000000004767955495*Main!F119^4))))</f>
        <v/>
      </c>
      <c r="I227" s="24"/>
    </row>
    <row r="228" spans="2:9">
      <c r="B228">
        <f>Main!E120</f>
        <v>0</v>
      </c>
      <c r="C228">
        <f>Main!C120</f>
        <v>0</v>
      </c>
      <c r="D228" s="20">
        <f>Main!D120</f>
        <v>0</v>
      </c>
      <c r="E228" s="24" t="str">
        <f>IF(AND(ISBLANK(Main!C120),ISNUMBER(Main!F120)), Main!F120, IF(AND(D228="halite",C228&gt;B228),26.4575-0.000361*B228^2+0.00000055302*B228^3+(0.010765+0.0003697*B228-0.0000001544*B228^2-0.000000000379*B228^3)*C228,IF(D228="ice", 0 + 1.78*(-C228) - 0.0442*(-C228)^2 + 0.000557*(-C228)^3,IF(D228="hydrohalite", 40.36947594+14.80771966*C228/100-14.08238722*1, IF(D228="halite", 26.242 +0.4928*C228/100 + 1.42*(C228/100)^2- 0.223*(C228/100)^3 + 0.04129*(C228/100)^4 + 0.006295*(C228/100)^5- 0.001967*(C228/100)^6 + 0.0001112*(C228/100)^7,"")))))</f>
        <v/>
      </c>
      <c r="F228" s="88" t="str">
        <f t="shared" si="3"/>
        <v/>
      </c>
      <c r="G228" s="24"/>
      <c r="H228" s="24" t="str">
        <f>IF(ISBLANK(Main!F120),"",IF(AND(ISBLANK(Main!C120), ISNUMBER(Main!F120)), IF(Main!F120&lt;23.18, -0.00561545245555273-0.552638332776787*Main!F120-0.0111333253283178*Main!F120^2+0.000278069636317286*Main!F120^3-0.0000278406992510258*Main!F120^4+0.0000003228737457658*Main!F120^5, IF(Main!F120&gt;26.2, -18895.7651082661+2452.10856000778*Main!F120-134.134832399667*Main!F120^2+4.00966173738255*Main!F120^3-0.0694732534351565*Main!F120^4+0.000674089336827828*Main!F120^5-0.000002967328509336*Main!F120^6+5.01640694069995E-13*Main!F120^9-2.21712283173159E-15*Main!F120^10, -177.524642865957+6.75352187307868*Main!F120-0.0000174714223028413*Main!F120^2+0.0000004714556743702*Main!F120^3-0.000000004767955495*Main!F120^4))))</f>
        <v/>
      </c>
      <c r="I228" s="24"/>
    </row>
    <row r="229" spans="2:9">
      <c r="B229">
        <f>Main!E121</f>
        <v>0</v>
      </c>
      <c r="C229">
        <f>Main!C121</f>
        <v>0</v>
      </c>
      <c r="D229" s="20">
        <f>Main!D121</f>
        <v>0</v>
      </c>
      <c r="E229" s="24" t="str">
        <f>IF(AND(ISBLANK(Main!C121),ISNUMBER(Main!F121)), Main!F121, IF(AND(D229="halite",C229&gt;B229),26.4575-0.000361*B229^2+0.00000055302*B229^3+(0.010765+0.0003697*B229-0.0000001544*B229^2-0.000000000379*B229^3)*C229,IF(D229="ice", 0 + 1.78*(-C229) - 0.0442*(-C229)^2 + 0.000557*(-C229)^3,IF(D229="hydrohalite", 40.36947594+14.80771966*C229/100-14.08238722*1, IF(D229="halite", 26.242 +0.4928*C229/100 + 1.42*(C229/100)^2- 0.223*(C229/100)^3 + 0.04129*(C229/100)^4 + 0.006295*(C229/100)^5- 0.001967*(C229/100)^6 + 0.0001112*(C229/100)^7,"")))))</f>
        <v/>
      </c>
      <c r="F229" s="88" t="str">
        <f t="shared" ref="F229:F292" si="4">IF(AND(D229="halite",C229&gt;B229),"Lecumberri-Sanchez, P., Steele-Macinnis, M. &amp; Bodnar, R.J. (2012) A numerical model to estimate trapping conditions of fluid inclusions that homogenize by halite disappearance. Geochimica et Cosmochimica Acta,",IF(D229="ice", "Bodnar, R.J. (1993) Revised equation and table for determining the freezing point depression of H2O-NaCl solutions. Geochimica et Cosmochimica Acta, 57, 683-684", IF(OR(D229="hydrohalite",D229="halite"), "Sterner, S.M., Hall, D.L. &amp; Bodnar, R.J. (1988) Synthetic fluid inclusions. V. Solubility relations in the system NaCl-KCl-H20 under vapor-saturated conditions. Geochimica et Cosmochimica Acta, 52, 989-1005","")))</f>
        <v/>
      </c>
      <c r="G229" s="24"/>
      <c r="H229" s="24" t="str">
        <f>IF(ISBLANK(Main!F121),"",IF(AND(ISBLANK(Main!C121), ISNUMBER(Main!F121)), IF(Main!F121&lt;23.18, -0.00561545245555273-0.552638332776787*Main!F121-0.0111333253283178*Main!F121^2+0.000278069636317286*Main!F121^3-0.0000278406992510258*Main!F121^4+0.0000003228737457658*Main!F121^5, IF(Main!F121&gt;26.2, -18895.7651082661+2452.10856000778*Main!F121-134.134832399667*Main!F121^2+4.00966173738255*Main!F121^3-0.0694732534351565*Main!F121^4+0.000674089336827828*Main!F121^5-0.000002967328509336*Main!F121^6+5.01640694069995E-13*Main!F121^9-2.21712283173159E-15*Main!F121^10, -177.524642865957+6.75352187307868*Main!F121-0.0000174714223028413*Main!F121^2+0.0000004714556743702*Main!F121^3-0.000000004767955495*Main!F121^4))))</f>
        <v/>
      </c>
      <c r="I229" s="24"/>
    </row>
    <row r="230" spans="2:9">
      <c r="B230">
        <f>Main!E122</f>
        <v>0</v>
      </c>
      <c r="C230">
        <f>Main!C122</f>
        <v>0</v>
      </c>
      <c r="D230" s="20">
        <f>Main!D122</f>
        <v>0</v>
      </c>
      <c r="E230" s="24" t="str">
        <f>IF(AND(ISBLANK(Main!C122),ISNUMBER(Main!F122)), Main!F122, IF(AND(D230="halite",C230&gt;B230),26.4575-0.000361*B230^2+0.00000055302*B230^3+(0.010765+0.0003697*B230-0.0000001544*B230^2-0.000000000379*B230^3)*C230,IF(D230="ice", 0 + 1.78*(-C230) - 0.0442*(-C230)^2 + 0.000557*(-C230)^3,IF(D230="hydrohalite", 40.36947594+14.80771966*C230/100-14.08238722*1, IF(D230="halite", 26.242 +0.4928*C230/100 + 1.42*(C230/100)^2- 0.223*(C230/100)^3 + 0.04129*(C230/100)^4 + 0.006295*(C230/100)^5- 0.001967*(C230/100)^6 + 0.0001112*(C230/100)^7,"")))))</f>
        <v/>
      </c>
      <c r="F230" s="88" t="str">
        <f t="shared" si="4"/>
        <v/>
      </c>
      <c r="G230" s="24"/>
      <c r="H230" s="24" t="str">
        <f>IF(ISBLANK(Main!F122),"",IF(AND(ISBLANK(Main!C122), ISNUMBER(Main!F122)), IF(Main!F122&lt;23.18, -0.00561545245555273-0.552638332776787*Main!F122-0.0111333253283178*Main!F122^2+0.000278069636317286*Main!F122^3-0.0000278406992510258*Main!F122^4+0.0000003228737457658*Main!F122^5, IF(Main!F122&gt;26.2, -18895.7651082661+2452.10856000778*Main!F122-134.134832399667*Main!F122^2+4.00966173738255*Main!F122^3-0.0694732534351565*Main!F122^4+0.000674089336827828*Main!F122^5-0.000002967328509336*Main!F122^6+5.01640694069995E-13*Main!F122^9-2.21712283173159E-15*Main!F122^10, -177.524642865957+6.75352187307868*Main!F122-0.0000174714223028413*Main!F122^2+0.0000004714556743702*Main!F122^3-0.000000004767955495*Main!F122^4))))</f>
        <v/>
      </c>
      <c r="I230" s="24"/>
    </row>
    <row r="231" spans="2:9">
      <c r="B231">
        <f>Main!E123</f>
        <v>0</v>
      </c>
      <c r="C231">
        <f>Main!C123</f>
        <v>0</v>
      </c>
      <c r="D231" s="20">
        <f>Main!D123</f>
        <v>0</v>
      </c>
      <c r="E231" s="24" t="str">
        <f>IF(AND(ISBLANK(Main!C123),ISNUMBER(Main!F123)), Main!F123, IF(AND(D231="halite",C231&gt;B231),26.4575-0.000361*B231^2+0.00000055302*B231^3+(0.010765+0.0003697*B231-0.0000001544*B231^2-0.000000000379*B231^3)*C231,IF(D231="ice", 0 + 1.78*(-C231) - 0.0442*(-C231)^2 + 0.000557*(-C231)^3,IF(D231="hydrohalite", 40.36947594+14.80771966*C231/100-14.08238722*1, IF(D231="halite", 26.242 +0.4928*C231/100 + 1.42*(C231/100)^2- 0.223*(C231/100)^3 + 0.04129*(C231/100)^4 + 0.006295*(C231/100)^5- 0.001967*(C231/100)^6 + 0.0001112*(C231/100)^7,"")))))</f>
        <v/>
      </c>
      <c r="F231" s="88" t="str">
        <f t="shared" si="4"/>
        <v/>
      </c>
      <c r="G231" s="24"/>
      <c r="H231" s="24" t="str">
        <f>IF(ISBLANK(Main!F123),"",IF(AND(ISBLANK(Main!C123), ISNUMBER(Main!F123)), IF(Main!F123&lt;23.18, -0.00561545245555273-0.552638332776787*Main!F123-0.0111333253283178*Main!F123^2+0.000278069636317286*Main!F123^3-0.0000278406992510258*Main!F123^4+0.0000003228737457658*Main!F123^5, IF(Main!F123&gt;26.2, -18895.7651082661+2452.10856000778*Main!F123-134.134832399667*Main!F123^2+4.00966173738255*Main!F123^3-0.0694732534351565*Main!F123^4+0.000674089336827828*Main!F123^5-0.000002967328509336*Main!F123^6+5.01640694069995E-13*Main!F123^9-2.21712283173159E-15*Main!F123^10, -177.524642865957+6.75352187307868*Main!F123-0.0000174714223028413*Main!F123^2+0.0000004714556743702*Main!F123^3-0.000000004767955495*Main!F123^4))))</f>
        <v/>
      </c>
      <c r="I231" s="24"/>
    </row>
    <row r="232" spans="2:9">
      <c r="B232">
        <f>Main!E124</f>
        <v>0</v>
      </c>
      <c r="C232">
        <f>Main!C124</f>
        <v>0</v>
      </c>
      <c r="D232" s="20">
        <f>Main!D124</f>
        <v>0</v>
      </c>
      <c r="E232" s="24" t="str">
        <f>IF(AND(ISBLANK(Main!C124),ISNUMBER(Main!F124)), Main!F124, IF(AND(D232="halite",C232&gt;B232),26.4575-0.000361*B232^2+0.00000055302*B232^3+(0.010765+0.0003697*B232-0.0000001544*B232^2-0.000000000379*B232^3)*C232,IF(D232="ice", 0 + 1.78*(-C232) - 0.0442*(-C232)^2 + 0.000557*(-C232)^3,IF(D232="hydrohalite", 40.36947594+14.80771966*C232/100-14.08238722*1, IF(D232="halite", 26.242 +0.4928*C232/100 + 1.42*(C232/100)^2- 0.223*(C232/100)^3 + 0.04129*(C232/100)^4 + 0.006295*(C232/100)^5- 0.001967*(C232/100)^6 + 0.0001112*(C232/100)^7,"")))))</f>
        <v/>
      </c>
      <c r="F232" s="88" t="str">
        <f t="shared" si="4"/>
        <v/>
      </c>
      <c r="G232" s="24"/>
      <c r="H232" s="24" t="str">
        <f>IF(ISBLANK(Main!F124),"",IF(AND(ISBLANK(Main!C124), ISNUMBER(Main!F124)), IF(Main!F124&lt;23.18, -0.00561545245555273-0.552638332776787*Main!F124-0.0111333253283178*Main!F124^2+0.000278069636317286*Main!F124^3-0.0000278406992510258*Main!F124^4+0.0000003228737457658*Main!F124^5, IF(Main!F124&gt;26.2, -18895.7651082661+2452.10856000778*Main!F124-134.134832399667*Main!F124^2+4.00966173738255*Main!F124^3-0.0694732534351565*Main!F124^4+0.000674089336827828*Main!F124^5-0.000002967328509336*Main!F124^6+5.01640694069995E-13*Main!F124^9-2.21712283173159E-15*Main!F124^10, -177.524642865957+6.75352187307868*Main!F124-0.0000174714223028413*Main!F124^2+0.0000004714556743702*Main!F124^3-0.000000004767955495*Main!F124^4))))</f>
        <v/>
      </c>
      <c r="I232" s="24"/>
    </row>
    <row r="233" spans="2:9">
      <c r="B233">
        <f>Main!E125</f>
        <v>0</v>
      </c>
      <c r="C233">
        <f>Main!C125</f>
        <v>0</v>
      </c>
      <c r="D233" s="20">
        <f>Main!D125</f>
        <v>0</v>
      </c>
      <c r="E233" s="24" t="str">
        <f>IF(AND(ISBLANK(Main!C125),ISNUMBER(Main!F125)), Main!F125, IF(AND(D233="halite",C233&gt;B233),26.4575-0.000361*B233^2+0.00000055302*B233^3+(0.010765+0.0003697*B233-0.0000001544*B233^2-0.000000000379*B233^3)*C233,IF(D233="ice", 0 + 1.78*(-C233) - 0.0442*(-C233)^2 + 0.000557*(-C233)^3,IF(D233="hydrohalite", 40.36947594+14.80771966*C233/100-14.08238722*1, IF(D233="halite", 26.242 +0.4928*C233/100 + 1.42*(C233/100)^2- 0.223*(C233/100)^3 + 0.04129*(C233/100)^4 + 0.006295*(C233/100)^5- 0.001967*(C233/100)^6 + 0.0001112*(C233/100)^7,"")))))</f>
        <v/>
      </c>
      <c r="F233" s="88" t="str">
        <f t="shared" si="4"/>
        <v/>
      </c>
      <c r="G233" s="24"/>
      <c r="H233" s="24" t="str">
        <f>IF(ISBLANK(Main!F125),"",IF(AND(ISBLANK(Main!C125), ISNUMBER(Main!F125)), IF(Main!F125&lt;23.18, -0.00561545245555273-0.552638332776787*Main!F125-0.0111333253283178*Main!F125^2+0.000278069636317286*Main!F125^3-0.0000278406992510258*Main!F125^4+0.0000003228737457658*Main!F125^5, IF(Main!F125&gt;26.2, -18895.7651082661+2452.10856000778*Main!F125-134.134832399667*Main!F125^2+4.00966173738255*Main!F125^3-0.0694732534351565*Main!F125^4+0.000674089336827828*Main!F125^5-0.000002967328509336*Main!F125^6+5.01640694069995E-13*Main!F125^9-2.21712283173159E-15*Main!F125^10, -177.524642865957+6.75352187307868*Main!F125-0.0000174714223028413*Main!F125^2+0.0000004714556743702*Main!F125^3-0.000000004767955495*Main!F125^4))))</f>
        <v/>
      </c>
      <c r="I233" s="24"/>
    </row>
    <row r="234" spans="2:9">
      <c r="B234">
        <f>Main!E126</f>
        <v>0</v>
      </c>
      <c r="C234">
        <f>Main!C126</f>
        <v>0</v>
      </c>
      <c r="D234" s="20">
        <f>Main!D126</f>
        <v>0</v>
      </c>
      <c r="E234" s="24" t="str">
        <f>IF(AND(ISBLANK(Main!C126),ISNUMBER(Main!F126)), Main!F126, IF(AND(D234="halite",C234&gt;B234),26.4575-0.000361*B234^2+0.00000055302*B234^3+(0.010765+0.0003697*B234-0.0000001544*B234^2-0.000000000379*B234^3)*C234,IF(D234="ice", 0 + 1.78*(-C234) - 0.0442*(-C234)^2 + 0.000557*(-C234)^3,IF(D234="hydrohalite", 40.36947594+14.80771966*C234/100-14.08238722*1, IF(D234="halite", 26.242 +0.4928*C234/100 + 1.42*(C234/100)^2- 0.223*(C234/100)^3 + 0.04129*(C234/100)^4 + 0.006295*(C234/100)^5- 0.001967*(C234/100)^6 + 0.0001112*(C234/100)^7,"")))))</f>
        <v/>
      </c>
      <c r="F234" s="88" t="str">
        <f t="shared" si="4"/>
        <v/>
      </c>
      <c r="G234" s="24"/>
      <c r="H234" s="24" t="str">
        <f>IF(ISBLANK(Main!F126),"",IF(AND(ISBLANK(Main!C126), ISNUMBER(Main!F126)), IF(Main!F126&lt;23.18, -0.00561545245555273-0.552638332776787*Main!F126-0.0111333253283178*Main!F126^2+0.000278069636317286*Main!F126^3-0.0000278406992510258*Main!F126^4+0.0000003228737457658*Main!F126^5, IF(Main!F126&gt;26.2, -18895.7651082661+2452.10856000778*Main!F126-134.134832399667*Main!F126^2+4.00966173738255*Main!F126^3-0.0694732534351565*Main!F126^4+0.000674089336827828*Main!F126^5-0.000002967328509336*Main!F126^6+5.01640694069995E-13*Main!F126^9-2.21712283173159E-15*Main!F126^10, -177.524642865957+6.75352187307868*Main!F126-0.0000174714223028413*Main!F126^2+0.0000004714556743702*Main!F126^3-0.000000004767955495*Main!F126^4))))</f>
        <v/>
      </c>
      <c r="I234" s="24"/>
    </row>
    <row r="235" spans="2:9">
      <c r="B235">
        <f>Main!E127</f>
        <v>0</v>
      </c>
      <c r="C235">
        <f>Main!C127</f>
        <v>0</v>
      </c>
      <c r="D235" s="20">
        <f>Main!D127</f>
        <v>0</v>
      </c>
      <c r="E235" s="24" t="str">
        <f>IF(AND(ISBLANK(Main!C127),ISNUMBER(Main!F127)), Main!F127, IF(AND(D235="halite",C235&gt;B235),26.4575-0.000361*B235^2+0.00000055302*B235^3+(0.010765+0.0003697*B235-0.0000001544*B235^2-0.000000000379*B235^3)*C235,IF(D235="ice", 0 + 1.78*(-C235) - 0.0442*(-C235)^2 + 0.000557*(-C235)^3,IF(D235="hydrohalite", 40.36947594+14.80771966*C235/100-14.08238722*1, IF(D235="halite", 26.242 +0.4928*C235/100 + 1.42*(C235/100)^2- 0.223*(C235/100)^3 + 0.04129*(C235/100)^4 + 0.006295*(C235/100)^5- 0.001967*(C235/100)^6 + 0.0001112*(C235/100)^7,"")))))</f>
        <v/>
      </c>
      <c r="F235" s="88" t="str">
        <f t="shared" si="4"/>
        <v/>
      </c>
      <c r="G235" s="24"/>
      <c r="H235" s="24" t="str">
        <f>IF(ISBLANK(Main!F127),"",IF(AND(ISBLANK(Main!C127), ISNUMBER(Main!F127)), IF(Main!F127&lt;23.18, -0.00561545245555273-0.552638332776787*Main!F127-0.0111333253283178*Main!F127^2+0.000278069636317286*Main!F127^3-0.0000278406992510258*Main!F127^4+0.0000003228737457658*Main!F127^5, IF(Main!F127&gt;26.2, -18895.7651082661+2452.10856000778*Main!F127-134.134832399667*Main!F127^2+4.00966173738255*Main!F127^3-0.0694732534351565*Main!F127^4+0.000674089336827828*Main!F127^5-0.000002967328509336*Main!F127^6+5.01640694069995E-13*Main!F127^9-2.21712283173159E-15*Main!F127^10, -177.524642865957+6.75352187307868*Main!F127-0.0000174714223028413*Main!F127^2+0.0000004714556743702*Main!F127^3-0.000000004767955495*Main!F127^4))))</f>
        <v/>
      </c>
      <c r="I235" s="24"/>
    </row>
    <row r="236" spans="2:9">
      <c r="B236">
        <f>Main!E128</f>
        <v>0</v>
      </c>
      <c r="C236">
        <f>Main!C128</f>
        <v>0</v>
      </c>
      <c r="D236" s="20">
        <f>Main!D128</f>
        <v>0</v>
      </c>
      <c r="E236" s="24" t="str">
        <f>IF(AND(ISBLANK(Main!C128),ISNUMBER(Main!F128)), Main!F128, IF(AND(D236="halite",C236&gt;B236),26.4575-0.000361*B236^2+0.00000055302*B236^3+(0.010765+0.0003697*B236-0.0000001544*B236^2-0.000000000379*B236^3)*C236,IF(D236="ice", 0 + 1.78*(-C236) - 0.0442*(-C236)^2 + 0.000557*(-C236)^3,IF(D236="hydrohalite", 40.36947594+14.80771966*C236/100-14.08238722*1, IF(D236="halite", 26.242 +0.4928*C236/100 + 1.42*(C236/100)^2- 0.223*(C236/100)^3 + 0.04129*(C236/100)^4 + 0.006295*(C236/100)^5- 0.001967*(C236/100)^6 + 0.0001112*(C236/100)^7,"")))))</f>
        <v/>
      </c>
      <c r="F236" s="88" t="str">
        <f t="shared" si="4"/>
        <v/>
      </c>
      <c r="G236" s="24"/>
      <c r="H236" s="24" t="str">
        <f>IF(ISBLANK(Main!F128),"",IF(AND(ISBLANK(Main!C128), ISNUMBER(Main!F128)), IF(Main!F128&lt;23.18, -0.00561545245555273-0.552638332776787*Main!F128-0.0111333253283178*Main!F128^2+0.000278069636317286*Main!F128^3-0.0000278406992510258*Main!F128^4+0.0000003228737457658*Main!F128^5, IF(Main!F128&gt;26.2, -18895.7651082661+2452.10856000778*Main!F128-134.134832399667*Main!F128^2+4.00966173738255*Main!F128^3-0.0694732534351565*Main!F128^4+0.000674089336827828*Main!F128^5-0.000002967328509336*Main!F128^6+5.01640694069995E-13*Main!F128^9-2.21712283173159E-15*Main!F128^10, -177.524642865957+6.75352187307868*Main!F128-0.0000174714223028413*Main!F128^2+0.0000004714556743702*Main!F128^3-0.000000004767955495*Main!F128^4))))</f>
        <v/>
      </c>
      <c r="I236" s="24"/>
    </row>
    <row r="237" spans="2:9">
      <c r="B237">
        <f>Main!E129</f>
        <v>0</v>
      </c>
      <c r="C237">
        <f>Main!C129</f>
        <v>0</v>
      </c>
      <c r="D237" s="20">
        <f>Main!D129</f>
        <v>0</v>
      </c>
      <c r="E237" s="24" t="str">
        <f>IF(AND(ISBLANK(Main!C129),ISNUMBER(Main!F129)), Main!F129, IF(AND(D237="halite",C237&gt;B237),26.4575-0.000361*B237^2+0.00000055302*B237^3+(0.010765+0.0003697*B237-0.0000001544*B237^2-0.000000000379*B237^3)*C237,IF(D237="ice", 0 + 1.78*(-C237) - 0.0442*(-C237)^2 + 0.000557*(-C237)^3,IF(D237="hydrohalite", 40.36947594+14.80771966*C237/100-14.08238722*1, IF(D237="halite", 26.242 +0.4928*C237/100 + 1.42*(C237/100)^2- 0.223*(C237/100)^3 + 0.04129*(C237/100)^4 + 0.006295*(C237/100)^5- 0.001967*(C237/100)^6 + 0.0001112*(C237/100)^7,"")))))</f>
        <v/>
      </c>
      <c r="F237" s="88" t="str">
        <f t="shared" si="4"/>
        <v/>
      </c>
      <c r="G237" s="24"/>
      <c r="H237" s="24" t="str">
        <f>IF(ISBLANK(Main!F129),"",IF(AND(ISBLANK(Main!C129), ISNUMBER(Main!F129)), IF(Main!F129&lt;23.18, -0.00561545245555273-0.552638332776787*Main!F129-0.0111333253283178*Main!F129^2+0.000278069636317286*Main!F129^3-0.0000278406992510258*Main!F129^4+0.0000003228737457658*Main!F129^5, IF(Main!F129&gt;26.2, -18895.7651082661+2452.10856000778*Main!F129-134.134832399667*Main!F129^2+4.00966173738255*Main!F129^3-0.0694732534351565*Main!F129^4+0.000674089336827828*Main!F129^5-0.000002967328509336*Main!F129^6+5.01640694069995E-13*Main!F129^9-2.21712283173159E-15*Main!F129^10, -177.524642865957+6.75352187307868*Main!F129-0.0000174714223028413*Main!F129^2+0.0000004714556743702*Main!F129^3-0.000000004767955495*Main!F129^4))))</f>
        <v/>
      </c>
      <c r="I237" s="24"/>
    </row>
    <row r="238" spans="2:9">
      <c r="B238">
        <f>Main!E130</f>
        <v>0</v>
      </c>
      <c r="C238">
        <f>Main!C130</f>
        <v>0</v>
      </c>
      <c r="D238" s="20">
        <f>Main!D130</f>
        <v>0</v>
      </c>
      <c r="E238" s="24" t="str">
        <f>IF(AND(ISBLANK(Main!C130),ISNUMBER(Main!F130)), Main!F130, IF(AND(D238="halite",C238&gt;B238),26.4575-0.000361*B238^2+0.00000055302*B238^3+(0.010765+0.0003697*B238-0.0000001544*B238^2-0.000000000379*B238^3)*C238,IF(D238="ice", 0 + 1.78*(-C238) - 0.0442*(-C238)^2 + 0.000557*(-C238)^3,IF(D238="hydrohalite", 40.36947594+14.80771966*C238/100-14.08238722*1, IF(D238="halite", 26.242 +0.4928*C238/100 + 1.42*(C238/100)^2- 0.223*(C238/100)^3 + 0.04129*(C238/100)^4 + 0.006295*(C238/100)^5- 0.001967*(C238/100)^6 + 0.0001112*(C238/100)^7,"")))))</f>
        <v/>
      </c>
      <c r="F238" s="88" t="str">
        <f t="shared" si="4"/>
        <v/>
      </c>
      <c r="G238" s="24"/>
      <c r="H238" s="24" t="str">
        <f>IF(ISBLANK(Main!F130),"",IF(AND(ISBLANK(Main!C130), ISNUMBER(Main!F130)), IF(Main!F130&lt;23.18, -0.00561545245555273-0.552638332776787*Main!F130-0.0111333253283178*Main!F130^2+0.000278069636317286*Main!F130^3-0.0000278406992510258*Main!F130^4+0.0000003228737457658*Main!F130^5, IF(Main!F130&gt;26.2, -18895.7651082661+2452.10856000778*Main!F130-134.134832399667*Main!F130^2+4.00966173738255*Main!F130^3-0.0694732534351565*Main!F130^4+0.000674089336827828*Main!F130^5-0.000002967328509336*Main!F130^6+5.01640694069995E-13*Main!F130^9-2.21712283173159E-15*Main!F130^10, -177.524642865957+6.75352187307868*Main!F130-0.0000174714223028413*Main!F130^2+0.0000004714556743702*Main!F130^3-0.000000004767955495*Main!F130^4))))</f>
        <v/>
      </c>
      <c r="I238" s="24"/>
    </row>
    <row r="239" spans="2:9">
      <c r="B239">
        <f>Main!E131</f>
        <v>0</v>
      </c>
      <c r="C239">
        <f>Main!C131</f>
        <v>0</v>
      </c>
      <c r="D239" s="20">
        <f>Main!D131</f>
        <v>0</v>
      </c>
      <c r="E239" s="24" t="str">
        <f>IF(AND(ISBLANK(Main!C131),ISNUMBER(Main!F131)), Main!F131, IF(AND(D239="halite",C239&gt;B239),26.4575-0.000361*B239^2+0.00000055302*B239^3+(0.010765+0.0003697*B239-0.0000001544*B239^2-0.000000000379*B239^3)*C239,IF(D239="ice", 0 + 1.78*(-C239) - 0.0442*(-C239)^2 + 0.000557*(-C239)^3,IF(D239="hydrohalite", 40.36947594+14.80771966*C239/100-14.08238722*1, IF(D239="halite", 26.242 +0.4928*C239/100 + 1.42*(C239/100)^2- 0.223*(C239/100)^3 + 0.04129*(C239/100)^4 + 0.006295*(C239/100)^5- 0.001967*(C239/100)^6 + 0.0001112*(C239/100)^7,"")))))</f>
        <v/>
      </c>
      <c r="F239" s="88" t="str">
        <f t="shared" si="4"/>
        <v/>
      </c>
      <c r="G239" s="24"/>
      <c r="H239" s="24" t="str">
        <f>IF(ISBLANK(Main!F131),"",IF(AND(ISBLANK(Main!C131), ISNUMBER(Main!F131)), IF(Main!F131&lt;23.18, -0.00561545245555273-0.552638332776787*Main!F131-0.0111333253283178*Main!F131^2+0.000278069636317286*Main!F131^3-0.0000278406992510258*Main!F131^4+0.0000003228737457658*Main!F131^5, IF(Main!F131&gt;26.2, -18895.7651082661+2452.10856000778*Main!F131-134.134832399667*Main!F131^2+4.00966173738255*Main!F131^3-0.0694732534351565*Main!F131^4+0.000674089336827828*Main!F131^5-0.000002967328509336*Main!F131^6+5.01640694069995E-13*Main!F131^9-2.21712283173159E-15*Main!F131^10, -177.524642865957+6.75352187307868*Main!F131-0.0000174714223028413*Main!F131^2+0.0000004714556743702*Main!F131^3-0.000000004767955495*Main!F131^4))))</f>
        <v/>
      </c>
      <c r="I239" s="24"/>
    </row>
    <row r="240" spans="2:9">
      <c r="B240">
        <f>Main!E132</f>
        <v>0</v>
      </c>
      <c r="C240">
        <f>Main!C132</f>
        <v>0</v>
      </c>
      <c r="D240" s="20">
        <f>Main!D132</f>
        <v>0</v>
      </c>
      <c r="E240" s="24" t="str">
        <f>IF(AND(ISBLANK(Main!C132),ISNUMBER(Main!F132)), Main!F132, IF(AND(D240="halite",C240&gt;B240),26.4575-0.000361*B240^2+0.00000055302*B240^3+(0.010765+0.0003697*B240-0.0000001544*B240^2-0.000000000379*B240^3)*C240,IF(D240="ice", 0 + 1.78*(-C240) - 0.0442*(-C240)^2 + 0.000557*(-C240)^3,IF(D240="hydrohalite", 40.36947594+14.80771966*C240/100-14.08238722*1, IF(D240="halite", 26.242 +0.4928*C240/100 + 1.42*(C240/100)^2- 0.223*(C240/100)^3 + 0.04129*(C240/100)^4 + 0.006295*(C240/100)^5- 0.001967*(C240/100)^6 + 0.0001112*(C240/100)^7,"")))))</f>
        <v/>
      </c>
      <c r="F240" s="88" t="str">
        <f t="shared" si="4"/>
        <v/>
      </c>
      <c r="G240" s="24"/>
      <c r="H240" s="24" t="str">
        <f>IF(ISBLANK(Main!F132),"",IF(AND(ISBLANK(Main!C132), ISNUMBER(Main!F132)), IF(Main!F132&lt;23.18, -0.00561545245555273-0.552638332776787*Main!F132-0.0111333253283178*Main!F132^2+0.000278069636317286*Main!F132^3-0.0000278406992510258*Main!F132^4+0.0000003228737457658*Main!F132^5, IF(Main!F132&gt;26.2, -18895.7651082661+2452.10856000778*Main!F132-134.134832399667*Main!F132^2+4.00966173738255*Main!F132^3-0.0694732534351565*Main!F132^4+0.000674089336827828*Main!F132^5-0.000002967328509336*Main!F132^6+5.01640694069995E-13*Main!F132^9-2.21712283173159E-15*Main!F132^10, -177.524642865957+6.75352187307868*Main!F132-0.0000174714223028413*Main!F132^2+0.0000004714556743702*Main!F132^3-0.000000004767955495*Main!F132^4))))</f>
        <v/>
      </c>
      <c r="I240" s="24"/>
    </row>
    <row r="241" spans="2:9">
      <c r="B241">
        <f>Main!E133</f>
        <v>0</v>
      </c>
      <c r="C241">
        <f>Main!C133</f>
        <v>0</v>
      </c>
      <c r="D241" s="20">
        <f>Main!D133</f>
        <v>0</v>
      </c>
      <c r="E241" s="24" t="str">
        <f>IF(AND(ISBLANK(Main!C133),ISNUMBER(Main!F133)), Main!F133, IF(AND(D241="halite",C241&gt;B241),26.4575-0.000361*B241^2+0.00000055302*B241^3+(0.010765+0.0003697*B241-0.0000001544*B241^2-0.000000000379*B241^3)*C241,IF(D241="ice", 0 + 1.78*(-C241) - 0.0442*(-C241)^2 + 0.000557*(-C241)^3,IF(D241="hydrohalite", 40.36947594+14.80771966*C241/100-14.08238722*1, IF(D241="halite", 26.242 +0.4928*C241/100 + 1.42*(C241/100)^2- 0.223*(C241/100)^3 + 0.04129*(C241/100)^4 + 0.006295*(C241/100)^5- 0.001967*(C241/100)^6 + 0.0001112*(C241/100)^7,"")))))</f>
        <v/>
      </c>
      <c r="F241" s="88" t="str">
        <f t="shared" si="4"/>
        <v/>
      </c>
      <c r="G241" s="24"/>
      <c r="H241" s="24" t="str">
        <f>IF(ISBLANK(Main!F133),"",IF(AND(ISBLANK(Main!C133), ISNUMBER(Main!F133)), IF(Main!F133&lt;23.18, -0.00561545245555273-0.552638332776787*Main!F133-0.0111333253283178*Main!F133^2+0.000278069636317286*Main!F133^3-0.0000278406992510258*Main!F133^4+0.0000003228737457658*Main!F133^5, IF(Main!F133&gt;26.2, -18895.7651082661+2452.10856000778*Main!F133-134.134832399667*Main!F133^2+4.00966173738255*Main!F133^3-0.0694732534351565*Main!F133^4+0.000674089336827828*Main!F133^5-0.000002967328509336*Main!F133^6+5.01640694069995E-13*Main!F133^9-2.21712283173159E-15*Main!F133^10, -177.524642865957+6.75352187307868*Main!F133-0.0000174714223028413*Main!F133^2+0.0000004714556743702*Main!F133^3-0.000000004767955495*Main!F133^4))))</f>
        <v/>
      </c>
      <c r="I241" s="24"/>
    </row>
    <row r="242" spans="2:9">
      <c r="B242">
        <f>Main!E134</f>
        <v>0</v>
      </c>
      <c r="C242">
        <f>Main!C134</f>
        <v>0</v>
      </c>
      <c r="D242" s="20">
        <f>Main!D134</f>
        <v>0</v>
      </c>
      <c r="E242" s="24" t="str">
        <f>IF(AND(ISBLANK(Main!C134),ISNUMBER(Main!F134)), Main!F134, IF(AND(D242="halite",C242&gt;B242),26.4575-0.000361*B242^2+0.00000055302*B242^3+(0.010765+0.0003697*B242-0.0000001544*B242^2-0.000000000379*B242^3)*C242,IF(D242="ice", 0 + 1.78*(-C242) - 0.0442*(-C242)^2 + 0.000557*(-C242)^3,IF(D242="hydrohalite", 40.36947594+14.80771966*C242/100-14.08238722*1, IF(D242="halite", 26.242 +0.4928*C242/100 + 1.42*(C242/100)^2- 0.223*(C242/100)^3 + 0.04129*(C242/100)^4 + 0.006295*(C242/100)^5- 0.001967*(C242/100)^6 + 0.0001112*(C242/100)^7,"")))))</f>
        <v/>
      </c>
      <c r="F242" s="88" t="str">
        <f t="shared" si="4"/>
        <v/>
      </c>
      <c r="G242" s="24"/>
      <c r="H242" s="24" t="str">
        <f>IF(ISBLANK(Main!F134),"",IF(AND(ISBLANK(Main!C134), ISNUMBER(Main!F134)), IF(Main!F134&lt;23.18, -0.00561545245555273-0.552638332776787*Main!F134-0.0111333253283178*Main!F134^2+0.000278069636317286*Main!F134^3-0.0000278406992510258*Main!F134^4+0.0000003228737457658*Main!F134^5, IF(Main!F134&gt;26.2, -18895.7651082661+2452.10856000778*Main!F134-134.134832399667*Main!F134^2+4.00966173738255*Main!F134^3-0.0694732534351565*Main!F134^4+0.000674089336827828*Main!F134^5-0.000002967328509336*Main!F134^6+5.01640694069995E-13*Main!F134^9-2.21712283173159E-15*Main!F134^10, -177.524642865957+6.75352187307868*Main!F134-0.0000174714223028413*Main!F134^2+0.0000004714556743702*Main!F134^3-0.000000004767955495*Main!F134^4))))</f>
        <v/>
      </c>
      <c r="I242" s="24"/>
    </row>
    <row r="243" spans="2:9">
      <c r="B243">
        <f>Main!E135</f>
        <v>0</v>
      </c>
      <c r="C243">
        <f>Main!C135</f>
        <v>0</v>
      </c>
      <c r="D243" s="20">
        <f>Main!D135</f>
        <v>0</v>
      </c>
      <c r="E243" s="24" t="str">
        <f>IF(AND(ISBLANK(Main!C135),ISNUMBER(Main!F135)), Main!F135, IF(AND(D243="halite",C243&gt;B243),26.4575-0.000361*B243^2+0.00000055302*B243^3+(0.010765+0.0003697*B243-0.0000001544*B243^2-0.000000000379*B243^3)*C243,IF(D243="ice", 0 + 1.78*(-C243) - 0.0442*(-C243)^2 + 0.000557*(-C243)^3,IF(D243="hydrohalite", 40.36947594+14.80771966*C243/100-14.08238722*1, IF(D243="halite", 26.242 +0.4928*C243/100 + 1.42*(C243/100)^2- 0.223*(C243/100)^3 + 0.04129*(C243/100)^4 + 0.006295*(C243/100)^5- 0.001967*(C243/100)^6 + 0.0001112*(C243/100)^7,"")))))</f>
        <v/>
      </c>
      <c r="F243" s="88" t="str">
        <f t="shared" si="4"/>
        <v/>
      </c>
      <c r="G243" s="24"/>
      <c r="H243" s="24" t="str">
        <f>IF(ISBLANK(Main!F135),"",IF(AND(ISBLANK(Main!C135), ISNUMBER(Main!F135)), IF(Main!F135&lt;23.18, -0.00561545245555273-0.552638332776787*Main!F135-0.0111333253283178*Main!F135^2+0.000278069636317286*Main!F135^3-0.0000278406992510258*Main!F135^4+0.0000003228737457658*Main!F135^5, IF(Main!F135&gt;26.2, -18895.7651082661+2452.10856000778*Main!F135-134.134832399667*Main!F135^2+4.00966173738255*Main!F135^3-0.0694732534351565*Main!F135^4+0.000674089336827828*Main!F135^5-0.000002967328509336*Main!F135^6+5.01640694069995E-13*Main!F135^9-2.21712283173159E-15*Main!F135^10, -177.524642865957+6.75352187307868*Main!F135-0.0000174714223028413*Main!F135^2+0.0000004714556743702*Main!F135^3-0.000000004767955495*Main!F135^4))))</f>
        <v/>
      </c>
      <c r="I243" s="24"/>
    </row>
    <row r="244" spans="2:9">
      <c r="B244">
        <f>Main!E136</f>
        <v>0</v>
      </c>
      <c r="C244">
        <f>Main!C136</f>
        <v>0</v>
      </c>
      <c r="D244" s="20">
        <f>Main!D136</f>
        <v>0</v>
      </c>
      <c r="E244" s="24" t="str">
        <f>IF(AND(ISBLANK(Main!C136),ISNUMBER(Main!F136)), Main!F136, IF(AND(D244="halite",C244&gt;B244),26.4575-0.000361*B244^2+0.00000055302*B244^3+(0.010765+0.0003697*B244-0.0000001544*B244^2-0.000000000379*B244^3)*C244,IF(D244="ice", 0 + 1.78*(-C244) - 0.0442*(-C244)^2 + 0.000557*(-C244)^3,IF(D244="hydrohalite", 40.36947594+14.80771966*C244/100-14.08238722*1, IF(D244="halite", 26.242 +0.4928*C244/100 + 1.42*(C244/100)^2- 0.223*(C244/100)^3 + 0.04129*(C244/100)^4 + 0.006295*(C244/100)^5- 0.001967*(C244/100)^6 + 0.0001112*(C244/100)^7,"")))))</f>
        <v/>
      </c>
      <c r="F244" s="88" t="str">
        <f t="shared" si="4"/>
        <v/>
      </c>
      <c r="G244" s="24"/>
      <c r="H244" s="24" t="str">
        <f>IF(ISBLANK(Main!F136),"",IF(AND(ISBLANK(Main!C136), ISNUMBER(Main!F136)), IF(Main!F136&lt;23.18, -0.00561545245555273-0.552638332776787*Main!F136-0.0111333253283178*Main!F136^2+0.000278069636317286*Main!F136^3-0.0000278406992510258*Main!F136^4+0.0000003228737457658*Main!F136^5, IF(Main!F136&gt;26.2, -18895.7651082661+2452.10856000778*Main!F136-134.134832399667*Main!F136^2+4.00966173738255*Main!F136^3-0.0694732534351565*Main!F136^4+0.000674089336827828*Main!F136^5-0.000002967328509336*Main!F136^6+5.01640694069995E-13*Main!F136^9-2.21712283173159E-15*Main!F136^10, -177.524642865957+6.75352187307868*Main!F136-0.0000174714223028413*Main!F136^2+0.0000004714556743702*Main!F136^3-0.000000004767955495*Main!F136^4))))</f>
        <v/>
      </c>
      <c r="I244" s="24"/>
    </row>
    <row r="245" spans="2:9">
      <c r="B245">
        <f>Main!E137</f>
        <v>0</v>
      </c>
      <c r="C245">
        <f>Main!C137</f>
        <v>0</v>
      </c>
      <c r="D245" s="20">
        <f>Main!D137</f>
        <v>0</v>
      </c>
      <c r="E245" s="24" t="str">
        <f>IF(AND(ISBLANK(Main!C137),ISNUMBER(Main!F137)), Main!F137, IF(AND(D245="halite",C245&gt;B245),26.4575-0.000361*B245^2+0.00000055302*B245^3+(0.010765+0.0003697*B245-0.0000001544*B245^2-0.000000000379*B245^3)*C245,IF(D245="ice", 0 + 1.78*(-C245) - 0.0442*(-C245)^2 + 0.000557*(-C245)^3,IF(D245="hydrohalite", 40.36947594+14.80771966*C245/100-14.08238722*1, IF(D245="halite", 26.242 +0.4928*C245/100 + 1.42*(C245/100)^2- 0.223*(C245/100)^3 + 0.04129*(C245/100)^4 + 0.006295*(C245/100)^5- 0.001967*(C245/100)^6 + 0.0001112*(C245/100)^7,"")))))</f>
        <v/>
      </c>
      <c r="F245" s="88" t="str">
        <f t="shared" si="4"/>
        <v/>
      </c>
      <c r="G245" s="24"/>
      <c r="H245" s="24" t="str">
        <f>IF(ISBLANK(Main!F137),"",IF(AND(ISBLANK(Main!C137), ISNUMBER(Main!F137)), IF(Main!F137&lt;23.18, -0.00561545245555273-0.552638332776787*Main!F137-0.0111333253283178*Main!F137^2+0.000278069636317286*Main!F137^3-0.0000278406992510258*Main!F137^4+0.0000003228737457658*Main!F137^5, IF(Main!F137&gt;26.2, -18895.7651082661+2452.10856000778*Main!F137-134.134832399667*Main!F137^2+4.00966173738255*Main!F137^3-0.0694732534351565*Main!F137^4+0.000674089336827828*Main!F137^5-0.000002967328509336*Main!F137^6+5.01640694069995E-13*Main!F137^9-2.21712283173159E-15*Main!F137^10, -177.524642865957+6.75352187307868*Main!F137-0.0000174714223028413*Main!F137^2+0.0000004714556743702*Main!F137^3-0.000000004767955495*Main!F137^4))))</f>
        <v/>
      </c>
      <c r="I245" s="24"/>
    </row>
    <row r="246" spans="2:9">
      <c r="B246">
        <f>Main!E138</f>
        <v>0</v>
      </c>
      <c r="C246">
        <f>Main!C138</f>
        <v>0</v>
      </c>
      <c r="D246" s="20">
        <f>Main!D138</f>
        <v>0</v>
      </c>
      <c r="E246" s="24" t="str">
        <f>IF(AND(ISBLANK(Main!C138),ISNUMBER(Main!F138)), Main!F138, IF(AND(D246="halite",C246&gt;B246),26.4575-0.000361*B246^2+0.00000055302*B246^3+(0.010765+0.0003697*B246-0.0000001544*B246^2-0.000000000379*B246^3)*C246,IF(D246="ice", 0 + 1.78*(-C246) - 0.0442*(-C246)^2 + 0.000557*(-C246)^3,IF(D246="hydrohalite", 40.36947594+14.80771966*C246/100-14.08238722*1, IF(D246="halite", 26.242 +0.4928*C246/100 + 1.42*(C246/100)^2- 0.223*(C246/100)^3 + 0.04129*(C246/100)^4 + 0.006295*(C246/100)^5- 0.001967*(C246/100)^6 + 0.0001112*(C246/100)^7,"")))))</f>
        <v/>
      </c>
      <c r="F246" s="88" t="str">
        <f t="shared" si="4"/>
        <v/>
      </c>
      <c r="G246" s="24"/>
      <c r="H246" s="24" t="str">
        <f>IF(ISBLANK(Main!F138),"",IF(AND(ISBLANK(Main!C138), ISNUMBER(Main!F138)), IF(Main!F138&lt;23.18, -0.00561545245555273-0.552638332776787*Main!F138-0.0111333253283178*Main!F138^2+0.000278069636317286*Main!F138^3-0.0000278406992510258*Main!F138^4+0.0000003228737457658*Main!F138^5, IF(Main!F138&gt;26.2, -18895.7651082661+2452.10856000778*Main!F138-134.134832399667*Main!F138^2+4.00966173738255*Main!F138^3-0.0694732534351565*Main!F138^4+0.000674089336827828*Main!F138^5-0.000002967328509336*Main!F138^6+5.01640694069995E-13*Main!F138^9-2.21712283173159E-15*Main!F138^10, -177.524642865957+6.75352187307868*Main!F138-0.0000174714223028413*Main!F138^2+0.0000004714556743702*Main!F138^3-0.000000004767955495*Main!F138^4))))</f>
        <v/>
      </c>
      <c r="I246" s="24"/>
    </row>
    <row r="247" spans="2:9">
      <c r="B247">
        <f>Main!E139</f>
        <v>0</v>
      </c>
      <c r="C247">
        <f>Main!C139</f>
        <v>0</v>
      </c>
      <c r="D247" s="20">
        <f>Main!D139</f>
        <v>0</v>
      </c>
      <c r="E247" s="24" t="str">
        <f>IF(AND(ISBLANK(Main!C139),ISNUMBER(Main!F139)), Main!F139, IF(AND(D247="halite",C247&gt;B247),26.4575-0.000361*B247^2+0.00000055302*B247^3+(0.010765+0.0003697*B247-0.0000001544*B247^2-0.000000000379*B247^3)*C247,IF(D247="ice", 0 + 1.78*(-C247) - 0.0442*(-C247)^2 + 0.000557*(-C247)^3,IF(D247="hydrohalite", 40.36947594+14.80771966*C247/100-14.08238722*1, IF(D247="halite", 26.242 +0.4928*C247/100 + 1.42*(C247/100)^2- 0.223*(C247/100)^3 + 0.04129*(C247/100)^4 + 0.006295*(C247/100)^5- 0.001967*(C247/100)^6 + 0.0001112*(C247/100)^7,"")))))</f>
        <v/>
      </c>
      <c r="F247" s="88" t="str">
        <f t="shared" si="4"/>
        <v/>
      </c>
      <c r="G247" s="24"/>
      <c r="H247" s="24" t="str">
        <f>IF(ISBLANK(Main!F139),"",IF(AND(ISBLANK(Main!C139), ISNUMBER(Main!F139)), IF(Main!F139&lt;23.18, -0.00561545245555273-0.552638332776787*Main!F139-0.0111333253283178*Main!F139^2+0.000278069636317286*Main!F139^3-0.0000278406992510258*Main!F139^4+0.0000003228737457658*Main!F139^5, IF(Main!F139&gt;26.2, -18895.7651082661+2452.10856000778*Main!F139-134.134832399667*Main!F139^2+4.00966173738255*Main!F139^3-0.0694732534351565*Main!F139^4+0.000674089336827828*Main!F139^5-0.000002967328509336*Main!F139^6+5.01640694069995E-13*Main!F139^9-2.21712283173159E-15*Main!F139^10, -177.524642865957+6.75352187307868*Main!F139-0.0000174714223028413*Main!F139^2+0.0000004714556743702*Main!F139^3-0.000000004767955495*Main!F139^4))))</f>
        <v/>
      </c>
      <c r="I247" s="24"/>
    </row>
    <row r="248" spans="2:9">
      <c r="B248">
        <f>Main!E140</f>
        <v>0</v>
      </c>
      <c r="C248">
        <f>Main!C140</f>
        <v>0</v>
      </c>
      <c r="D248" s="20">
        <f>Main!D140</f>
        <v>0</v>
      </c>
      <c r="E248" s="24" t="str">
        <f>IF(AND(ISBLANK(Main!C140),ISNUMBER(Main!F140)), Main!F140, IF(AND(D248="halite",C248&gt;B248),26.4575-0.000361*B248^2+0.00000055302*B248^3+(0.010765+0.0003697*B248-0.0000001544*B248^2-0.000000000379*B248^3)*C248,IF(D248="ice", 0 + 1.78*(-C248) - 0.0442*(-C248)^2 + 0.000557*(-C248)^3,IF(D248="hydrohalite", 40.36947594+14.80771966*C248/100-14.08238722*1, IF(D248="halite", 26.242 +0.4928*C248/100 + 1.42*(C248/100)^2- 0.223*(C248/100)^3 + 0.04129*(C248/100)^4 + 0.006295*(C248/100)^5- 0.001967*(C248/100)^6 + 0.0001112*(C248/100)^7,"")))))</f>
        <v/>
      </c>
      <c r="F248" s="88" t="str">
        <f t="shared" si="4"/>
        <v/>
      </c>
      <c r="G248" s="24"/>
      <c r="H248" s="24" t="str">
        <f>IF(ISBLANK(Main!F140),"",IF(AND(ISBLANK(Main!C140), ISNUMBER(Main!F140)), IF(Main!F140&lt;23.18, -0.00561545245555273-0.552638332776787*Main!F140-0.0111333253283178*Main!F140^2+0.000278069636317286*Main!F140^3-0.0000278406992510258*Main!F140^4+0.0000003228737457658*Main!F140^5, IF(Main!F140&gt;26.2, -18895.7651082661+2452.10856000778*Main!F140-134.134832399667*Main!F140^2+4.00966173738255*Main!F140^3-0.0694732534351565*Main!F140^4+0.000674089336827828*Main!F140^5-0.000002967328509336*Main!F140^6+5.01640694069995E-13*Main!F140^9-2.21712283173159E-15*Main!F140^10, -177.524642865957+6.75352187307868*Main!F140-0.0000174714223028413*Main!F140^2+0.0000004714556743702*Main!F140^3-0.000000004767955495*Main!F140^4))))</f>
        <v/>
      </c>
      <c r="I248" s="24"/>
    </row>
    <row r="249" spans="2:9">
      <c r="B249">
        <f>Main!E141</f>
        <v>0</v>
      </c>
      <c r="C249">
        <f>Main!C141</f>
        <v>0</v>
      </c>
      <c r="D249" s="20">
        <f>Main!D141</f>
        <v>0</v>
      </c>
      <c r="E249" s="24" t="str">
        <f>IF(AND(ISBLANK(Main!C141),ISNUMBER(Main!F141)), Main!F141, IF(AND(D249="halite",C249&gt;B249),26.4575-0.000361*B249^2+0.00000055302*B249^3+(0.010765+0.0003697*B249-0.0000001544*B249^2-0.000000000379*B249^3)*C249,IF(D249="ice", 0 + 1.78*(-C249) - 0.0442*(-C249)^2 + 0.000557*(-C249)^3,IF(D249="hydrohalite", 40.36947594+14.80771966*C249/100-14.08238722*1, IF(D249="halite", 26.242 +0.4928*C249/100 + 1.42*(C249/100)^2- 0.223*(C249/100)^3 + 0.04129*(C249/100)^4 + 0.006295*(C249/100)^5- 0.001967*(C249/100)^6 + 0.0001112*(C249/100)^7,"")))))</f>
        <v/>
      </c>
      <c r="F249" s="88" t="str">
        <f t="shared" si="4"/>
        <v/>
      </c>
      <c r="G249" s="24"/>
      <c r="H249" s="24" t="str">
        <f>IF(ISBLANK(Main!F141),"",IF(AND(ISBLANK(Main!C141), ISNUMBER(Main!F141)), IF(Main!F141&lt;23.18, -0.00561545245555273-0.552638332776787*Main!F141-0.0111333253283178*Main!F141^2+0.000278069636317286*Main!F141^3-0.0000278406992510258*Main!F141^4+0.0000003228737457658*Main!F141^5, IF(Main!F141&gt;26.2, -18895.7651082661+2452.10856000778*Main!F141-134.134832399667*Main!F141^2+4.00966173738255*Main!F141^3-0.0694732534351565*Main!F141^4+0.000674089336827828*Main!F141^5-0.000002967328509336*Main!F141^6+5.01640694069995E-13*Main!F141^9-2.21712283173159E-15*Main!F141^10, -177.524642865957+6.75352187307868*Main!F141-0.0000174714223028413*Main!F141^2+0.0000004714556743702*Main!F141^3-0.000000004767955495*Main!F141^4))))</f>
        <v/>
      </c>
      <c r="I249" s="24"/>
    </row>
    <row r="250" spans="2:9">
      <c r="B250">
        <f>Main!E142</f>
        <v>0</v>
      </c>
      <c r="C250">
        <f>Main!C142</f>
        <v>0</v>
      </c>
      <c r="D250" s="20">
        <f>Main!D142</f>
        <v>0</v>
      </c>
      <c r="E250" s="24" t="str">
        <f>IF(AND(ISBLANK(Main!C142),ISNUMBER(Main!F142)), Main!F142, IF(AND(D250="halite",C250&gt;B250),26.4575-0.000361*B250^2+0.00000055302*B250^3+(0.010765+0.0003697*B250-0.0000001544*B250^2-0.000000000379*B250^3)*C250,IF(D250="ice", 0 + 1.78*(-C250) - 0.0442*(-C250)^2 + 0.000557*(-C250)^3,IF(D250="hydrohalite", 40.36947594+14.80771966*C250/100-14.08238722*1, IF(D250="halite", 26.242 +0.4928*C250/100 + 1.42*(C250/100)^2- 0.223*(C250/100)^3 + 0.04129*(C250/100)^4 + 0.006295*(C250/100)^5- 0.001967*(C250/100)^6 + 0.0001112*(C250/100)^7,"")))))</f>
        <v/>
      </c>
      <c r="F250" s="88" t="str">
        <f t="shared" si="4"/>
        <v/>
      </c>
      <c r="G250" s="24"/>
      <c r="H250" s="24" t="str">
        <f>IF(ISBLANK(Main!F142),"",IF(AND(ISBLANK(Main!C142), ISNUMBER(Main!F142)), IF(Main!F142&lt;23.18, -0.00561545245555273-0.552638332776787*Main!F142-0.0111333253283178*Main!F142^2+0.000278069636317286*Main!F142^3-0.0000278406992510258*Main!F142^4+0.0000003228737457658*Main!F142^5, IF(Main!F142&gt;26.2, -18895.7651082661+2452.10856000778*Main!F142-134.134832399667*Main!F142^2+4.00966173738255*Main!F142^3-0.0694732534351565*Main!F142^4+0.000674089336827828*Main!F142^5-0.000002967328509336*Main!F142^6+5.01640694069995E-13*Main!F142^9-2.21712283173159E-15*Main!F142^10, -177.524642865957+6.75352187307868*Main!F142-0.0000174714223028413*Main!F142^2+0.0000004714556743702*Main!F142^3-0.000000004767955495*Main!F142^4))))</f>
        <v/>
      </c>
      <c r="I250" s="24"/>
    </row>
    <row r="251" spans="2:9">
      <c r="B251">
        <f>Main!E143</f>
        <v>0</v>
      </c>
      <c r="C251">
        <f>Main!C143</f>
        <v>0</v>
      </c>
      <c r="D251" s="20">
        <f>Main!D143</f>
        <v>0</v>
      </c>
      <c r="E251" s="24" t="str">
        <f>IF(AND(ISBLANK(Main!C143),ISNUMBER(Main!F143)), Main!F143, IF(AND(D251="halite",C251&gt;B251),26.4575-0.000361*B251^2+0.00000055302*B251^3+(0.010765+0.0003697*B251-0.0000001544*B251^2-0.000000000379*B251^3)*C251,IF(D251="ice", 0 + 1.78*(-C251) - 0.0442*(-C251)^2 + 0.000557*(-C251)^3,IF(D251="hydrohalite", 40.36947594+14.80771966*C251/100-14.08238722*1, IF(D251="halite", 26.242 +0.4928*C251/100 + 1.42*(C251/100)^2- 0.223*(C251/100)^3 + 0.04129*(C251/100)^4 + 0.006295*(C251/100)^5- 0.001967*(C251/100)^6 + 0.0001112*(C251/100)^7,"")))))</f>
        <v/>
      </c>
      <c r="F251" s="88" t="str">
        <f t="shared" si="4"/>
        <v/>
      </c>
      <c r="G251" s="24"/>
      <c r="H251" s="24" t="str">
        <f>IF(ISBLANK(Main!F143),"",IF(AND(ISBLANK(Main!C143), ISNUMBER(Main!F143)), IF(Main!F143&lt;23.18, -0.00561545245555273-0.552638332776787*Main!F143-0.0111333253283178*Main!F143^2+0.000278069636317286*Main!F143^3-0.0000278406992510258*Main!F143^4+0.0000003228737457658*Main!F143^5, IF(Main!F143&gt;26.2, -18895.7651082661+2452.10856000778*Main!F143-134.134832399667*Main!F143^2+4.00966173738255*Main!F143^3-0.0694732534351565*Main!F143^4+0.000674089336827828*Main!F143^5-0.000002967328509336*Main!F143^6+5.01640694069995E-13*Main!F143^9-2.21712283173159E-15*Main!F143^10, -177.524642865957+6.75352187307868*Main!F143-0.0000174714223028413*Main!F143^2+0.0000004714556743702*Main!F143^3-0.000000004767955495*Main!F143^4))))</f>
        <v/>
      </c>
      <c r="I251" s="24"/>
    </row>
    <row r="252" spans="2:9">
      <c r="B252">
        <f>Main!E144</f>
        <v>0</v>
      </c>
      <c r="C252">
        <f>Main!C144</f>
        <v>0</v>
      </c>
      <c r="D252" s="20">
        <f>Main!D144</f>
        <v>0</v>
      </c>
      <c r="E252" s="24" t="str">
        <f>IF(AND(ISBLANK(Main!C144),ISNUMBER(Main!F144)), Main!F144, IF(AND(D252="halite",C252&gt;B252),26.4575-0.000361*B252^2+0.00000055302*B252^3+(0.010765+0.0003697*B252-0.0000001544*B252^2-0.000000000379*B252^3)*C252,IF(D252="ice", 0 + 1.78*(-C252) - 0.0442*(-C252)^2 + 0.000557*(-C252)^3,IF(D252="hydrohalite", 40.36947594+14.80771966*C252/100-14.08238722*1, IF(D252="halite", 26.242 +0.4928*C252/100 + 1.42*(C252/100)^2- 0.223*(C252/100)^3 + 0.04129*(C252/100)^4 + 0.006295*(C252/100)^5- 0.001967*(C252/100)^6 + 0.0001112*(C252/100)^7,"")))))</f>
        <v/>
      </c>
      <c r="F252" s="88" t="str">
        <f t="shared" si="4"/>
        <v/>
      </c>
      <c r="G252" s="24"/>
      <c r="H252" s="24" t="str">
        <f>IF(ISBLANK(Main!F144),"",IF(AND(ISBLANK(Main!C144), ISNUMBER(Main!F144)), IF(Main!F144&lt;23.18, -0.00561545245555273-0.552638332776787*Main!F144-0.0111333253283178*Main!F144^2+0.000278069636317286*Main!F144^3-0.0000278406992510258*Main!F144^4+0.0000003228737457658*Main!F144^5, IF(Main!F144&gt;26.2, -18895.7651082661+2452.10856000778*Main!F144-134.134832399667*Main!F144^2+4.00966173738255*Main!F144^3-0.0694732534351565*Main!F144^4+0.000674089336827828*Main!F144^5-0.000002967328509336*Main!F144^6+5.01640694069995E-13*Main!F144^9-2.21712283173159E-15*Main!F144^10, -177.524642865957+6.75352187307868*Main!F144-0.0000174714223028413*Main!F144^2+0.0000004714556743702*Main!F144^3-0.000000004767955495*Main!F144^4))))</f>
        <v/>
      </c>
      <c r="I252" s="24"/>
    </row>
    <row r="253" spans="2:9">
      <c r="B253">
        <f>Main!E145</f>
        <v>0</v>
      </c>
      <c r="C253">
        <f>Main!C145</f>
        <v>0</v>
      </c>
      <c r="D253" s="20">
        <f>Main!D145</f>
        <v>0</v>
      </c>
      <c r="E253" s="24" t="str">
        <f>IF(AND(ISBLANK(Main!C145),ISNUMBER(Main!F145)), Main!F145, IF(AND(D253="halite",C253&gt;B253),26.4575-0.000361*B253^2+0.00000055302*B253^3+(0.010765+0.0003697*B253-0.0000001544*B253^2-0.000000000379*B253^3)*C253,IF(D253="ice", 0 + 1.78*(-C253) - 0.0442*(-C253)^2 + 0.000557*(-C253)^3,IF(D253="hydrohalite", 40.36947594+14.80771966*C253/100-14.08238722*1, IF(D253="halite", 26.242 +0.4928*C253/100 + 1.42*(C253/100)^2- 0.223*(C253/100)^3 + 0.04129*(C253/100)^4 + 0.006295*(C253/100)^5- 0.001967*(C253/100)^6 + 0.0001112*(C253/100)^7,"")))))</f>
        <v/>
      </c>
      <c r="F253" s="88" t="str">
        <f t="shared" si="4"/>
        <v/>
      </c>
      <c r="G253" s="24"/>
      <c r="H253" s="24" t="str">
        <f>IF(ISBLANK(Main!F145),"",IF(AND(ISBLANK(Main!C145), ISNUMBER(Main!F145)), IF(Main!F145&lt;23.18, -0.00561545245555273-0.552638332776787*Main!F145-0.0111333253283178*Main!F145^2+0.000278069636317286*Main!F145^3-0.0000278406992510258*Main!F145^4+0.0000003228737457658*Main!F145^5, IF(Main!F145&gt;26.2, -18895.7651082661+2452.10856000778*Main!F145-134.134832399667*Main!F145^2+4.00966173738255*Main!F145^3-0.0694732534351565*Main!F145^4+0.000674089336827828*Main!F145^5-0.000002967328509336*Main!F145^6+5.01640694069995E-13*Main!F145^9-2.21712283173159E-15*Main!F145^10, -177.524642865957+6.75352187307868*Main!F145-0.0000174714223028413*Main!F145^2+0.0000004714556743702*Main!F145^3-0.000000004767955495*Main!F145^4))))</f>
        <v/>
      </c>
      <c r="I253" s="24"/>
    </row>
    <row r="254" spans="2:9">
      <c r="B254">
        <f>Main!E146</f>
        <v>0</v>
      </c>
      <c r="C254">
        <f>Main!C146</f>
        <v>0</v>
      </c>
      <c r="D254" s="20">
        <f>Main!D146</f>
        <v>0</v>
      </c>
      <c r="E254" s="24" t="str">
        <f>IF(AND(ISBLANK(Main!C146),ISNUMBER(Main!F146)), Main!F146, IF(AND(D254="halite",C254&gt;B254),26.4575-0.000361*B254^2+0.00000055302*B254^3+(0.010765+0.0003697*B254-0.0000001544*B254^2-0.000000000379*B254^3)*C254,IF(D254="ice", 0 + 1.78*(-C254) - 0.0442*(-C254)^2 + 0.000557*(-C254)^3,IF(D254="hydrohalite", 40.36947594+14.80771966*C254/100-14.08238722*1, IF(D254="halite", 26.242 +0.4928*C254/100 + 1.42*(C254/100)^2- 0.223*(C254/100)^3 + 0.04129*(C254/100)^4 + 0.006295*(C254/100)^5- 0.001967*(C254/100)^6 + 0.0001112*(C254/100)^7,"")))))</f>
        <v/>
      </c>
      <c r="F254" s="88" t="str">
        <f t="shared" si="4"/>
        <v/>
      </c>
      <c r="G254" s="24"/>
      <c r="H254" s="24" t="str">
        <f>IF(ISBLANK(Main!F146),"",IF(AND(ISBLANK(Main!C146), ISNUMBER(Main!F146)), IF(Main!F146&lt;23.18, -0.00561545245555273-0.552638332776787*Main!F146-0.0111333253283178*Main!F146^2+0.000278069636317286*Main!F146^3-0.0000278406992510258*Main!F146^4+0.0000003228737457658*Main!F146^5, IF(Main!F146&gt;26.2, -18895.7651082661+2452.10856000778*Main!F146-134.134832399667*Main!F146^2+4.00966173738255*Main!F146^3-0.0694732534351565*Main!F146^4+0.000674089336827828*Main!F146^5-0.000002967328509336*Main!F146^6+5.01640694069995E-13*Main!F146^9-2.21712283173159E-15*Main!F146^10, -177.524642865957+6.75352187307868*Main!F146-0.0000174714223028413*Main!F146^2+0.0000004714556743702*Main!F146^3-0.000000004767955495*Main!F146^4))))</f>
        <v/>
      </c>
      <c r="I254" s="24"/>
    </row>
    <row r="255" spans="2:9">
      <c r="B255">
        <f>Main!E147</f>
        <v>0</v>
      </c>
      <c r="C255">
        <f>Main!C147</f>
        <v>0</v>
      </c>
      <c r="D255" s="20">
        <f>Main!D147</f>
        <v>0</v>
      </c>
      <c r="E255" s="24" t="str">
        <f>IF(AND(ISBLANK(Main!C147),ISNUMBER(Main!F147)), Main!F147, IF(AND(D255="halite",C255&gt;B255),26.4575-0.000361*B255^2+0.00000055302*B255^3+(0.010765+0.0003697*B255-0.0000001544*B255^2-0.000000000379*B255^3)*C255,IF(D255="ice", 0 + 1.78*(-C255) - 0.0442*(-C255)^2 + 0.000557*(-C255)^3,IF(D255="hydrohalite", 40.36947594+14.80771966*C255/100-14.08238722*1, IF(D255="halite", 26.242 +0.4928*C255/100 + 1.42*(C255/100)^2- 0.223*(C255/100)^3 + 0.04129*(C255/100)^4 + 0.006295*(C255/100)^5- 0.001967*(C255/100)^6 + 0.0001112*(C255/100)^7,"")))))</f>
        <v/>
      </c>
      <c r="F255" s="88" t="str">
        <f t="shared" si="4"/>
        <v/>
      </c>
      <c r="G255" s="24"/>
      <c r="H255" s="24" t="str">
        <f>IF(ISBLANK(Main!F147),"",IF(AND(ISBLANK(Main!C147), ISNUMBER(Main!F147)), IF(Main!F147&lt;23.18, -0.00561545245555273-0.552638332776787*Main!F147-0.0111333253283178*Main!F147^2+0.000278069636317286*Main!F147^3-0.0000278406992510258*Main!F147^4+0.0000003228737457658*Main!F147^5, IF(Main!F147&gt;26.2, -18895.7651082661+2452.10856000778*Main!F147-134.134832399667*Main!F147^2+4.00966173738255*Main!F147^3-0.0694732534351565*Main!F147^4+0.000674089336827828*Main!F147^5-0.000002967328509336*Main!F147^6+5.01640694069995E-13*Main!F147^9-2.21712283173159E-15*Main!F147^10, -177.524642865957+6.75352187307868*Main!F147-0.0000174714223028413*Main!F147^2+0.0000004714556743702*Main!F147^3-0.000000004767955495*Main!F147^4))))</f>
        <v/>
      </c>
      <c r="I255" s="24"/>
    </row>
    <row r="256" spans="2:9">
      <c r="B256">
        <f>Main!E148</f>
        <v>0</v>
      </c>
      <c r="C256">
        <f>Main!C148</f>
        <v>0</v>
      </c>
      <c r="D256" s="20">
        <f>Main!D148</f>
        <v>0</v>
      </c>
      <c r="E256" s="24" t="str">
        <f>IF(AND(ISBLANK(Main!C148),ISNUMBER(Main!F148)), Main!F148, IF(AND(D256="halite",C256&gt;B256),26.4575-0.000361*B256^2+0.00000055302*B256^3+(0.010765+0.0003697*B256-0.0000001544*B256^2-0.000000000379*B256^3)*C256,IF(D256="ice", 0 + 1.78*(-C256) - 0.0442*(-C256)^2 + 0.000557*(-C256)^3,IF(D256="hydrohalite", 40.36947594+14.80771966*C256/100-14.08238722*1, IF(D256="halite", 26.242 +0.4928*C256/100 + 1.42*(C256/100)^2- 0.223*(C256/100)^3 + 0.04129*(C256/100)^4 + 0.006295*(C256/100)^5- 0.001967*(C256/100)^6 + 0.0001112*(C256/100)^7,"")))))</f>
        <v/>
      </c>
      <c r="F256" s="88" t="str">
        <f t="shared" si="4"/>
        <v/>
      </c>
      <c r="G256" s="24"/>
      <c r="H256" s="24" t="str">
        <f>IF(ISBLANK(Main!F148),"",IF(AND(ISBLANK(Main!C148), ISNUMBER(Main!F148)), IF(Main!F148&lt;23.18, -0.00561545245555273-0.552638332776787*Main!F148-0.0111333253283178*Main!F148^2+0.000278069636317286*Main!F148^3-0.0000278406992510258*Main!F148^4+0.0000003228737457658*Main!F148^5, IF(Main!F148&gt;26.2, -18895.7651082661+2452.10856000778*Main!F148-134.134832399667*Main!F148^2+4.00966173738255*Main!F148^3-0.0694732534351565*Main!F148^4+0.000674089336827828*Main!F148^5-0.000002967328509336*Main!F148^6+5.01640694069995E-13*Main!F148^9-2.21712283173159E-15*Main!F148^10, -177.524642865957+6.75352187307868*Main!F148-0.0000174714223028413*Main!F148^2+0.0000004714556743702*Main!F148^3-0.000000004767955495*Main!F148^4))))</f>
        <v/>
      </c>
      <c r="I256" s="24"/>
    </row>
    <row r="257" spans="2:9">
      <c r="B257">
        <f>Main!E149</f>
        <v>0</v>
      </c>
      <c r="C257">
        <f>Main!C149</f>
        <v>0</v>
      </c>
      <c r="D257" s="20">
        <f>Main!D149</f>
        <v>0</v>
      </c>
      <c r="E257" s="24" t="str">
        <f>IF(AND(ISBLANK(Main!C149),ISNUMBER(Main!F149)), Main!F149, IF(AND(D257="halite",C257&gt;B257),26.4575-0.000361*B257^2+0.00000055302*B257^3+(0.010765+0.0003697*B257-0.0000001544*B257^2-0.000000000379*B257^3)*C257,IF(D257="ice", 0 + 1.78*(-C257) - 0.0442*(-C257)^2 + 0.000557*(-C257)^3,IF(D257="hydrohalite", 40.36947594+14.80771966*C257/100-14.08238722*1, IF(D257="halite", 26.242 +0.4928*C257/100 + 1.42*(C257/100)^2- 0.223*(C257/100)^3 + 0.04129*(C257/100)^4 + 0.006295*(C257/100)^5- 0.001967*(C257/100)^6 + 0.0001112*(C257/100)^7,"")))))</f>
        <v/>
      </c>
      <c r="F257" s="88" t="str">
        <f t="shared" si="4"/>
        <v/>
      </c>
      <c r="G257" s="24"/>
      <c r="H257" s="24" t="str">
        <f>IF(ISBLANK(Main!F149),"",IF(AND(ISBLANK(Main!C149), ISNUMBER(Main!F149)), IF(Main!F149&lt;23.18, -0.00561545245555273-0.552638332776787*Main!F149-0.0111333253283178*Main!F149^2+0.000278069636317286*Main!F149^3-0.0000278406992510258*Main!F149^4+0.0000003228737457658*Main!F149^5, IF(Main!F149&gt;26.2, -18895.7651082661+2452.10856000778*Main!F149-134.134832399667*Main!F149^2+4.00966173738255*Main!F149^3-0.0694732534351565*Main!F149^4+0.000674089336827828*Main!F149^5-0.000002967328509336*Main!F149^6+5.01640694069995E-13*Main!F149^9-2.21712283173159E-15*Main!F149^10, -177.524642865957+6.75352187307868*Main!F149-0.0000174714223028413*Main!F149^2+0.0000004714556743702*Main!F149^3-0.000000004767955495*Main!F149^4))))</f>
        <v/>
      </c>
      <c r="I257" s="24"/>
    </row>
    <row r="258" spans="2:9">
      <c r="B258">
        <f>Main!E150</f>
        <v>0</v>
      </c>
      <c r="C258">
        <f>Main!C150</f>
        <v>0</v>
      </c>
      <c r="D258" s="20">
        <f>Main!D150</f>
        <v>0</v>
      </c>
      <c r="E258" s="24" t="str">
        <f>IF(AND(ISBLANK(Main!C150),ISNUMBER(Main!F150)), Main!F150, IF(AND(D258="halite",C258&gt;B258),26.4575-0.000361*B258^2+0.00000055302*B258^3+(0.010765+0.0003697*B258-0.0000001544*B258^2-0.000000000379*B258^3)*C258,IF(D258="ice", 0 + 1.78*(-C258) - 0.0442*(-C258)^2 + 0.000557*(-C258)^3,IF(D258="hydrohalite", 40.36947594+14.80771966*C258/100-14.08238722*1, IF(D258="halite", 26.242 +0.4928*C258/100 + 1.42*(C258/100)^2- 0.223*(C258/100)^3 + 0.04129*(C258/100)^4 + 0.006295*(C258/100)^5- 0.001967*(C258/100)^6 + 0.0001112*(C258/100)^7,"")))))</f>
        <v/>
      </c>
      <c r="F258" s="88" t="str">
        <f t="shared" si="4"/>
        <v/>
      </c>
      <c r="G258" s="24"/>
      <c r="H258" s="24" t="str">
        <f>IF(ISBLANK(Main!F150),"",IF(AND(ISBLANK(Main!C150), ISNUMBER(Main!F150)), IF(Main!F150&lt;23.18, -0.00561545245555273-0.552638332776787*Main!F150-0.0111333253283178*Main!F150^2+0.000278069636317286*Main!F150^3-0.0000278406992510258*Main!F150^4+0.0000003228737457658*Main!F150^5, IF(Main!F150&gt;26.2, -18895.7651082661+2452.10856000778*Main!F150-134.134832399667*Main!F150^2+4.00966173738255*Main!F150^3-0.0694732534351565*Main!F150^4+0.000674089336827828*Main!F150^5-0.000002967328509336*Main!F150^6+5.01640694069995E-13*Main!F150^9-2.21712283173159E-15*Main!F150^10, -177.524642865957+6.75352187307868*Main!F150-0.0000174714223028413*Main!F150^2+0.0000004714556743702*Main!F150^3-0.000000004767955495*Main!F150^4))))</f>
        <v/>
      </c>
      <c r="I258" s="24"/>
    </row>
    <row r="259" spans="2:9">
      <c r="B259">
        <f>Main!E151</f>
        <v>0</v>
      </c>
      <c r="C259">
        <f>Main!C151</f>
        <v>0</v>
      </c>
      <c r="D259" s="20">
        <f>Main!D151</f>
        <v>0</v>
      </c>
      <c r="E259" s="24" t="str">
        <f>IF(AND(ISBLANK(Main!C151),ISNUMBER(Main!F151)), Main!F151, IF(AND(D259="halite",C259&gt;B259),26.4575-0.000361*B259^2+0.00000055302*B259^3+(0.010765+0.0003697*B259-0.0000001544*B259^2-0.000000000379*B259^3)*C259,IF(D259="ice", 0 + 1.78*(-C259) - 0.0442*(-C259)^2 + 0.000557*(-C259)^3,IF(D259="hydrohalite", 40.36947594+14.80771966*C259/100-14.08238722*1, IF(D259="halite", 26.242 +0.4928*C259/100 + 1.42*(C259/100)^2- 0.223*(C259/100)^3 + 0.04129*(C259/100)^4 + 0.006295*(C259/100)^5- 0.001967*(C259/100)^6 + 0.0001112*(C259/100)^7,"")))))</f>
        <v/>
      </c>
      <c r="F259" s="88" t="str">
        <f t="shared" si="4"/>
        <v/>
      </c>
      <c r="G259" s="24"/>
      <c r="H259" s="24" t="str">
        <f>IF(ISBLANK(Main!F151),"",IF(AND(ISBLANK(Main!C151), ISNUMBER(Main!F151)), IF(Main!F151&lt;23.18, -0.00561545245555273-0.552638332776787*Main!F151-0.0111333253283178*Main!F151^2+0.000278069636317286*Main!F151^3-0.0000278406992510258*Main!F151^4+0.0000003228737457658*Main!F151^5, IF(Main!F151&gt;26.2, -18895.7651082661+2452.10856000778*Main!F151-134.134832399667*Main!F151^2+4.00966173738255*Main!F151^3-0.0694732534351565*Main!F151^4+0.000674089336827828*Main!F151^5-0.000002967328509336*Main!F151^6+5.01640694069995E-13*Main!F151^9-2.21712283173159E-15*Main!F151^10, -177.524642865957+6.75352187307868*Main!F151-0.0000174714223028413*Main!F151^2+0.0000004714556743702*Main!F151^3-0.000000004767955495*Main!F151^4))))</f>
        <v/>
      </c>
      <c r="I259" s="24"/>
    </row>
    <row r="260" spans="2:9">
      <c r="B260">
        <f>Main!E152</f>
        <v>0</v>
      </c>
      <c r="C260">
        <f>Main!C152</f>
        <v>0</v>
      </c>
      <c r="D260" s="20">
        <f>Main!D152</f>
        <v>0</v>
      </c>
      <c r="E260" s="24" t="str">
        <f>IF(AND(ISBLANK(Main!C152),ISNUMBER(Main!F152)), Main!F152, IF(AND(D260="halite",C260&gt;B260),26.4575-0.000361*B260^2+0.00000055302*B260^3+(0.010765+0.0003697*B260-0.0000001544*B260^2-0.000000000379*B260^3)*C260,IF(D260="ice", 0 + 1.78*(-C260) - 0.0442*(-C260)^2 + 0.000557*(-C260)^3,IF(D260="hydrohalite", 40.36947594+14.80771966*C260/100-14.08238722*1, IF(D260="halite", 26.242 +0.4928*C260/100 + 1.42*(C260/100)^2- 0.223*(C260/100)^3 + 0.04129*(C260/100)^4 + 0.006295*(C260/100)^5- 0.001967*(C260/100)^6 + 0.0001112*(C260/100)^7,"")))))</f>
        <v/>
      </c>
      <c r="F260" s="88" t="str">
        <f t="shared" si="4"/>
        <v/>
      </c>
      <c r="G260" s="24"/>
      <c r="H260" s="24" t="str">
        <f>IF(ISBLANK(Main!F152),"",IF(AND(ISBLANK(Main!C152), ISNUMBER(Main!F152)), IF(Main!F152&lt;23.18, -0.00561545245555273-0.552638332776787*Main!F152-0.0111333253283178*Main!F152^2+0.000278069636317286*Main!F152^3-0.0000278406992510258*Main!F152^4+0.0000003228737457658*Main!F152^5, IF(Main!F152&gt;26.2, -18895.7651082661+2452.10856000778*Main!F152-134.134832399667*Main!F152^2+4.00966173738255*Main!F152^3-0.0694732534351565*Main!F152^4+0.000674089336827828*Main!F152^5-0.000002967328509336*Main!F152^6+5.01640694069995E-13*Main!F152^9-2.21712283173159E-15*Main!F152^10, -177.524642865957+6.75352187307868*Main!F152-0.0000174714223028413*Main!F152^2+0.0000004714556743702*Main!F152^3-0.000000004767955495*Main!F152^4))))</f>
        <v/>
      </c>
      <c r="I260" s="24"/>
    </row>
    <row r="261" spans="2:9">
      <c r="B261">
        <f>Main!E153</f>
        <v>0</v>
      </c>
      <c r="C261">
        <f>Main!C153</f>
        <v>0</v>
      </c>
      <c r="D261" s="20">
        <f>Main!D153</f>
        <v>0</v>
      </c>
      <c r="E261" s="24" t="str">
        <f>IF(AND(ISBLANK(Main!C153),ISNUMBER(Main!F153)), Main!F153, IF(AND(D261="halite",C261&gt;B261),26.4575-0.000361*B261^2+0.00000055302*B261^3+(0.010765+0.0003697*B261-0.0000001544*B261^2-0.000000000379*B261^3)*C261,IF(D261="ice", 0 + 1.78*(-C261) - 0.0442*(-C261)^2 + 0.000557*(-C261)^3,IF(D261="hydrohalite", 40.36947594+14.80771966*C261/100-14.08238722*1, IF(D261="halite", 26.242 +0.4928*C261/100 + 1.42*(C261/100)^2- 0.223*(C261/100)^3 + 0.04129*(C261/100)^4 + 0.006295*(C261/100)^5- 0.001967*(C261/100)^6 + 0.0001112*(C261/100)^7,"")))))</f>
        <v/>
      </c>
      <c r="F261" s="88" t="str">
        <f t="shared" si="4"/>
        <v/>
      </c>
      <c r="G261" s="24"/>
      <c r="H261" s="24" t="str">
        <f>IF(ISBLANK(Main!F153),"",IF(AND(ISBLANK(Main!C153), ISNUMBER(Main!F153)), IF(Main!F153&lt;23.18, -0.00561545245555273-0.552638332776787*Main!F153-0.0111333253283178*Main!F153^2+0.000278069636317286*Main!F153^3-0.0000278406992510258*Main!F153^4+0.0000003228737457658*Main!F153^5, IF(Main!F153&gt;26.2, -18895.7651082661+2452.10856000778*Main!F153-134.134832399667*Main!F153^2+4.00966173738255*Main!F153^3-0.0694732534351565*Main!F153^4+0.000674089336827828*Main!F153^5-0.000002967328509336*Main!F153^6+5.01640694069995E-13*Main!F153^9-2.21712283173159E-15*Main!F153^10, -177.524642865957+6.75352187307868*Main!F153-0.0000174714223028413*Main!F153^2+0.0000004714556743702*Main!F153^3-0.000000004767955495*Main!F153^4))))</f>
        <v/>
      </c>
      <c r="I261" s="24"/>
    </row>
    <row r="262" spans="2:9">
      <c r="B262">
        <f>Main!E154</f>
        <v>0</v>
      </c>
      <c r="C262">
        <f>Main!C154</f>
        <v>0</v>
      </c>
      <c r="D262" s="20">
        <f>Main!D154</f>
        <v>0</v>
      </c>
      <c r="E262" s="24" t="str">
        <f>IF(AND(ISBLANK(Main!C154),ISNUMBER(Main!F154)), Main!F154, IF(AND(D262="halite",C262&gt;B262),26.4575-0.000361*B262^2+0.00000055302*B262^3+(0.010765+0.0003697*B262-0.0000001544*B262^2-0.000000000379*B262^3)*C262,IF(D262="ice", 0 + 1.78*(-C262) - 0.0442*(-C262)^2 + 0.000557*(-C262)^3,IF(D262="hydrohalite", 40.36947594+14.80771966*C262/100-14.08238722*1, IF(D262="halite", 26.242 +0.4928*C262/100 + 1.42*(C262/100)^2- 0.223*(C262/100)^3 + 0.04129*(C262/100)^4 + 0.006295*(C262/100)^5- 0.001967*(C262/100)^6 + 0.0001112*(C262/100)^7,"")))))</f>
        <v/>
      </c>
      <c r="F262" s="88" t="str">
        <f t="shared" si="4"/>
        <v/>
      </c>
      <c r="G262" s="24"/>
      <c r="H262" s="24" t="str">
        <f>IF(ISBLANK(Main!F154),"",IF(AND(ISBLANK(Main!C154), ISNUMBER(Main!F154)), IF(Main!F154&lt;23.18, -0.00561545245555273-0.552638332776787*Main!F154-0.0111333253283178*Main!F154^2+0.000278069636317286*Main!F154^3-0.0000278406992510258*Main!F154^4+0.0000003228737457658*Main!F154^5, IF(Main!F154&gt;26.2, -18895.7651082661+2452.10856000778*Main!F154-134.134832399667*Main!F154^2+4.00966173738255*Main!F154^3-0.0694732534351565*Main!F154^4+0.000674089336827828*Main!F154^5-0.000002967328509336*Main!F154^6+5.01640694069995E-13*Main!F154^9-2.21712283173159E-15*Main!F154^10, -177.524642865957+6.75352187307868*Main!F154-0.0000174714223028413*Main!F154^2+0.0000004714556743702*Main!F154^3-0.000000004767955495*Main!F154^4))))</f>
        <v/>
      </c>
      <c r="I262" s="24"/>
    </row>
    <row r="263" spans="2:9">
      <c r="B263">
        <f>Main!E155</f>
        <v>0</v>
      </c>
      <c r="C263">
        <f>Main!C155</f>
        <v>0</v>
      </c>
      <c r="D263" s="20">
        <f>Main!D155</f>
        <v>0</v>
      </c>
      <c r="E263" s="24" t="str">
        <f>IF(AND(ISBLANK(Main!C155),ISNUMBER(Main!F155)), Main!F155, IF(AND(D263="halite",C263&gt;B263),26.4575-0.000361*B263^2+0.00000055302*B263^3+(0.010765+0.0003697*B263-0.0000001544*B263^2-0.000000000379*B263^3)*C263,IF(D263="ice", 0 + 1.78*(-C263) - 0.0442*(-C263)^2 + 0.000557*(-C263)^3,IF(D263="hydrohalite", 40.36947594+14.80771966*C263/100-14.08238722*1, IF(D263="halite", 26.242 +0.4928*C263/100 + 1.42*(C263/100)^2- 0.223*(C263/100)^3 + 0.04129*(C263/100)^4 + 0.006295*(C263/100)^5- 0.001967*(C263/100)^6 + 0.0001112*(C263/100)^7,"")))))</f>
        <v/>
      </c>
      <c r="F263" s="88" t="str">
        <f t="shared" si="4"/>
        <v/>
      </c>
      <c r="G263" s="24"/>
      <c r="H263" s="24" t="str">
        <f>IF(ISBLANK(Main!F155),"",IF(AND(ISBLANK(Main!C155), ISNUMBER(Main!F155)), IF(Main!F155&lt;23.18, -0.00561545245555273-0.552638332776787*Main!F155-0.0111333253283178*Main!F155^2+0.000278069636317286*Main!F155^3-0.0000278406992510258*Main!F155^4+0.0000003228737457658*Main!F155^5, IF(Main!F155&gt;26.2, -18895.7651082661+2452.10856000778*Main!F155-134.134832399667*Main!F155^2+4.00966173738255*Main!F155^3-0.0694732534351565*Main!F155^4+0.000674089336827828*Main!F155^5-0.000002967328509336*Main!F155^6+5.01640694069995E-13*Main!F155^9-2.21712283173159E-15*Main!F155^10, -177.524642865957+6.75352187307868*Main!F155-0.0000174714223028413*Main!F155^2+0.0000004714556743702*Main!F155^3-0.000000004767955495*Main!F155^4))))</f>
        <v/>
      </c>
      <c r="I263" s="24"/>
    </row>
    <row r="264" spans="2:9">
      <c r="B264">
        <f>Main!E156</f>
        <v>0</v>
      </c>
      <c r="C264">
        <f>Main!C156</f>
        <v>0</v>
      </c>
      <c r="D264" s="20">
        <f>Main!D156</f>
        <v>0</v>
      </c>
      <c r="E264" s="24" t="str">
        <f>IF(AND(ISBLANK(Main!C156),ISNUMBER(Main!F156)), Main!F156, IF(AND(D264="halite",C264&gt;B264),26.4575-0.000361*B264^2+0.00000055302*B264^3+(0.010765+0.0003697*B264-0.0000001544*B264^2-0.000000000379*B264^3)*C264,IF(D264="ice", 0 + 1.78*(-C264) - 0.0442*(-C264)^2 + 0.000557*(-C264)^3,IF(D264="hydrohalite", 40.36947594+14.80771966*C264/100-14.08238722*1, IF(D264="halite", 26.242 +0.4928*C264/100 + 1.42*(C264/100)^2- 0.223*(C264/100)^3 + 0.04129*(C264/100)^4 + 0.006295*(C264/100)^5- 0.001967*(C264/100)^6 + 0.0001112*(C264/100)^7,"")))))</f>
        <v/>
      </c>
      <c r="F264" s="88" t="str">
        <f t="shared" si="4"/>
        <v/>
      </c>
      <c r="G264" s="24"/>
      <c r="H264" s="24" t="str">
        <f>IF(ISBLANK(Main!F156),"",IF(AND(ISBLANK(Main!C156), ISNUMBER(Main!F156)), IF(Main!F156&lt;23.18, -0.00561545245555273-0.552638332776787*Main!F156-0.0111333253283178*Main!F156^2+0.000278069636317286*Main!F156^3-0.0000278406992510258*Main!F156^4+0.0000003228737457658*Main!F156^5, IF(Main!F156&gt;26.2, -18895.7651082661+2452.10856000778*Main!F156-134.134832399667*Main!F156^2+4.00966173738255*Main!F156^3-0.0694732534351565*Main!F156^4+0.000674089336827828*Main!F156^5-0.000002967328509336*Main!F156^6+5.01640694069995E-13*Main!F156^9-2.21712283173159E-15*Main!F156^10, -177.524642865957+6.75352187307868*Main!F156-0.0000174714223028413*Main!F156^2+0.0000004714556743702*Main!F156^3-0.000000004767955495*Main!F156^4))))</f>
        <v/>
      </c>
      <c r="I264" s="24"/>
    </row>
    <row r="265" spans="2:9">
      <c r="B265">
        <f>Main!E157</f>
        <v>0</v>
      </c>
      <c r="C265">
        <f>Main!C157</f>
        <v>0</v>
      </c>
      <c r="D265" s="20">
        <f>Main!D157</f>
        <v>0</v>
      </c>
      <c r="E265" s="24" t="str">
        <f>IF(AND(ISBLANK(Main!C157),ISNUMBER(Main!F157)), Main!F157, IF(AND(D265="halite",C265&gt;B265),26.4575-0.000361*B265^2+0.00000055302*B265^3+(0.010765+0.0003697*B265-0.0000001544*B265^2-0.000000000379*B265^3)*C265,IF(D265="ice", 0 + 1.78*(-C265) - 0.0442*(-C265)^2 + 0.000557*(-C265)^3,IF(D265="hydrohalite", 40.36947594+14.80771966*C265/100-14.08238722*1, IF(D265="halite", 26.242 +0.4928*C265/100 + 1.42*(C265/100)^2- 0.223*(C265/100)^3 + 0.04129*(C265/100)^4 + 0.006295*(C265/100)^5- 0.001967*(C265/100)^6 + 0.0001112*(C265/100)^7,"")))))</f>
        <v/>
      </c>
      <c r="F265" s="88" t="str">
        <f t="shared" si="4"/>
        <v/>
      </c>
      <c r="G265" s="24"/>
      <c r="H265" s="24" t="str">
        <f>IF(ISBLANK(Main!F157),"",IF(AND(ISBLANK(Main!C157), ISNUMBER(Main!F157)), IF(Main!F157&lt;23.18, -0.00561545245555273-0.552638332776787*Main!F157-0.0111333253283178*Main!F157^2+0.000278069636317286*Main!F157^3-0.0000278406992510258*Main!F157^4+0.0000003228737457658*Main!F157^5, IF(Main!F157&gt;26.2, -18895.7651082661+2452.10856000778*Main!F157-134.134832399667*Main!F157^2+4.00966173738255*Main!F157^3-0.0694732534351565*Main!F157^4+0.000674089336827828*Main!F157^5-0.000002967328509336*Main!F157^6+5.01640694069995E-13*Main!F157^9-2.21712283173159E-15*Main!F157^10, -177.524642865957+6.75352187307868*Main!F157-0.0000174714223028413*Main!F157^2+0.0000004714556743702*Main!F157^3-0.000000004767955495*Main!F157^4))))</f>
        <v/>
      </c>
      <c r="I265" s="24"/>
    </row>
    <row r="266" spans="2:9">
      <c r="B266">
        <f>Main!E158</f>
        <v>0</v>
      </c>
      <c r="C266">
        <f>Main!C158</f>
        <v>0</v>
      </c>
      <c r="D266" s="20">
        <f>Main!D158</f>
        <v>0</v>
      </c>
      <c r="E266" s="24" t="str">
        <f>IF(AND(ISBLANK(Main!C158),ISNUMBER(Main!F158)), Main!F158, IF(AND(D266="halite",C266&gt;B266),26.4575-0.000361*B266^2+0.00000055302*B266^3+(0.010765+0.0003697*B266-0.0000001544*B266^2-0.000000000379*B266^3)*C266,IF(D266="ice", 0 + 1.78*(-C266) - 0.0442*(-C266)^2 + 0.000557*(-C266)^3,IF(D266="hydrohalite", 40.36947594+14.80771966*C266/100-14.08238722*1, IF(D266="halite", 26.242 +0.4928*C266/100 + 1.42*(C266/100)^2- 0.223*(C266/100)^3 + 0.04129*(C266/100)^4 + 0.006295*(C266/100)^5- 0.001967*(C266/100)^6 + 0.0001112*(C266/100)^7,"")))))</f>
        <v/>
      </c>
      <c r="F266" s="88" t="str">
        <f t="shared" si="4"/>
        <v/>
      </c>
      <c r="G266" s="24"/>
      <c r="H266" s="24" t="str">
        <f>IF(ISBLANK(Main!F158),"",IF(AND(ISBLANK(Main!C158), ISNUMBER(Main!F158)), IF(Main!F158&lt;23.18, -0.00561545245555273-0.552638332776787*Main!F158-0.0111333253283178*Main!F158^2+0.000278069636317286*Main!F158^3-0.0000278406992510258*Main!F158^4+0.0000003228737457658*Main!F158^5, IF(Main!F158&gt;26.2, -18895.7651082661+2452.10856000778*Main!F158-134.134832399667*Main!F158^2+4.00966173738255*Main!F158^3-0.0694732534351565*Main!F158^4+0.000674089336827828*Main!F158^5-0.000002967328509336*Main!F158^6+5.01640694069995E-13*Main!F158^9-2.21712283173159E-15*Main!F158^10, -177.524642865957+6.75352187307868*Main!F158-0.0000174714223028413*Main!F158^2+0.0000004714556743702*Main!F158^3-0.000000004767955495*Main!F158^4))))</f>
        <v/>
      </c>
      <c r="I266" s="24"/>
    </row>
    <row r="267" spans="2:9">
      <c r="B267">
        <f>Main!E159</f>
        <v>0</v>
      </c>
      <c r="C267">
        <f>Main!C159</f>
        <v>0</v>
      </c>
      <c r="D267" s="20">
        <f>Main!D159</f>
        <v>0</v>
      </c>
      <c r="E267" s="24" t="str">
        <f>IF(AND(ISBLANK(Main!C159),ISNUMBER(Main!F159)), Main!F159, IF(AND(D267="halite",C267&gt;B267),26.4575-0.000361*B267^2+0.00000055302*B267^3+(0.010765+0.0003697*B267-0.0000001544*B267^2-0.000000000379*B267^3)*C267,IF(D267="ice", 0 + 1.78*(-C267) - 0.0442*(-C267)^2 + 0.000557*(-C267)^3,IF(D267="hydrohalite", 40.36947594+14.80771966*C267/100-14.08238722*1, IF(D267="halite", 26.242 +0.4928*C267/100 + 1.42*(C267/100)^2- 0.223*(C267/100)^3 + 0.04129*(C267/100)^4 + 0.006295*(C267/100)^5- 0.001967*(C267/100)^6 + 0.0001112*(C267/100)^7,"")))))</f>
        <v/>
      </c>
      <c r="F267" s="88" t="str">
        <f t="shared" si="4"/>
        <v/>
      </c>
      <c r="G267" s="24"/>
      <c r="H267" s="24" t="str">
        <f>IF(ISBLANK(Main!F159),"",IF(AND(ISBLANK(Main!C159), ISNUMBER(Main!F159)), IF(Main!F159&lt;23.18, -0.00561545245555273-0.552638332776787*Main!F159-0.0111333253283178*Main!F159^2+0.000278069636317286*Main!F159^3-0.0000278406992510258*Main!F159^4+0.0000003228737457658*Main!F159^5, IF(Main!F159&gt;26.2, -18895.7651082661+2452.10856000778*Main!F159-134.134832399667*Main!F159^2+4.00966173738255*Main!F159^3-0.0694732534351565*Main!F159^4+0.000674089336827828*Main!F159^5-0.000002967328509336*Main!F159^6+5.01640694069995E-13*Main!F159^9-2.21712283173159E-15*Main!F159^10, -177.524642865957+6.75352187307868*Main!F159-0.0000174714223028413*Main!F159^2+0.0000004714556743702*Main!F159^3-0.000000004767955495*Main!F159^4))))</f>
        <v/>
      </c>
      <c r="I267" s="24"/>
    </row>
    <row r="268" spans="2:9">
      <c r="B268">
        <f>Main!E160</f>
        <v>0</v>
      </c>
      <c r="C268">
        <f>Main!C160</f>
        <v>0</v>
      </c>
      <c r="D268" s="20">
        <f>Main!D160</f>
        <v>0</v>
      </c>
      <c r="E268" s="24" t="str">
        <f>IF(AND(ISBLANK(Main!C160),ISNUMBER(Main!F160)), Main!F160, IF(AND(D268="halite",C268&gt;B268),26.4575-0.000361*B268^2+0.00000055302*B268^3+(0.010765+0.0003697*B268-0.0000001544*B268^2-0.000000000379*B268^3)*C268,IF(D268="ice", 0 + 1.78*(-C268) - 0.0442*(-C268)^2 + 0.000557*(-C268)^3,IF(D268="hydrohalite", 40.36947594+14.80771966*C268/100-14.08238722*1, IF(D268="halite", 26.242 +0.4928*C268/100 + 1.42*(C268/100)^2- 0.223*(C268/100)^3 + 0.04129*(C268/100)^4 + 0.006295*(C268/100)^5- 0.001967*(C268/100)^6 + 0.0001112*(C268/100)^7,"")))))</f>
        <v/>
      </c>
      <c r="F268" s="88" t="str">
        <f t="shared" si="4"/>
        <v/>
      </c>
      <c r="G268" s="24"/>
      <c r="H268" s="24" t="str">
        <f>IF(ISBLANK(Main!F160),"",IF(AND(ISBLANK(Main!C160), ISNUMBER(Main!F160)), IF(Main!F160&lt;23.18, -0.00561545245555273-0.552638332776787*Main!F160-0.0111333253283178*Main!F160^2+0.000278069636317286*Main!F160^3-0.0000278406992510258*Main!F160^4+0.0000003228737457658*Main!F160^5, IF(Main!F160&gt;26.2, -18895.7651082661+2452.10856000778*Main!F160-134.134832399667*Main!F160^2+4.00966173738255*Main!F160^3-0.0694732534351565*Main!F160^4+0.000674089336827828*Main!F160^5-0.000002967328509336*Main!F160^6+5.01640694069995E-13*Main!F160^9-2.21712283173159E-15*Main!F160^10, -177.524642865957+6.75352187307868*Main!F160-0.0000174714223028413*Main!F160^2+0.0000004714556743702*Main!F160^3-0.000000004767955495*Main!F160^4))))</f>
        <v/>
      </c>
      <c r="I268" s="24"/>
    </row>
    <row r="269" spans="2:9">
      <c r="B269">
        <f>Main!E161</f>
        <v>0</v>
      </c>
      <c r="C269">
        <f>Main!C161</f>
        <v>0</v>
      </c>
      <c r="D269" s="20">
        <f>Main!D161</f>
        <v>0</v>
      </c>
      <c r="E269" s="24" t="str">
        <f>IF(AND(ISBLANK(Main!C161),ISNUMBER(Main!F161)), Main!F161, IF(AND(D269="halite",C269&gt;B269),26.4575-0.000361*B269^2+0.00000055302*B269^3+(0.010765+0.0003697*B269-0.0000001544*B269^2-0.000000000379*B269^3)*C269,IF(D269="ice", 0 + 1.78*(-C269) - 0.0442*(-C269)^2 + 0.000557*(-C269)^3,IF(D269="hydrohalite", 40.36947594+14.80771966*C269/100-14.08238722*1, IF(D269="halite", 26.242 +0.4928*C269/100 + 1.42*(C269/100)^2- 0.223*(C269/100)^3 + 0.04129*(C269/100)^4 + 0.006295*(C269/100)^5- 0.001967*(C269/100)^6 + 0.0001112*(C269/100)^7,"")))))</f>
        <v/>
      </c>
      <c r="F269" s="88" t="str">
        <f t="shared" si="4"/>
        <v/>
      </c>
      <c r="G269" s="24"/>
      <c r="H269" s="24" t="str">
        <f>IF(ISBLANK(Main!F161),"",IF(AND(ISBLANK(Main!C161), ISNUMBER(Main!F161)), IF(Main!F161&lt;23.18, -0.00561545245555273-0.552638332776787*Main!F161-0.0111333253283178*Main!F161^2+0.000278069636317286*Main!F161^3-0.0000278406992510258*Main!F161^4+0.0000003228737457658*Main!F161^5, IF(Main!F161&gt;26.2, -18895.7651082661+2452.10856000778*Main!F161-134.134832399667*Main!F161^2+4.00966173738255*Main!F161^3-0.0694732534351565*Main!F161^4+0.000674089336827828*Main!F161^5-0.000002967328509336*Main!F161^6+5.01640694069995E-13*Main!F161^9-2.21712283173159E-15*Main!F161^10, -177.524642865957+6.75352187307868*Main!F161-0.0000174714223028413*Main!F161^2+0.0000004714556743702*Main!F161^3-0.000000004767955495*Main!F161^4))))</f>
        <v/>
      </c>
      <c r="I269" s="24"/>
    </row>
    <row r="270" spans="2:9">
      <c r="B270">
        <f>Main!E162</f>
        <v>0</v>
      </c>
      <c r="C270">
        <f>Main!C162</f>
        <v>0</v>
      </c>
      <c r="D270" s="20">
        <f>Main!D162</f>
        <v>0</v>
      </c>
      <c r="E270" s="24" t="str">
        <f>IF(AND(ISBLANK(Main!C162),ISNUMBER(Main!F162)), Main!F162, IF(AND(D270="halite",C270&gt;B270),26.4575-0.000361*B270^2+0.00000055302*B270^3+(0.010765+0.0003697*B270-0.0000001544*B270^2-0.000000000379*B270^3)*C270,IF(D270="ice", 0 + 1.78*(-C270) - 0.0442*(-C270)^2 + 0.000557*(-C270)^3,IF(D270="hydrohalite", 40.36947594+14.80771966*C270/100-14.08238722*1, IF(D270="halite", 26.242 +0.4928*C270/100 + 1.42*(C270/100)^2- 0.223*(C270/100)^3 + 0.04129*(C270/100)^4 + 0.006295*(C270/100)^5- 0.001967*(C270/100)^6 + 0.0001112*(C270/100)^7,"")))))</f>
        <v/>
      </c>
      <c r="F270" s="88" t="str">
        <f t="shared" si="4"/>
        <v/>
      </c>
      <c r="G270" s="24"/>
      <c r="H270" s="24" t="str">
        <f>IF(ISBLANK(Main!F162),"",IF(AND(ISBLANK(Main!C162), ISNUMBER(Main!F162)), IF(Main!F162&lt;23.18, -0.00561545245555273-0.552638332776787*Main!F162-0.0111333253283178*Main!F162^2+0.000278069636317286*Main!F162^3-0.0000278406992510258*Main!F162^4+0.0000003228737457658*Main!F162^5, IF(Main!F162&gt;26.2, -18895.7651082661+2452.10856000778*Main!F162-134.134832399667*Main!F162^2+4.00966173738255*Main!F162^3-0.0694732534351565*Main!F162^4+0.000674089336827828*Main!F162^5-0.000002967328509336*Main!F162^6+5.01640694069995E-13*Main!F162^9-2.21712283173159E-15*Main!F162^10, -177.524642865957+6.75352187307868*Main!F162-0.0000174714223028413*Main!F162^2+0.0000004714556743702*Main!F162^3-0.000000004767955495*Main!F162^4))))</f>
        <v/>
      </c>
      <c r="I270" s="24"/>
    </row>
    <row r="271" spans="2:9">
      <c r="B271">
        <f>Main!E163</f>
        <v>0</v>
      </c>
      <c r="C271">
        <f>Main!C163</f>
        <v>0</v>
      </c>
      <c r="D271" s="20">
        <f>Main!D163</f>
        <v>0</v>
      </c>
      <c r="E271" s="24" t="str">
        <f>IF(AND(ISBLANK(Main!C163),ISNUMBER(Main!F163)), Main!F163, IF(AND(D271="halite",C271&gt;B271),26.4575-0.000361*B271^2+0.00000055302*B271^3+(0.010765+0.0003697*B271-0.0000001544*B271^2-0.000000000379*B271^3)*C271,IF(D271="ice", 0 + 1.78*(-C271) - 0.0442*(-C271)^2 + 0.000557*(-C271)^3,IF(D271="hydrohalite", 40.36947594+14.80771966*C271/100-14.08238722*1, IF(D271="halite", 26.242 +0.4928*C271/100 + 1.42*(C271/100)^2- 0.223*(C271/100)^3 + 0.04129*(C271/100)^4 + 0.006295*(C271/100)^5- 0.001967*(C271/100)^6 + 0.0001112*(C271/100)^7,"")))))</f>
        <v/>
      </c>
      <c r="F271" s="88" t="str">
        <f t="shared" si="4"/>
        <v/>
      </c>
      <c r="G271" s="24"/>
      <c r="H271" s="24" t="str">
        <f>IF(ISBLANK(Main!F163),"",IF(AND(ISBLANK(Main!C163), ISNUMBER(Main!F163)), IF(Main!F163&lt;23.18, -0.00561545245555273-0.552638332776787*Main!F163-0.0111333253283178*Main!F163^2+0.000278069636317286*Main!F163^3-0.0000278406992510258*Main!F163^4+0.0000003228737457658*Main!F163^5, IF(Main!F163&gt;26.2, -18895.7651082661+2452.10856000778*Main!F163-134.134832399667*Main!F163^2+4.00966173738255*Main!F163^3-0.0694732534351565*Main!F163^4+0.000674089336827828*Main!F163^5-0.000002967328509336*Main!F163^6+5.01640694069995E-13*Main!F163^9-2.21712283173159E-15*Main!F163^10, -177.524642865957+6.75352187307868*Main!F163-0.0000174714223028413*Main!F163^2+0.0000004714556743702*Main!F163^3-0.000000004767955495*Main!F163^4))))</f>
        <v/>
      </c>
      <c r="I271" s="24"/>
    </row>
    <row r="272" spans="2:9">
      <c r="B272">
        <f>Main!E164</f>
        <v>0</v>
      </c>
      <c r="C272">
        <f>Main!C164</f>
        <v>0</v>
      </c>
      <c r="D272" s="20">
        <f>Main!D164</f>
        <v>0</v>
      </c>
      <c r="E272" s="24" t="str">
        <f>IF(AND(ISBLANK(Main!C164),ISNUMBER(Main!F164)), Main!F164, IF(AND(D272="halite",C272&gt;B272),26.4575-0.000361*B272^2+0.00000055302*B272^3+(0.010765+0.0003697*B272-0.0000001544*B272^2-0.000000000379*B272^3)*C272,IF(D272="ice", 0 + 1.78*(-C272) - 0.0442*(-C272)^2 + 0.000557*(-C272)^3,IF(D272="hydrohalite", 40.36947594+14.80771966*C272/100-14.08238722*1, IF(D272="halite", 26.242 +0.4928*C272/100 + 1.42*(C272/100)^2- 0.223*(C272/100)^3 + 0.04129*(C272/100)^4 + 0.006295*(C272/100)^5- 0.001967*(C272/100)^6 + 0.0001112*(C272/100)^7,"")))))</f>
        <v/>
      </c>
      <c r="F272" s="88" t="str">
        <f t="shared" si="4"/>
        <v/>
      </c>
      <c r="G272" s="24"/>
      <c r="H272" s="24" t="str">
        <f>IF(ISBLANK(Main!F164),"",IF(AND(ISBLANK(Main!C164), ISNUMBER(Main!F164)), IF(Main!F164&lt;23.18, -0.00561545245555273-0.552638332776787*Main!F164-0.0111333253283178*Main!F164^2+0.000278069636317286*Main!F164^3-0.0000278406992510258*Main!F164^4+0.0000003228737457658*Main!F164^5, IF(Main!F164&gt;26.2, -18895.7651082661+2452.10856000778*Main!F164-134.134832399667*Main!F164^2+4.00966173738255*Main!F164^3-0.0694732534351565*Main!F164^4+0.000674089336827828*Main!F164^5-0.000002967328509336*Main!F164^6+5.01640694069995E-13*Main!F164^9-2.21712283173159E-15*Main!F164^10, -177.524642865957+6.75352187307868*Main!F164-0.0000174714223028413*Main!F164^2+0.0000004714556743702*Main!F164^3-0.000000004767955495*Main!F164^4))))</f>
        <v/>
      </c>
      <c r="I272" s="24"/>
    </row>
    <row r="273" spans="2:9">
      <c r="B273">
        <f>Main!E165</f>
        <v>0</v>
      </c>
      <c r="C273">
        <f>Main!C165</f>
        <v>0</v>
      </c>
      <c r="D273" s="20">
        <f>Main!D165</f>
        <v>0</v>
      </c>
      <c r="E273" s="24" t="str">
        <f>IF(AND(ISBLANK(Main!C165),ISNUMBER(Main!F165)), Main!F165, IF(AND(D273="halite",C273&gt;B273),26.4575-0.000361*B273^2+0.00000055302*B273^3+(0.010765+0.0003697*B273-0.0000001544*B273^2-0.000000000379*B273^3)*C273,IF(D273="ice", 0 + 1.78*(-C273) - 0.0442*(-C273)^2 + 0.000557*(-C273)^3,IF(D273="hydrohalite", 40.36947594+14.80771966*C273/100-14.08238722*1, IF(D273="halite", 26.242 +0.4928*C273/100 + 1.42*(C273/100)^2- 0.223*(C273/100)^3 + 0.04129*(C273/100)^4 + 0.006295*(C273/100)^5- 0.001967*(C273/100)^6 + 0.0001112*(C273/100)^7,"")))))</f>
        <v/>
      </c>
      <c r="F273" s="88" t="str">
        <f t="shared" si="4"/>
        <v/>
      </c>
      <c r="G273" s="24"/>
      <c r="H273" s="24" t="str">
        <f>IF(ISBLANK(Main!F165),"",IF(AND(ISBLANK(Main!C165), ISNUMBER(Main!F165)), IF(Main!F165&lt;23.18, -0.00561545245555273-0.552638332776787*Main!F165-0.0111333253283178*Main!F165^2+0.000278069636317286*Main!F165^3-0.0000278406992510258*Main!F165^4+0.0000003228737457658*Main!F165^5, IF(Main!F165&gt;26.2, -18895.7651082661+2452.10856000778*Main!F165-134.134832399667*Main!F165^2+4.00966173738255*Main!F165^3-0.0694732534351565*Main!F165^4+0.000674089336827828*Main!F165^5-0.000002967328509336*Main!F165^6+5.01640694069995E-13*Main!F165^9-2.21712283173159E-15*Main!F165^10, -177.524642865957+6.75352187307868*Main!F165-0.0000174714223028413*Main!F165^2+0.0000004714556743702*Main!F165^3-0.000000004767955495*Main!F165^4))))</f>
        <v/>
      </c>
      <c r="I273" s="24"/>
    </row>
    <row r="274" spans="2:9">
      <c r="B274">
        <f>Main!E166</f>
        <v>0</v>
      </c>
      <c r="C274">
        <f>Main!C166</f>
        <v>0</v>
      </c>
      <c r="D274" s="20">
        <f>Main!D166</f>
        <v>0</v>
      </c>
      <c r="E274" s="24" t="str">
        <f>IF(AND(ISBLANK(Main!C166),ISNUMBER(Main!F166)), Main!F166, IF(AND(D274="halite",C274&gt;B274),26.4575-0.000361*B274^2+0.00000055302*B274^3+(0.010765+0.0003697*B274-0.0000001544*B274^2-0.000000000379*B274^3)*C274,IF(D274="ice", 0 + 1.78*(-C274) - 0.0442*(-C274)^2 + 0.000557*(-C274)^3,IF(D274="hydrohalite", 40.36947594+14.80771966*C274/100-14.08238722*1, IF(D274="halite", 26.242 +0.4928*C274/100 + 1.42*(C274/100)^2- 0.223*(C274/100)^3 + 0.04129*(C274/100)^4 + 0.006295*(C274/100)^5- 0.001967*(C274/100)^6 + 0.0001112*(C274/100)^7,"")))))</f>
        <v/>
      </c>
      <c r="F274" s="88" t="str">
        <f t="shared" si="4"/>
        <v/>
      </c>
      <c r="G274" s="24"/>
      <c r="H274" s="24" t="str">
        <f>IF(ISBLANK(Main!F166),"",IF(AND(ISBLANK(Main!C166), ISNUMBER(Main!F166)), IF(Main!F166&lt;23.18, -0.00561545245555273-0.552638332776787*Main!F166-0.0111333253283178*Main!F166^2+0.000278069636317286*Main!F166^3-0.0000278406992510258*Main!F166^4+0.0000003228737457658*Main!F166^5, IF(Main!F166&gt;26.2, -18895.7651082661+2452.10856000778*Main!F166-134.134832399667*Main!F166^2+4.00966173738255*Main!F166^3-0.0694732534351565*Main!F166^4+0.000674089336827828*Main!F166^5-0.000002967328509336*Main!F166^6+5.01640694069995E-13*Main!F166^9-2.21712283173159E-15*Main!F166^10, -177.524642865957+6.75352187307868*Main!F166-0.0000174714223028413*Main!F166^2+0.0000004714556743702*Main!F166^3-0.000000004767955495*Main!F166^4))))</f>
        <v/>
      </c>
      <c r="I274" s="24"/>
    </row>
    <row r="275" spans="2:9">
      <c r="B275">
        <f>Main!E167</f>
        <v>0</v>
      </c>
      <c r="C275">
        <f>Main!C167</f>
        <v>0</v>
      </c>
      <c r="D275" s="20">
        <f>Main!D167</f>
        <v>0</v>
      </c>
      <c r="E275" s="24" t="str">
        <f>IF(AND(ISBLANK(Main!C167),ISNUMBER(Main!F167)), Main!F167, IF(AND(D275="halite",C275&gt;B275),26.4575-0.000361*B275^2+0.00000055302*B275^3+(0.010765+0.0003697*B275-0.0000001544*B275^2-0.000000000379*B275^3)*C275,IF(D275="ice", 0 + 1.78*(-C275) - 0.0442*(-C275)^2 + 0.000557*(-C275)^3,IF(D275="hydrohalite", 40.36947594+14.80771966*C275/100-14.08238722*1, IF(D275="halite", 26.242 +0.4928*C275/100 + 1.42*(C275/100)^2- 0.223*(C275/100)^3 + 0.04129*(C275/100)^4 + 0.006295*(C275/100)^5- 0.001967*(C275/100)^6 + 0.0001112*(C275/100)^7,"")))))</f>
        <v/>
      </c>
      <c r="F275" s="88" t="str">
        <f t="shared" si="4"/>
        <v/>
      </c>
      <c r="G275" s="24"/>
      <c r="H275" s="24" t="str">
        <f>IF(ISBLANK(Main!F167),"",IF(AND(ISBLANK(Main!C167), ISNUMBER(Main!F167)), IF(Main!F167&lt;23.18, -0.00561545245555273-0.552638332776787*Main!F167-0.0111333253283178*Main!F167^2+0.000278069636317286*Main!F167^3-0.0000278406992510258*Main!F167^4+0.0000003228737457658*Main!F167^5, IF(Main!F167&gt;26.2, -18895.7651082661+2452.10856000778*Main!F167-134.134832399667*Main!F167^2+4.00966173738255*Main!F167^3-0.0694732534351565*Main!F167^4+0.000674089336827828*Main!F167^5-0.000002967328509336*Main!F167^6+5.01640694069995E-13*Main!F167^9-2.21712283173159E-15*Main!F167^10, -177.524642865957+6.75352187307868*Main!F167-0.0000174714223028413*Main!F167^2+0.0000004714556743702*Main!F167^3-0.000000004767955495*Main!F167^4))))</f>
        <v/>
      </c>
      <c r="I275" s="24"/>
    </row>
    <row r="276" spans="2:9">
      <c r="B276">
        <f>Main!E168</f>
        <v>0</v>
      </c>
      <c r="C276">
        <f>Main!C168</f>
        <v>0</v>
      </c>
      <c r="D276" s="20">
        <f>Main!D168</f>
        <v>0</v>
      </c>
      <c r="E276" s="24" t="str">
        <f>IF(AND(ISBLANK(Main!C168),ISNUMBER(Main!F168)), Main!F168, IF(AND(D276="halite",C276&gt;B276),26.4575-0.000361*B276^2+0.00000055302*B276^3+(0.010765+0.0003697*B276-0.0000001544*B276^2-0.000000000379*B276^3)*C276,IF(D276="ice", 0 + 1.78*(-C276) - 0.0442*(-C276)^2 + 0.000557*(-C276)^3,IF(D276="hydrohalite", 40.36947594+14.80771966*C276/100-14.08238722*1, IF(D276="halite", 26.242 +0.4928*C276/100 + 1.42*(C276/100)^2- 0.223*(C276/100)^3 + 0.04129*(C276/100)^4 + 0.006295*(C276/100)^5- 0.001967*(C276/100)^6 + 0.0001112*(C276/100)^7,"")))))</f>
        <v/>
      </c>
      <c r="F276" s="88" t="str">
        <f t="shared" si="4"/>
        <v/>
      </c>
      <c r="G276" s="24"/>
      <c r="H276" s="24" t="str">
        <f>IF(ISBLANK(Main!F168),"",IF(AND(ISBLANK(Main!C168), ISNUMBER(Main!F168)), IF(Main!F168&lt;23.18, -0.00561545245555273-0.552638332776787*Main!F168-0.0111333253283178*Main!F168^2+0.000278069636317286*Main!F168^3-0.0000278406992510258*Main!F168^4+0.0000003228737457658*Main!F168^5, IF(Main!F168&gt;26.2, -18895.7651082661+2452.10856000778*Main!F168-134.134832399667*Main!F168^2+4.00966173738255*Main!F168^3-0.0694732534351565*Main!F168^4+0.000674089336827828*Main!F168^5-0.000002967328509336*Main!F168^6+5.01640694069995E-13*Main!F168^9-2.21712283173159E-15*Main!F168^10, -177.524642865957+6.75352187307868*Main!F168-0.0000174714223028413*Main!F168^2+0.0000004714556743702*Main!F168^3-0.000000004767955495*Main!F168^4))))</f>
        <v/>
      </c>
      <c r="I276" s="24"/>
    </row>
    <row r="277" spans="2:9">
      <c r="B277">
        <f>Main!E169</f>
        <v>0</v>
      </c>
      <c r="C277">
        <f>Main!C169</f>
        <v>0</v>
      </c>
      <c r="D277" s="20">
        <f>Main!D169</f>
        <v>0</v>
      </c>
      <c r="E277" s="24" t="str">
        <f>IF(AND(ISBLANK(Main!C169),ISNUMBER(Main!F169)), Main!F169, IF(AND(D277="halite",C277&gt;B277),26.4575-0.000361*B277^2+0.00000055302*B277^3+(0.010765+0.0003697*B277-0.0000001544*B277^2-0.000000000379*B277^3)*C277,IF(D277="ice", 0 + 1.78*(-C277) - 0.0442*(-C277)^2 + 0.000557*(-C277)^3,IF(D277="hydrohalite", 40.36947594+14.80771966*C277/100-14.08238722*1, IF(D277="halite", 26.242 +0.4928*C277/100 + 1.42*(C277/100)^2- 0.223*(C277/100)^3 + 0.04129*(C277/100)^4 + 0.006295*(C277/100)^5- 0.001967*(C277/100)^6 + 0.0001112*(C277/100)^7,"")))))</f>
        <v/>
      </c>
      <c r="F277" s="88" t="str">
        <f t="shared" si="4"/>
        <v/>
      </c>
      <c r="G277" s="24"/>
      <c r="H277" s="24" t="str">
        <f>IF(ISBLANK(Main!F169),"",IF(AND(ISBLANK(Main!C169), ISNUMBER(Main!F169)), IF(Main!F169&lt;23.18, -0.00561545245555273-0.552638332776787*Main!F169-0.0111333253283178*Main!F169^2+0.000278069636317286*Main!F169^3-0.0000278406992510258*Main!F169^4+0.0000003228737457658*Main!F169^5, IF(Main!F169&gt;26.2, -18895.7651082661+2452.10856000778*Main!F169-134.134832399667*Main!F169^2+4.00966173738255*Main!F169^3-0.0694732534351565*Main!F169^4+0.000674089336827828*Main!F169^5-0.000002967328509336*Main!F169^6+5.01640694069995E-13*Main!F169^9-2.21712283173159E-15*Main!F169^10, -177.524642865957+6.75352187307868*Main!F169-0.0000174714223028413*Main!F169^2+0.0000004714556743702*Main!F169^3-0.000000004767955495*Main!F169^4))))</f>
        <v/>
      </c>
      <c r="I277" s="24"/>
    </row>
    <row r="278" spans="2:9">
      <c r="B278">
        <f>Main!E170</f>
        <v>0</v>
      </c>
      <c r="C278">
        <f>Main!C170</f>
        <v>0</v>
      </c>
      <c r="D278" s="20">
        <f>Main!D170</f>
        <v>0</v>
      </c>
      <c r="E278" s="24" t="str">
        <f>IF(AND(ISBLANK(Main!C170),ISNUMBER(Main!F170)), Main!F170, IF(AND(D278="halite",C278&gt;B278),26.4575-0.000361*B278^2+0.00000055302*B278^3+(0.010765+0.0003697*B278-0.0000001544*B278^2-0.000000000379*B278^3)*C278,IF(D278="ice", 0 + 1.78*(-C278) - 0.0442*(-C278)^2 + 0.000557*(-C278)^3,IF(D278="hydrohalite", 40.36947594+14.80771966*C278/100-14.08238722*1, IF(D278="halite", 26.242 +0.4928*C278/100 + 1.42*(C278/100)^2- 0.223*(C278/100)^3 + 0.04129*(C278/100)^4 + 0.006295*(C278/100)^5- 0.001967*(C278/100)^6 + 0.0001112*(C278/100)^7,"")))))</f>
        <v/>
      </c>
      <c r="F278" s="88" t="str">
        <f t="shared" si="4"/>
        <v/>
      </c>
      <c r="G278" s="24"/>
      <c r="H278" s="24" t="str">
        <f>IF(ISBLANK(Main!F170),"",IF(AND(ISBLANK(Main!C170), ISNUMBER(Main!F170)), IF(Main!F170&lt;23.18, -0.00561545245555273-0.552638332776787*Main!F170-0.0111333253283178*Main!F170^2+0.000278069636317286*Main!F170^3-0.0000278406992510258*Main!F170^4+0.0000003228737457658*Main!F170^5, IF(Main!F170&gt;26.2, -18895.7651082661+2452.10856000778*Main!F170-134.134832399667*Main!F170^2+4.00966173738255*Main!F170^3-0.0694732534351565*Main!F170^4+0.000674089336827828*Main!F170^5-0.000002967328509336*Main!F170^6+5.01640694069995E-13*Main!F170^9-2.21712283173159E-15*Main!F170^10, -177.524642865957+6.75352187307868*Main!F170-0.0000174714223028413*Main!F170^2+0.0000004714556743702*Main!F170^3-0.000000004767955495*Main!F170^4))))</f>
        <v/>
      </c>
      <c r="I278" s="24"/>
    </row>
    <row r="279" spans="2:9">
      <c r="B279">
        <f>Main!E171</f>
        <v>0</v>
      </c>
      <c r="C279">
        <f>Main!C171</f>
        <v>0</v>
      </c>
      <c r="D279" s="20">
        <f>Main!D171</f>
        <v>0</v>
      </c>
      <c r="E279" s="24" t="str">
        <f>IF(AND(ISBLANK(Main!C171),ISNUMBER(Main!F171)), Main!F171, IF(AND(D279="halite",C279&gt;B279),26.4575-0.000361*B279^2+0.00000055302*B279^3+(0.010765+0.0003697*B279-0.0000001544*B279^2-0.000000000379*B279^3)*C279,IF(D279="ice", 0 + 1.78*(-C279) - 0.0442*(-C279)^2 + 0.000557*(-C279)^3,IF(D279="hydrohalite", 40.36947594+14.80771966*C279/100-14.08238722*1, IF(D279="halite", 26.242 +0.4928*C279/100 + 1.42*(C279/100)^2- 0.223*(C279/100)^3 + 0.04129*(C279/100)^4 + 0.006295*(C279/100)^5- 0.001967*(C279/100)^6 + 0.0001112*(C279/100)^7,"")))))</f>
        <v/>
      </c>
      <c r="F279" s="88" t="str">
        <f t="shared" si="4"/>
        <v/>
      </c>
      <c r="G279" s="24"/>
      <c r="H279" s="24" t="str">
        <f>IF(ISBLANK(Main!F171),"",IF(AND(ISBLANK(Main!C171), ISNUMBER(Main!F171)), IF(Main!F171&lt;23.18, -0.00561545245555273-0.552638332776787*Main!F171-0.0111333253283178*Main!F171^2+0.000278069636317286*Main!F171^3-0.0000278406992510258*Main!F171^4+0.0000003228737457658*Main!F171^5, IF(Main!F171&gt;26.2, -18895.7651082661+2452.10856000778*Main!F171-134.134832399667*Main!F171^2+4.00966173738255*Main!F171^3-0.0694732534351565*Main!F171^4+0.000674089336827828*Main!F171^5-0.000002967328509336*Main!F171^6+5.01640694069995E-13*Main!F171^9-2.21712283173159E-15*Main!F171^10, -177.524642865957+6.75352187307868*Main!F171-0.0000174714223028413*Main!F171^2+0.0000004714556743702*Main!F171^3-0.000000004767955495*Main!F171^4))))</f>
        <v/>
      </c>
      <c r="I279" s="24"/>
    </row>
    <row r="280" spans="2:9">
      <c r="B280">
        <f>Main!E172</f>
        <v>0</v>
      </c>
      <c r="C280">
        <f>Main!C172</f>
        <v>0</v>
      </c>
      <c r="D280" s="20">
        <f>Main!D172</f>
        <v>0</v>
      </c>
      <c r="E280" s="24" t="str">
        <f>IF(AND(ISBLANK(Main!C172),ISNUMBER(Main!F172)), Main!F172, IF(AND(D280="halite",C280&gt;B280),26.4575-0.000361*B280^2+0.00000055302*B280^3+(0.010765+0.0003697*B280-0.0000001544*B280^2-0.000000000379*B280^3)*C280,IF(D280="ice", 0 + 1.78*(-C280) - 0.0442*(-C280)^2 + 0.000557*(-C280)^3,IF(D280="hydrohalite", 40.36947594+14.80771966*C280/100-14.08238722*1, IF(D280="halite", 26.242 +0.4928*C280/100 + 1.42*(C280/100)^2- 0.223*(C280/100)^3 + 0.04129*(C280/100)^4 + 0.006295*(C280/100)^5- 0.001967*(C280/100)^6 + 0.0001112*(C280/100)^7,"")))))</f>
        <v/>
      </c>
      <c r="F280" s="88" t="str">
        <f t="shared" si="4"/>
        <v/>
      </c>
      <c r="G280" s="24"/>
      <c r="H280" s="24" t="str">
        <f>IF(ISBLANK(Main!F172),"",IF(AND(ISBLANK(Main!C172), ISNUMBER(Main!F172)), IF(Main!F172&lt;23.18, -0.00561545245555273-0.552638332776787*Main!F172-0.0111333253283178*Main!F172^2+0.000278069636317286*Main!F172^3-0.0000278406992510258*Main!F172^4+0.0000003228737457658*Main!F172^5, IF(Main!F172&gt;26.2, -18895.7651082661+2452.10856000778*Main!F172-134.134832399667*Main!F172^2+4.00966173738255*Main!F172^3-0.0694732534351565*Main!F172^4+0.000674089336827828*Main!F172^5-0.000002967328509336*Main!F172^6+5.01640694069995E-13*Main!F172^9-2.21712283173159E-15*Main!F172^10, -177.524642865957+6.75352187307868*Main!F172-0.0000174714223028413*Main!F172^2+0.0000004714556743702*Main!F172^3-0.000000004767955495*Main!F172^4))))</f>
        <v/>
      </c>
      <c r="I280" s="24"/>
    </row>
    <row r="281" spans="2:9">
      <c r="B281">
        <f>Main!E173</f>
        <v>0</v>
      </c>
      <c r="C281">
        <f>Main!C173</f>
        <v>0</v>
      </c>
      <c r="D281" s="20">
        <f>Main!D173</f>
        <v>0</v>
      </c>
      <c r="E281" s="24" t="str">
        <f>IF(AND(ISBLANK(Main!C173),ISNUMBER(Main!F173)), Main!F173, IF(AND(D281="halite",C281&gt;B281),26.4575-0.000361*B281^2+0.00000055302*B281^3+(0.010765+0.0003697*B281-0.0000001544*B281^2-0.000000000379*B281^3)*C281,IF(D281="ice", 0 + 1.78*(-C281) - 0.0442*(-C281)^2 + 0.000557*(-C281)^3,IF(D281="hydrohalite", 40.36947594+14.80771966*C281/100-14.08238722*1, IF(D281="halite", 26.242 +0.4928*C281/100 + 1.42*(C281/100)^2- 0.223*(C281/100)^3 + 0.04129*(C281/100)^4 + 0.006295*(C281/100)^5- 0.001967*(C281/100)^6 + 0.0001112*(C281/100)^7,"")))))</f>
        <v/>
      </c>
      <c r="F281" s="88" t="str">
        <f t="shared" si="4"/>
        <v/>
      </c>
      <c r="G281" s="24"/>
      <c r="H281" s="24" t="str">
        <f>IF(ISBLANK(Main!F173),"",IF(AND(ISBLANK(Main!C173), ISNUMBER(Main!F173)), IF(Main!F173&lt;23.18, -0.00561545245555273-0.552638332776787*Main!F173-0.0111333253283178*Main!F173^2+0.000278069636317286*Main!F173^3-0.0000278406992510258*Main!F173^4+0.0000003228737457658*Main!F173^5, IF(Main!F173&gt;26.2, -18895.7651082661+2452.10856000778*Main!F173-134.134832399667*Main!F173^2+4.00966173738255*Main!F173^3-0.0694732534351565*Main!F173^4+0.000674089336827828*Main!F173^5-0.000002967328509336*Main!F173^6+5.01640694069995E-13*Main!F173^9-2.21712283173159E-15*Main!F173^10, -177.524642865957+6.75352187307868*Main!F173-0.0000174714223028413*Main!F173^2+0.0000004714556743702*Main!F173^3-0.000000004767955495*Main!F173^4))))</f>
        <v/>
      </c>
      <c r="I281" s="24"/>
    </row>
    <row r="282" spans="2:9">
      <c r="B282">
        <f>Main!E174</f>
        <v>0</v>
      </c>
      <c r="C282">
        <f>Main!C174</f>
        <v>0</v>
      </c>
      <c r="D282" s="20">
        <f>Main!D174</f>
        <v>0</v>
      </c>
      <c r="E282" s="24" t="str">
        <f>IF(AND(ISBLANK(Main!C174),ISNUMBER(Main!F174)), Main!F174, IF(AND(D282="halite",C282&gt;B282),26.4575-0.000361*B282^2+0.00000055302*B282^3+(0.010765+0.0003697*B282-0.0000001544*B282^2-0.000000000379*B282^3)*C282,IF(D282="ice", 0 + 1.78*(-C282) - 0.0442*(-C282)^2 + 0.000557*(-C282)^3,IF(D282="hydrohalite", 40.36947594+14.80771966*C282/100-14.08238722*1, IF(D282="halite", 26.242 +0.4928*C282/100 + 1.42*(C282/100)^2- 0.223*(C282/100)^3 + 0.04129*(C282/100)^4 + 0.006295*(C282/100)^5- 0.001967*(C282/100)^6 + 0.0001112*(C282/100)^7,"")))))</f>
        <v/>
      </c>
      <c r="F282" s="88" t="str">
        <f t="shared" si="4"/>
        <v/>
      </c>
      <c r="G282" s="24"/>
      <c r="H282" s="24" t="str">
        <f>IF(ISBLANK(Main!F174),"",IF(AND(ISBLANK(Main!C174), ISNUMBER(Main!F174)), IF(Main!F174&lt;23.18, -0.00561545245555273-0.552638332776787*Main!F174-0.0111333253283178*Main!F174^2+0.000278069636317286*Main!F174^3-0.0000278406992510258*Main!F174^4+0.0000003228737457658*Main!F174^5, IF(Main!F174&gt;26.2, -18895.7651082661+2452.10856000778*Main!F174-134.134832399667*Main!F174^2+4.00966173738255*Main!F174^3-0.0694732534351565*Main!F174^4+0.000674089336827828*Main!F174^5-0.000002967328509336*Main!F174^6+5.01640694069995E-13*Main!F174^9-2.21712283173159E-15*Main!F174^10, -177.524642865957+6.75352187307868*Main!F174-0.0000174714223028413*Main!F174^2+0.0000004714556743702*Main!F174^3-0.000000004767955495*Main!F174^4))))</f>
        <v/>
      </c>
      <c r="I282" s="24"/>
    </row>
    <row r="283" spans="2:9">
      <c r="B283">
        <f>Main!E175</f>
        <v>0</v>
      </c>
      <c r="C283">
        <f>Main!C175</f>
        <v>0</v>
      </c>
      <c r="D283" s="20">
        <f>Main!D175</f>
        <v>0</v>
      </c>
      <c r="E283" s="24" t="str">
        <f>IF(AND(ISBLANK(Main!C175),ISNUMBER(Main!F175)), Main!F175, IF(AND(D283="halite",C283&gt;B283),26.4575-0.000361*B283^2+0.00000055302*B283^3+(0.010765+0.0003697*B283-0.0000001544*B283^2-0.000000000379*B283^3)*C283,IF(D283="ice", 0 + 1.78*(-C283) - 0.0442*(-C283)^2 + 0.000557*(-C283)^3,IF(D283="hydrohalite", 40.36947594+14.80771966*C283/100-14.08238722*1, IF(D283="halite", 26.242 +0.4928*C283/100 + 1.42*(C283/100)^2- 0.223*(C283/100)^3 + 0.04129*(C283/100)^4 + 0.006295*(C283/100)^5- 0.001967*(C283/100)^6 + 0.0001112*(C283/100)^7,"")))))</f>
        <v/>
      </c>
      <c r="F283" s="88" t="str">
        <f t="shared" si="4"/>
        <v/>
      </c>
      <c r="G283" s="24"/>
      <c r="H283" s="24" t="str">
        <f>IF(ISBLANK(Main!F175),"",IF(AND(ISBLANK(Main!C175), ISNUMBER(Main!F175)), IF(Main!F175&lt;23.18, -0.00561545245555273-0.552638332776787*Main!F175-0.0111333253283178*Main!F175^2+0.000278069636317286*Main!F175^3-0.0000278406992510258*Main!F175^4+0.0000003228737457658*Main!F175^5, IF(Main!F175&gt;26.2, -18895.7651082661+2452.10856000778*Main!F175-134.134832399667*Main!F175^2+4.00966173738255*Main!F175^3-0.0694732534351565*Main!F175^4+0.000674089336827828*Main!F175^5-0.000002967328509336*Main!F175^6+5.01640694069995E-13*Main!F175^9-2.21712283173159E-15*Main!F175^10, -177.524642865957+6.75352187307868*Main!F175-0.0000174714223028413*Main!F175^2+0.0000004714556743702*Main!F175^3-0.000000004767955495*Main!F175^4))))</f>
        <v/>
      </c>
      <c r="I283" s="24"/>
    </row>
    <row r="284" spans="2:9">
      <c r="B284">
        <f>Main!E176</f>
        <v>0</v>
      </c>
      <c r="C284">
        <f>Main!C176</f>
        <v>0</v>
      </c>
      <c r="D284" s="20">
        <f>Main!D176</f>
        <v>0</v>
      </c>
      <c r="E284" s="24" t="str">
        <f>IF(AND(ISBLANK(Main!C176),ISNUMBER(Main!F176)), Main!F176, IF(AND(D284="halite",C284&gt;B284),26.4575-0.000361*B284^2+0.00000055302*B284^3+(0.010765+0.0003697*B284-0.0000001544*B284^2-0.000000000379*B284^3)*C284,IF(D284="ice", 0 + 1.78*(-C284) - 0.0442*(-C284)^2 + 0.000557*(-C284)^3,IF(D284="hydrohalite", 40.36947594+14.80771966*C284/100-14.08238722*1, IF(D284="halite", 26.242 +0.4928*C284/100 + 1.42*(C284/100)^2- 0.223*(C284/100)^3 + 0.04129*(C284/100)^4 + 0.006295*(C284/100)^5- 0.001967*(C284/100)^6 + 0.0001112*(C284/100)^7,"")))))</f>
        <v/>
      </c>
      <c r="F284" s="88" t="str">
        <f t="shared" si="4"/>
        <v/>
      </c>
      <c r="G284" s="24"/>
      <c r="H284" s="24" t="str">
        <f>IF(ISBLANK(Main!F176),"",IF(AND(ISBLANK(Main!C176), ISNUMBER(Main!F176)), IF(Main!F176&lt;23.18, -0.00561545245555273-0.552638332776787*Main!F176-0.0111333253283178*Main!F176^2+0.000278069636317286*Main!F176^3-0.0000278406992510258*Main!F176^4+0.0000003228737457658*Main!F176^5, IF(Main!F176&gt;26.2, -18895.7651082661+2452.10856000778*Main!F176-134.134832399667*Main!F176^2+4.00966173738255*Main!F176^3-0.0694732534351565*Main!F176^4+0.000674089336827828*Main!F176^5-0.000002967328509336*Main!F176^6+5.01640694069995E-13*Main!F176^9-2.21712283173159E-15*Main!F176^10, -177.524642865957+6.75352187307868*Main!F176-0.0000174714223028413*Main!F176^2+0.0000004714556743702*Main!F176^3-0.000000004767955495*Main!F176^4))))</f>
        <v/>
      </c>
      <c r="I284" s="24"/>
    </row>
    <row r="285" spans="2:9">
      <c r="B285">
        <f>Main!E177</f>
        <v>0</v>
      </c>
      <c r="C285">
        <f>Main!C177</f>
        <v>0</v>
      </c>
      <c r="D285" s="20">
        <f>Main!D177</f>
        <v>0</v>
      </c>
      <c r="E285" s="24" t="str">
        <f>IF(AND(ISBLANK(Main!C177),ISNUMBER(Main!F177)), Main!F177, IF(AND(D285="halite",C285&gt;B285),26.4575-0.000361*B285^2+0.00000055302*B285^3+(0.010765+0.0003697*B285-0.0000001544*B285^2-0.000000000379*B285^3)*C285,IF(D285="ice", 0 + 1.78*(-C285) - 0.0442*(-C285)^2 + 0.000557*(-C285)^3,IF(D285="hydrohalite", 40.36947594+14.80771966*C285/100-14.08238722*1, IF(D285="halite", 26.242 +0.4928*C285/100 + 1.42*(C285/100)^2- 0.223*(C285/100)^3 + 0.04129*(C285/100)^4 + 0.006295*(C285/100)^5- 0.001967*(C285/100)^6 + 0.0001112*(C285/100)^7,"")))))</f>
        <v/>
      </c>
      <c r="F285" s="88" t="str">
        <f t="shared" si="4"/>
        <v/>
      </c>
      <c r="G285" s="24"/>
      <c r="H285" s="24" t="str">
        <f>IF(ISBLANK(Main!F177),"",IF(AND(ISBLANK(Main!C177), ISNUMBER(Main!F177)), IF(Main!F177&lt;23.18, -0.00561545245555273-0.552638332776787*Main!F177-0.0111333253283178*Main!F177^2+0.000278069636317286*Main!F177^3-0.0000278406992510258*Main!F177^4+0.0000003228737457658*Main!F177^5, IF(Main!F177&gt;26.2, -18895.7651082661+2452.10856000778*Main!F177-134.134832399667*Main!F177^2+4.00966173738255*Main!F177^3-0.0694732534351565*Main!F177^4+0.000674089336827828*Main!F177^5-0.000002967328509336*Main!F177^6+5.01640694069995E-13*Main!F177^9-2.21712283173159E-15*Main!F177^10, -177.524642865957+6.75352187307868*Main!F177-0.0000174714223028413*Main!F177^2+0.0000004714556743702*Main!F177^3-0.000000004767955495*Main!F177^4))))</f>
        <v/>
      </c>
      <c r="I285" s="24"/>
    </row>
    <row r="286" spans="2:9">
      <c r="B286">
        <f>Main!E178</f>
        <v>0</v>
      </c>
      <c r="C286">
        <f>Main!C178</f>
        <v>0</v>
      </c>
      <c r="D286" s="20">
        <f>Main!D178</f>
        <v>0</v>
      </c>
      <c r="E286" s="24" t="str">
        <f>IF(AND(ISBLANK(Main!C178),ISNUMBER(Main!F178)), Main!F178, IF(AND(D286="halite",C286&gt;B286),26.4575-0.000361*B286^2+0.00000055302*B286^3+(0.010765+0.0003697*B286-0.0000001544*B286^2-0.000000000379*B286^3)*C286,IF(D286="ice", 0 + 1.78*(-C286) - 0.0442*(-C286)^2 + 0.000557*(-C286)^3,IF(D286="hydrohalite", 40.36947594+14.80771966*C286/100-14.08238722*1, IF(D286="halite", 26.242 +0.4928*C286/100 + 1.42*(C286/100)^2- 0.223*(C286/100)^3 + 0.04129*(C286/100)^4 + 0.006295*(C286/100)^5- 0.001967*(C286/100)^6 + 0.0001112*(C286/100)^7,"")))))</f>
        <v/>
      </c>
      <c r="F286" s="88" t="str">
        <f t="shared" si="4"/>
        <v/>
      </c>
      <c r="G286" s="24"/>
      <c r="H286" s="24" t="str">
        <f>IF(ISBLANK(Main!F178),"",IF(AND(ISBLANK(Main!C178), ISNUMBER(Main!F178)), IF(Main!F178&lt;23.18, -0.00561545245555273-0.552638332776787*Main!F178-0.0111333253283178*Main!F178^2+0.000278069636317286*Main!F178^3-0.0000278406992510258*Main!F178^4+0.0000003228737457658*Main!F178^5, IF(Main!F178&gt;26.2, -18895.7651082661+2452.10856000778*Main!F178-134.134832399667*Main!F178^2+4.00966173738255*Main!F178^3-0.0694732534351565*Main!F178^4+0.000674089336827828*Main!F178^5-0.000002967328509336*Main!F178^6+5.01640694069995E-13*Main!F178^9-2.21712283173159E-15*Main!F178^10, -177.524642865957+6.75352187307868*Main!F178-0.0000174714223028413*Main!F178^2+0.0000004714556743702*Main!F178^3-0.000000004767955495*Main!F178^4))))</f>
        <v/>
      </c>
      <c r="I286" s="24"/>
    </row>
    <row r="287" spans="2:9">
      <c r="B287">
        <f>Main!E179</f>
        <v>0</v>
      </c>
      <c r="C287">
        <f>Main!C179</f>
        <v>0</v>
      </c>
      <c r="D287" s="20">
        <f>Main!D179</f>
        <v>0</v>
      </c>
      <c r="E287" s="24" t="str">
        <f>IF(AND(ISBLANK(Main!C179),ISNUMBER(Main!F179)), Main!F179, IF(AND(D287="halite",C287&gt;B287),26.4575-0.000361*B287^2+0.00000055302*B287^3+(0.010765+0.0003697*B287-0.0000001544*B287^2-0.000000000379*B287^3)*C287,IF(D287="ice", 0 + 1.78*(-C287) - 0.0442*(-C287)^2 + 0.000557*(-C287)^3,IF(D287="hydrohalite", 40.36947594+14.80771966*C287/100-14.08238722*1, IF(D287="halite", 26.242 +0.4928*C287/100 + 1.42*(C287/100)^2- 0.223*(C287/100)^3 + 0.04129*(C287/100)^4 + 0.006295*(C287/100)^5- 0.001967*(C287/100)^6 + 0.0001112*(C287/100)^7,"")))))</f>
        <v/>
      </c>
      <c r="F287" s="88" t="str">
        <f t="shared" si="4"/>
        <v/>
      </c>
      <c r="G287" s="24"/>
      <c r="H287" s="24" t="str">
        <f>IF(ISBLANK(Main!F179),"",IF(AND(ISBLANK(Main!C179), ISNUMBER(Main!F179)), IF(Main!F179&lt;23.18, -0.00561545245555273-0.552638332776787*Main!F179-0.0111333253283178*Main!F179^2+0.000278069636317286*Main!F179^3-0.0000278406992510258*Main!F179^4+0.0000003228737457658*Main!F179^5, IF(Main!F179&gt;26.2, -18895.7651082661+2452.10856000778*Main!F179-134.134832399667*Main!F179^2+4.00966173738255*Main!F179^3-0.0694732534351565*Main!F179^4+0.000674089336827828*Main!F179^5-0.000002967328509336*Main!F179^6+5.01640694069995E-13*Main!F179^9-2.21712283173159E-15*Main!F179^10, -177.524642865957+6.75352187307868*Main!F179-0.0000174714223028413*Main!F179^2+0.0000004714556743702*Main!F179^3-0.000000004767955495*Main!F179^4))))</f>
        <v/>
      </c>
      <c r="I287" s="24"/>
    </row>
    <row r="288" spans="2:9">
      <c r="B288">
        <f>Main!E180</f>
        <v>0</v>
      </c>
      <c r="C288">
        <f>Main!C180</f>
        <v>0</v>
      </c>
      <c r="D288" s="20">
        <f>Main!D180</f>
        <v>0</v>
      </c>
      <c r="E288" s="24" t="str">
        <f>IF(AND(ISBLANK(Main!C180),ISNUMBER(Main!F180)), Main!F180, IF(AND(D288="halite",C288&gt;B288),26.4575-0.000361*B288^2+0.00000055302*B288^3+(0.010765+0.0003697*B288-0.0000001544*B288^2-0.000000000379*B288^3)*C288,IF(D288="ice", 0 + 1.78*(-C288) - 0.0442*(-C288)^2 + 0.000557*(-C288)^3,IF(D288="hydrohalite", 40.36947594+14.80771966*C288/100-14.08238722*1, IF(D288="halite", 26.242 +0.4928*C288/100 + 1.42*(C288/100)^2- 0.223*(C288/100)^3 + 0.04129*(C288/100)^4 + 0.006295*(C288/100)^5- 0.001967*(C288/100)^6 + 0.0001112*(C288/100)^7,"")))))</f>
        <v/>
      </c>
      <c r="F288" s="88" t="str">
        <f t="shared" si="4"/>
        <v/>
      </c>
      <c r="G288" s="24"/>
      <c r="H288" s="24" t="str">
        <f>IF(ISBLANK(Main!F180),"",IF(AND(ISBLANK(Main!C180), ISNUMBER(Main!F180)), IF(Main!F180&lt;23.18, -0.00561545245555273-0.552638332776787*Main!F180-0.0111333253283178*Main!F180^2+0.000278069636317286*Main!F180^3-0.0000278406992510258*Main!F180^4+0.0000003228737457658*Main!F180^5, IF(Main!F180&gt;26.2, -18895.7651082661+2452.10856000778*Main!F180-134.134832399667*Main!F180^2+4.00966173738255*Main!F180^3-0.0694732534351565*Main!F180^4+0.000674089336827828*Main!F180^5-0.000002967328509336*Main!F180^6+5.01640694069995E-13*Main!F180^9-2.21712283173159E-15*Main!F180^10, -177.524642865957+6.75352187307868*Main!F180-0.0000174714223028413*Main!F180^2+0.0000004714556743702*Main!F180^3-0.000000004767955495*Main!F180^4))))</f>
        <v/>
      </c>
      <c r="I288" s="24"/>
    </row>
    <row r="289" spans="2:9">
      <c r="B289">
        <f>Main!E181</f>
        <v>0</v>
      </c>
      <c r="C289">
        <f>Main!C181</f>
        <v>0</v>
      </c>
      <c r="D289" s="20">
        <f>Main!D181</f>
        <v>0</v>
      </c>
      <c r="E289" s="24" t="str">
        <f>IF(AND(ISBLANK(Main!C181),ISNUMBER(Main!F181)), Main!F181, IF(AND(D289="halite",C289&gt;B289),26.4575-0.000361*B289^2+0.00000055302*B289^3+(0.010765+0.0003697*B289-0.0000001544*B289^2-0.000000000379*B289^3)*C289,IF(D289="ice", 0 + 1.78*(-C289) - 0.0442*(-C289)^2 + 0.000557*(-C289)^3,IF(D289="hydrohalite", 40.36947594+14.80771966*C289/100-14.08238722*1, IF(D289="halite", 26.242 +0.4928*C289/100 + 1.42*(C289/100)^2- 0.223*(C289/100)^3 + 0.04129*(C289/100)^4 + 0.006295*(C289/100)^5- 0.001967*(C289/100)^6 + 0.0001112*(C289/100)^7,"")))))</f>
        <v/>
      </c>
      <c r="F289" s="88" t="str">
        <f t="shared" si="4"/>
        <v/>
      </c>
      <c r="G289" s="24"/>
      <c r="H289" s="24" t="str">
        <f>IF(ISBLANK(Main!F181),"",IF(AND(ISBLANK(Main!C181), ISNUMBER(Main!F181)), IF(Main!F181&lt;23.18, -0.00561545245555273-0.552638332776787*Main!F181-0.0111333253283178*Main!F181^2+0.000278069636317286*Main!F181^3-0.0000278406992510258*Main!F181^4+0.0000003228737457658*Main!F181^5, IF(Main!F181&gt;26.2, -18895.7651082661+2452.10856000778*Main!F181-134.134832399667*Main!F181^2+4.00966173738255*Main!F181^3-0.0694732534351565*Main!F181^4+0.000674089336827828*Main!F181^5-0.000002967328509336*Main!F181^6+5.01640694069995E-13*Main!F181^9-2.21712283173159E-15*Main!F181^10, -177.524642865957+6.75352187307868*Main!F181-0.0000174714223028413*Main!F181^2+0.0000004714556743702*Main!F181^3-0.000000004767955495*Main!F181^4))))</f>
        <v/>
      </c>
      <c r="I289" s="24"/>
    </row>
    <row r="290" spans="2:9">
      <c r="B290">
        <f>Main!E182</f>
        <v>0</v>
      </c>
      <c r="C290">
        <f>Main!C182</f>
        <v>0</v>
      </c>
      <c r="D290" s="20">
        <f>Main!D182</f>
        <v>0</v>
      </c>
      <c r="E290" s="24" t="str">
        <f>IF(AND(ISBLANK(Main!C182),ISNUMBER(Main!F182)), Main!F182, IF(AND(D290="halite",C290&gt;B290),26.4575-0.000361*B290^2+0.00000055302*B290^3+(0.010765+0.0003697*B290-0.0000001544*B290^2-0.000000000379*B290^3)*C290,IF(D290="ice", 0 + 1.78*(-C290) - 0.0442*(-C290)^2 + 0.000557*(-C290)^3,IF(D290="hydrohalite", 40.36947594+14.80771966*C290/100-14.08238722*1, IF(D290="halite", 26.242 +0.4928*C290/100 + 1.42*(C290/100)^2- 0.223*(C290/100)^3 + 0.04129*(C290/100)^4 + 0.006295*(C290/100)^5- 0.001967*(C290/100)^6 + 0.0001112*(C290/100)^7,"")))))</f>
        <v/>
      </c>
      <c r="F290" s="88" t="str">
        <f t="shared" si="4"/>
        <v/>
      </c>
      <c r="G290" s="24"/>
      <c r="H290" s="24" t="str">
        <f>IF(ISBLANK(Main!F182),"",IF(AND(ISBLANK(Main!C182), ISNUMBER(Main!F182)), IF(Main!F182&lt;23.18, -0.00561545245555273-0.552638332776787*Main!F182-0.0111333253283178*Main!F182^2+0.000278069636317286*Main!F182^3-0.0000278406992510258*Main!F182^4+0.0000003228737457658*Main!F182^5, IF(Main!F182&gt;26.2, -18895.7651082661+2452.10856000778*Main!F182-134.134832399667*Main!F182^2+4.00966173738255*Main!F182^3-0.0694732534351565*Main!F182^4+0.000674089336827828*Main!F182^5-0.000002967328509336*Main!F182^6+5.01640694069995E-13*Main!F182^9-2.21712283173159E-15*Main!F182^10, -177.524642865957+6.75352187307868*Main!F182-0.0000174714223028413*Main!F182^2+0.0000004714556743702*Main!F182^3-0.000000004767955495*Main!F182^4))))</f>
        <v/>
      </c>
      <c r="I290" s="24"/>
    </row>
    <row r="291" spans="2:9">
      <c r="B291">
        <f>Main!E183</f>
        <v>0</v>
      </c>
      <c r="C291">
        <f>Main!C183</f>
        <v>0</v>
      </c>
      <c r="D291" s="20">
        <f>Main!D183</f>
        <v>0</v>
      </c>
      <c r="E291" s="24" t="str">
        <f>IF(AND(ISBLANK(Main!C183),ISNUMBER(Main!F183)), Main!F183, IF(AND(D291="halite",C291&gt;B291),26.4575-0.000361*B291^2+0.00000055302*B291^3+(0.010765+0.0003697*B291-0.0000001544*B291^2-0.000000000379*B291^3)*C291,IF(D291="ice", 0 + 1.78*(-C291) - 0.0442*(-C291)^2 + 0.000557*(-C291)^3,IF(D291="hydrohalite", 40.36947594+14.80771966*C291/100-14.08238722*1, IF(D291="halite", 26.242 +0.4928*C291/100 + 1.42*(C291/100)^2- 0.223*(C291/100)^3 + 0.04129*(C291/100)^4 + 0.006295*(C291/100)^5- 0.001967*(C291/100)^6 + 0.0001112*(C291/100)^7,"")))))</f>
        <v/>
      </c>
      <c r="F291" s="88" t="str">
        <f t="shared" si="4"/>
        <v/>
      </c>
      <c r="G291" s="24"/>
      <c r="H291" s="24" t="str">
        <f>IF(ISBLANK(Main!F183),"",IF(AND(ISBLANK(Main!C183), ISNUMBER(Main!F183)), IF(Main!F183&lt;23.18, -0.00561545245555273-0.552638332776787*Main!F183-0.0111333253283178*Main!F183^2+0.000278069636317286*Main!F183^3-0.0000278406992510258*Main!F183^4+0.0000003228737457658*Main!F183^5, IF(Main!F183&gt;26.2, -18895.7651082661+2452.10856000778*Main!F183-134.134832399667*Main!F183^2+4.00966173738255*Main!F183^3-0.0694732534351565*Main!F183^4+0.000674089336827828*Main!F183^5-0.000002967328509336*Main!F183^6+5.01640694069995E-13*Main!F183^9-2.21712283173159E-15*Main!F183^10, -177.524642865957+6.75352187307868*Main!F183-0.0000174714223028413*Main!F183^2+0.0000004714556743702*Main!F183^3-0.000000004767955495*Main!F183^4))))</f>
        <v/>
      </c>
      <c r="I291" s="24"/>
    </row>
    <row r="292" spans="2:9">
      <c r="B292">
        <f>Main!E184</f>
        <v>0</v>
      </c>
      <c r="C292">
        <f>Main!C184</f>
        <v>0</v>
      </c>
      <c r="D292" s="20">
        <f>Main!D184</f>
        <v>0</v>
      </c>
      <c r="E292" s="24" t="str">
        <f>IF(AND(ISBLANK(Main!C184),ISNUMBER(Main!F184)), Main!F184, IF(AND(D292="halite",C292&gt;B292),26.4575-0.000361*B292^2+0.00000055302*B292^3+(0.010765+0.0003697*B292-0.0000001544*B292^2-0.000000000379*B292^3)*C292,IF(D292="ice", 0 + 1.78*(-C292) - 0.0442*(-C292)^2 + 0.000557*(-C292)^3,IF(D292="hydrohalite", 40.36947594+14.80771966*C292/100-14.08238722*1, IF(D292="halite", 26.242 +0.4928*C292/100 + 1.42*(C292/100)^2- 0.223*(C292/100)^3 + 0.04129*(C292/100)^4 + 0.006295*(C292/100)^5- 0.001967*(C292/100)^6 + 0.0001112*(C292/100)^7,"")))))</f>
        <v/>
      </c>
      <c r="F292" s="88" t="str">
        <f t="shared" si="4"/>
        <v/>
      </c>
      <c r="G292" s="24"/>
      <c r="H292" s="24" t="str">
        <f>IF(ISBLANK(Main!F184),"",IF(AND(ISBLANK(Main!C184), ISNUMBER(Main!F184)), IF(Main!F184&lt;23.18, -0.00561545245555273-0.552638332776787*Main!F184-0.0111333253283178*Main!F184^2+0.000278069636317286*Main!F184^3-0.0000278406992510258*Main!F184^4+0.0000003228737457658*Main!F184^5, IF(Main!F184&gt;26.2, -18895.7651082661+2452.10856000778*Main!F184-134.134832399667*Main!F184^2+4.00966173738255*Main!F184^3-0.0694732534351565*Main!F184^4+0.000674089336827828*Main!F184^5-0.000002967328509336*Main!F184^6+5.01640694069995E-13*Main!F184^9-2.21712283173159E-15*Main!F184^10, -177.524642865957+6.75352187307868*Main!F184-0.0000174714223028413*Main!F184^2+0.0000004714556743702*Main!F184^3-0.000000004767955495*Main!F184^4))))</f>
        <v/>
      </c>
      <c r="I292" s="24"/>
    </row>
    <row r="293" spans="2:9">
      <c r="B293">
        <f>Main!E185</f>
        <v>0</v>
      </c>
      <c r="C293">
        <f>Main!C185</f>
        <v>0</v>
      </c>
      <c r="D293" s="20">
        <f>Main!D185</f>
        <v>0</v>
      </c>
      <c r="E293" s="24" t="str">
        <f>IF(AND(ISBLANK(Main!C185),ISNUMBER(Main!F185)), Main!F185, IF(AND(D293="halite",C293&gt;B293),26.4575-0.000361*B293^2+0.00000055302*B293^3+(0.010765+0.0003697*B293-0.0000001544*B293^2-0.000000000379*B293^3)*C293,IF(D293="ice", 0 + 1.78*(-C293) - 0.0442*(-C293)^2 + 0.000557*(-C293)^3,IF(D293="hydrohalite", 40.36947594+14.80771966*C293/100-14.08238722*1, IF(D293="halite", 26.242 +0.4928*C293/100 + 1.42*(C293/100)^2- 0.223*(C293/100)^3 + 0.04129*(C293/100)^4 + 0.006295*(C293/100)^5- 0.001967*(C293/100)^6 + 0.0001112*(C293/100)^7,"")))))</f>
        <v/>
      </c>
      <c r="F293" s="88" t="str">
        <f t="shared" ref="F293:F300" si="5">IF(AND(D293="halite",C293&gt;B293),"Lecumberri-Sanchez, P., Steele-Macinnis, M. &amp; Bodnar, R.J. (2012) A numerical model to estimate trapping conditions of fluid inclusions that homogenize by halite disappearance. Geochimica et Cosmochimica Acta,",IF(D293="ice", "Bodnar, R.J. (1993) Revised equation and table for determining the freezing point depression of H2O-NaCl solutions. Geochimica et Cosmochimica Acta, 57, 683-684", IF(OR(D293="hydrohalite",D293="halite"), "Sterner, S.M., Hall, D.L. &amp; Bodnar, R.J. (1988) Synthetic fluid inclusions. V. Solubility relations in the system NaCl-KCl-H20 under vapor-saturated conditions. Geochimica et Cosmochimica Acta, 52, 989-1005","")))</f>
        <v/>
      </c>
      <c r="G293" s="24"/>
      <c r="H293" s="24" t="str">
        <f>IF(ISBLANK(Main!F185),"",IF(AND(ISBLANK(Main!C185), ISNUMBER(Main!F185)), IF(Main!F185&lt;23.18, -0.00561545245555273-0.552638332776787*Main!F185-0.0111333253283178*Main!F185^2+0.000278069636317286*Main!F185^3-0.0000278406992510258*Main!F185^4+0.0000003228737457658*Main!F185^5, IF(Main!F185&gt;26.2, -18895.7651082661+2452.10856000778*Main!F185-134.134832399667*Main!F185^2+4.00966173738255*Main!F185^3-0.0694732534351565*Main!F185^4+0.000674089336827828*Main!F185^5-0.000002967328509336*Main!F185^6+5.01640694069995E-13*Main!F185^9-2.21712283173159E-15*Main!F185^10, -177.524642865957+6.75352187307868*Main!F185-0.0000174714223028413*Main!F185^2+0.0000004714556743702*Main!F185^3-0.000000004767955495*Main!F185^4))))</f>
        <v/>
      </c>
      <c r="I293" s="24"/>
    </row>
    <row r="294" spans="2:9">
      <c r="B294">
        <f>Main!E186</f>
        <v>0</v>
      </c>
      <c r="C294">
        <f>Main!C186</f>
        <v>0</v>
      </c>
      <c r="D294" s="20">
        <f>Main!D186</f>
        <v>0</v>
      </c>
      <c r="E294" s="24" t="str">
        <f>IF(AND(ISBLANK(Main!C186),ISNUMBER(Main!F186)), Main!F186, IF(AND(D294="halite",C294&gt;B294),26.4575-0.000361*B294^2+0.00000055302*B294^3+(0.010765+0.0003697*B294-0.0000001544*B294^2-0.000000000379*B294^3)*C294,IF(D294="ice", 0 + 1.78*(-C294) - 0.0442*(-C294)^2 + 0.000557*(-C294)^3,IF(D294="hydrohalite", 40.36947594+14.80771966*C294/100-14.08238722*1, IF(D294="halite", 26.242 +0.4928*C294/100 + 1.42*(C294/100)^2- 0.223*(C294/100)^3 + 0.04129*(C294/100)^4 + 0.006295*(C294/100)^5- 0.001967*(C294/100)^6 + 0.0001112*(C294/100)^7,"")))))</f>
        <v/>
      </c>
      <c r="F294" s="88" t="str">
        <f t="shared" si="5"/>
        <v/>
      </c>
      <c r="G294" s="24"/>
      <c r="H294" s="24" t="str">
        <f>IF(ISBLANK(Main!F186),"",IF(AND(ISBLANK(Main!C186), ISNUMBER(Main!F186)), IF(Main!F186&lt;23.18, -0.00561545245555273-0.552638332776787*Main!F186-0.0111333253283178*Main!F186^2+0.000278069636317286*Main!F186^3-0.0000278406992510258*Main!F186^4+0.0000003228737457658*Main!F186^5, IF(Main!F186&gt;26.2, -18895.7651082661+2452.10856000778*Main!F186-134.134832399667*Main!F186^2+4.00966173738255*Main!F186^3-0.0694732534351565*Main!F186^4+0.000674089336827828*Main!F186^5-0.000002967328509336*Main!F186^6+5.01640694069995E-13*Main!F186^9-2.21712283173159E-15*Main!F186^10, -177.524642865957+6.75352187307868*Main!F186-0.0000174714223028413*Main!F186^2+0.0000004714556743702*Main!F186^3-0.000000004767955495*Main!F186^4))))</f>
        <v/>
      </c>
      <c r="I294" s="24"/>
    </row>
    <row r="295" spans="2:9">
      <c r="B295">
        <f>Main!E187</f>
        <v>0</v>
      </c>
      <c r="C295">
        <f>Main!C187</f>
        <v>0</v>
      </c>
      <c r="D295" s="20">
        <f>Main!D187</f>
        <v>0</v>
      </c>
      <c r="E295" s="24" t="str">
        <f>IF(AND(ISBLANK(Main!C187),ISNUMBER(Main!F187)), Main!F187, IF(AND(D295="halite",C295&gt;B295),26.4575-0.000361*B295^2+0.00000055302*B295^3+(0.010765+0.0003697*B295-0.0000001544*B295^2-0.000000000379*B295^3)*C295,IF(D295="ice", 0 + 1.78*(-C295) - 0.0442*(-C295)^2 + 0.000557*(-C295)^3,IF(D295="hydrohalite", 40.36947594+14.80771966*C295/100-14.08238722*1, IF(D295="halite", 26.242 +0.4928*C295/100 + 1.42*(C295/100)^2- 0.223*(C295/100)^3 + 0.04129*(C295/100)^4 + 0.006295*(C295/100)^5- 0.001967*(C295/100)^6 + 0.0001112*(C295/100)^7,"")))))</f>
        <v/>
      </c>
      <c r="F295" s="88" t="str">
        <f t="shared" si="5"/>
        <v/>
      </c>
      <c r="G295" s="24"/>
      <c r="H295" s="24" t="str">
        <f>IF(ISBLANK(Main!F187),"",IF(AND(ISBLANK(Main!C187), ISNUMBER(Main!F187)), IF(Main!F187&lt;23.18, -0.00561545245555273-0.552638332776787*Main!F187-0.0111333253283178*Main!F187^2+0.000278069636317286*Main!F187^3-0.0000278406992510258*Main!F187^4+0.0000003228737457658*Main!F187^5, IF(Main!F187&gt;26.2, -18895.7651082661+2452.10856000778*Main!F187-134.134832399667*Main!F187^2+4.00966173738255*Main!F187^3-0.0694732534351565*Main!F187^4+0.000674089336827828*Main!F187^5-0.000002967328509336*Main!F187^6+5.01640694069995E-13*Main!F187^9-2.21712283173159E-15*Main!F187^10, -177.524642865957+6.75352187307868*Main!F187-0.0000174714223028413*Main!F187^2+0.0000004714556743702*Main!F187^3-0.000000004767955495*Main!F187^4))))</f>
        <v/>
      </c>
      <c r="I295" s="24"/>
    </row>
    <row r="296" spans="2:9">
      <c r="B296">
        <f>Main!E188</f>
        <v>0</v>
      </c>
      <c r="C296">
        <f>Main!C188</f>
        <v>0</v>
      </c>
      <c r="D296" s="20">
        <f>Main!D188</f>
        <v>0</v>
      </c>
      <c r="E296" s="24" t="str">
        <f>IF(AND(ISBLANK(Main!C188),ISNUMBER(Main!F188)), Main!F188, IF(AND(D296="halite",C296&gt;B296),26.4575-0.000361*B296^2+0.00000055302*B296^3+(0.010765+0.0003697*B296-0.0000001544*B296^2-0.000000000379*B296^3)*C296,IF(D296="ice", 0 + 1.78*(-C296) - 0.0442*(-C296)^2 + 0.000557*(-C296)^3,IF(D296="hydrohalite", 40.36947594+14.80771966*C296/100-14.08238722*1, IF(D296="halite", 26.242 +0.4928*C296/100 + 1.42*(C296/100)^2- 0.223*(C296/100)^3 + 0.04129*(C296/100)^4 + 0.006295*(C296/100)^5- 0.001967*(C296/100)^6 + 0.0001112*(C296/100)^7,"")))))</f>
        <v/>
      </c>
      <c r="F296" s="88" t="str">
        <f t="shared" si="5"/>
        <v/>
      </c>
      <c r="G296" s="24"/>
      <c r="H296" s="24" t="str">
        <f>IF(ISBLANK(Main!F188),"",IF(AND(ISBLANK(Main!C188), ISNUMBER(Main!F188)), IF(Main!F188&lt;23.18, -0.00561545245555273-0.552638332776787*Main!F188-0.0111333253283178*Main!F188^2+0.000278069636317286*Main!F188^3-0.0000278406992510258*Main!F188^4+0.0000003228737457658*Main!F188^5, IF(Main!F188&gt;26.2, -18895.7651082661+2452.10856000778*Main!F188-134.134832399667*Main!F188^2+4.00966173738255*Main!F188^3-0.0694732534351565*Main!F188^4+0.000674089336827828*Main!F188^5-0.000002967328509336*Main!F188^6+5.01640694069995E-13*Main!F188^9-2.21712283173159E-15*Main!F188^10, -177.524642865957+6.75352187307868*Main!F188-0.0000174714223028413*Main!F188^2+0.0000004714556743702*Main!F188^3-0.000000004767955495*Main!F188^4))))</f>
        <v/>
      </c>
      <c r="I296" s="24"/>
    </row>
    <row r="297" spans="2:9">
      <c r="B297">
        <f>Main!E189</f>
        <v>0</v>
      </c>
      <c r="C297">
        <f>Main!C189</f>
        <v>0</v>
      </c>
      <c r="D297" s="20">
        <f>Main!D189</f>
        <v>0</v>
      </c>
      <c r="E297" s="24" t="str">
        <f>IF(AND(ISBLANK(Main!C189),ISNUMBER(Main!F189)), Main!F189, IF(AND(D297="halite",C297&gt;B297),26.4575-0.000361*B297^2+0.00000055302*B297^3+(0.010765+0.0003697*B297-0.0000001544*B297^2-0.000000000379*B297^3)*C297,IF(D297="ice", 0 + 1.78*(-C297) - 0.0442*(-C297)^2 + 0.000557*(-C297)^3,IF(D297="hydrohalite", 40.36947594+14.80771966*C297/100-14.08238722*1, IF(D297="halite", 26.242 +0.4928*C297/100 + 1.42*(C297/100)^2- 0.223*(C297/100)^3 + 0.04129*(C297/100)^4 + 0.006295*(C297/100)^5- 0.001967*(C297/100)^6 + 0.0001112*(C297/100)^7,"")))))</f>
        <v/>
      </c>
      <c r="F297" s="88" t="str">
        <f t="shared" si="5"/>
        <v/>
      </c>
      <c r="G297" s="24"/>
      <c r="H297" s="24" t="str">
        <f>IF(ISBLANK(Main!F189),"",IF(AND(ISBLANK(Main!C189), ISNUMBER(Main!F189)), IF(Main!F189&lt;23.18, -0.00561545245555273-0.552638332776787*Main!F189-0.0111333253283178*Main!F189^2+0.000278069636317286*Main!F189^3-0.0000278406992510258*Main!F189^4+0.0000003228737457658*Main!F189^5, IF(Main!F189&gt;26.2, -18895.7651082661+2452.10856000778*Main!F189-134.134832399667*Main!F189^2+4.00966173738255*Main!F189^3-0.0694732534351565*Main!F189^4+0.000674089336827828*Main!F189^5-0.000002967328509336*Main!F189^6+5.01640694069995E-13*Main!F189^9-2.21712283173159E-15*Main!F189^10, -177.524642865957+6.75352187307868*Main!F189-0.0000174714223028413*Main!F189^2+0.0000004714556743702*Main!F189^3-0.000000004767955495*Main!F189^4))))</f>
        <v/>
      </c>
      <c r="I297" s="24"/>
    </row>
    <row r="298" spans="2:9">
      <c r="B298">
        <f>Main!E190</f>
        <v>0</v>
      </c>
      <c r="C298">
        <f>Main!C190</f>
        <v>0</v>
      </c>
      <c r="D298" s="20">
        <f>Main!D190</f>
        <v>0</v>
      </c>
      <c r="E298" s="24" t="str">
        <f>IF(AND(ISBLANK(Main!C190),ISNUMBER(Main!F190)), Main!F190, IF(AND(D298="halite",C298&gt;B298),26.4575-0.000361*B298^2+0.00000055302*B298^3+(0.010765+0.0003697*B298-0.0000001544*B298^2-0.000000000379*B298^3)*C298,IF(D298="ice", 0 + 1.78*(-C298) - 0.0442*(-C298)^2 + 0.000557*(-C298)^3,IF(D298="hydrohalite", 40.36947594+14.80771966*C298/100-14.08238722*1, IF(D298="halite", 26.242 +0.4928*C298/100 + 1.42*(C298/100)^2- 0.223*(C298/100)^3 + 0.04129*(C298/100)^4 + 0.006295*(C298/100)^5- 0.001967*(C298/100)^6 + 0.0001112*(C298/100)^7,"")))))</f>
        <v/>
      </c>
      <c r="F298" s="88" t="str">
        <f t="shared" si="5"/>
        <v/>
      </c>
      <c r="G298" s="24"/>
      <c r="H298" s="24" t="str">
        <f>IF(ISBLANK(Main!F190),"",IF(AND(ISBLANK(Main!C190), ISNUMBER(Main!F190)), IF(Main!F190&lt;23.18, -0.00561545245555273-0.552638332776787*Main!F190-0.0111333253283178*Main!F190^2+0.000278069636317286*Main!F190^3-0.0000278406992510258*Main!F190^4+0.0000003228737457658*Main!F190^5, IF(Main!F190&gt;26.2, -18895.7651082661+2452.10856000778*Main!F190-134.134832399667*Main!F190^2+4.00966173738255*Main!F190^3-0.0694732534351565*Main!F190^4+0.000674089336827828*Main!F190^5-0.000002967328509336*Main!F190^6+5.01640694069995E-13*Main!F190^9-2.21712283173159E-15*Main!F190^10, -177.524642865957+6.75352187307868*Main!F190-0.0000174714223028413*Main!F190^2+0.0000004714556743702*Main!F190^3-0.000000004767955495*Main!F190^4))))</f>
        <v/>
      </c>
      <c r="I298" s="24"/>
    </row>
    <row r="299" spans="2:9">
      <c r="B299">
        <f>Main!E191</f>
        <v>0</v>
      </c>
      <c r="C299">
        <f>Main!C191</f>
        <v>0</v>
      </c>
      <c r="D299" s="20">
        <f>Main!D191</f>
        <v>0</v>
      </c>
      <c r="E299" s="24" t="str">
        <f>IF(AND(ISBLANK(Main!C191),ISNUMBER(Main!F191)), Main!F191, IF(AND(D299="halite",C299&gt;B299),26.4575-0.000361*B299^2+0.00000055302*B299^3+(0.010765+0.0003697*B299-0.0000001544*B299^2-0.000000000379*B299^3)*C299,IF(D299="ice", 0 + 1.78*(-C299) - 0.0442*(-C299)^2 + 0.000557*(-C299)^3,IF(D299="hydrohalite", 40.36947594+14.80771966*C299/100-14.08238722*1, IF(D299="halite", 26.242 +0.4928*C299/100 + 1.42*(C299/100)^2- 0.223*(C299/100)^3 + 0.04129*(C299/100)^4 + 0.006295*(C299/100)^5- 0.001967*(C299/100)^6 + 0.0001112*(C299/100)^7,"")))))</f>
        <v/>
      </c>
      <c r="F299" s="88" t="str">
        <f t="shared" si="5"/>
        <v/>
      </c>
      <c r="G299" s="24"/>
      <c r="H299" s="24" t="str">
        <f>IF(ISBLANK(Main!F191),"",IF(AND(ISBLANK(Main!C191), ISNUMBER(Main!F191)), IF(Main!F191&lt;23.18, -0.00561545245555273-0.552638332776787*Main!F191-0.0111333253283178*Main!F191^2+0.000278069636317286*Main!F191^3-0.0000278406992510258*Main!F191^4+0.0000003228737457658*Main!F191^5, IF(Main!F191&gt;26.2, -18895.7651082661+2452.10856000778*Main!F191-134.134832399667*Main!F191^2+4.00966173738255*Main!F191^3-0.0694732534351565*Main!F191^4+0.000674089336827828*Main!F191^5-0.000002967328509336*Main!F191^6+5.01640694069995E-13*Main!F191^9-2.21712283173159E-15*Main!F191^10, -177.524642865957+6.75352187307868*Main!F191-0.0000174714223028413*Main!F191^2+0.0000004714556743702*Main!F191^3-0.000000004767955495*Main!F191^4))))</f>
        <v/>
      </c>
      <c r="I299" s="24"/>
    </row>
    <row r="300" spans="2:9">
      <c r="B300">
        <f>Main!E192</f>
        <v>0</v>
      </c>
      <c r="C300">
        <f>Main!C192</f>
        <v>0</v>
      </c>
      <c r="D300" s="20">
        <f>Main!D192</f>
        <v>0</v>
      </c>
      <c r="E300" s="24" t="str">
        <f>IF(AND(ISBLANK(Main!C192),ISNUMBER(Main!F192)), Main!F192, IF(AND(D300="halite",C300&gt;B300),26.4575-0.000361*B300^2+0.00000055302*B300^3+(0.010765+0.0003697*B300-0.0000001544*B300^2-0.000000000379*B300^3)*C300,IF(D300="ice", 0 + 1.78*(-C300) - 0.0442*(-C300)^2 + 0.000557*(-C300)^3,IF(D300="hydrohalite", 40.36947594+14.80771966*C300/100-14.08238722*1, IF(D300="halite", 26.242 +0.4928*C300/100 + 1.42*(C300/100)^2- 0.223*(C300/100)^3 + 0.04129*(C300/100)^4 + 0.006295*(C300/100)^5- 0.001967*(C300/100)^6 + 0.0001112*(C300/100)^7,"")))))</f>
        <v/>
      </c>
      <c r="F300" s="88" t="str">
        <f t="shared" si="5"/>
        <v/>
      </c>
      <c r="G300" s="24"/>
      <c r="H300" s="24" t="str">
        <f>IF(ISBLANK(Main!F192),"",IF(AND(ISBLANK(Main!C192), ISNUMBER(Main!F192)), IF(Main!F192&lt;23.18, -0.00561545245555273-0.552638332776787*Main!F192-0.0111333253283178*Main!F192^2+0.000278069636317286*Main!F192^3-0.0000278406992510258*Main!F192^4+0.0000003228737457658*Main!F192^5, IF(Main!F192&gt;26.2, -18895.7651082661+2452.10856000778*Main!F192-134.134832399667*Main!F192^2+4.00966173738255*Main!F192^3-0.0694732534351565*Main!F192^4+0.000674089336827828*Main!F192^5-0.000002967328509336*Main!F192^6+5.01640694069995E-13*Main!F192^9-2.21712283173159E-15*Main!F192^10, -177.524642865957+6.75352187307868*Main!F192-0.0000174714223028413*Main!F192^2+0.0000004714556743702*Main!F192^3-0.000000004767955495*Main!F192^4))))</f>
        <v/>
      </c>
      <c r="I300" s="24"/>
    </row>
    <row r="301" spans="2:9">
      <c r="D301" s="20"/>
      <c r="E301" s="24"/>
      <c r="F301" s="24"/>
    </row>
    <row r="302" spans="2:9">
      <c r="D302" s="20"/>
      <c r="E302" s="24"/>
      <c r="F302" s="24"/>
    </row>
    <row r="303" spans="2:9">
      <c r="D303" s="20"/>
      <c r="E303" s="24"/>
      <c r="F303" s="24"/>
    </row>
    <row r="304" spans="2:9">
      <c r="D304" s="20"/>
      <c r="E304" s="24"/>
      <c r="F304" s="24"/>
    </row>
    <row r="305" spans="4:6">
      <c r="D305" s="20"/>
      <c r="E305" s="24"/>
      <c r="F305" s="24"/>
    </row>
    <row r="306" spans="4:6">
      <c r="D306" s="20"/>
      <c r="E306" s="24"/>
      <c r="F306" s="24"/>
    </row>
    <row r="307" spans="4:6">
      <c r="D307" s="20"/>
      <c r="E307" s="24"/>
      <c r="F307" s="24"/>
    </row>
    <row r="308" spans="4:6">
      <c r="D308" s="20"/>
      <c r="E308" s="24"/>
      <c r="F308" s="24"/>
    </row>
    <row r="309" spans="4:6">
      <c r="D309" s="20"/>
      <c r="E309" s="24"/>
      <c r="F309" s="24"/>
    </row>
    <row r="310" spans="4:6">
      <c r="D310" s="20"/>
      <c r="E310" s="24"/>
      <c r="F310" s="24"/>
    </row>
    <row r="311" spans="4:6">
      <c r="D311" s="20"/>
      <c r="E311" s="24"/>
      <c r="F311" s="24"/>
    </row>
    <row r="312" spans="4:6">
      <c r="D312" s="20"/>
      <c r="E312" s="24"/>
      <c r="F312" s="24"/>
    </row>
    <row r="313" spans="4:6">
      <c r="D313" s="20"/>
      <c r="E313" s="24"/>
      <c r="F313" s="24"/>
    </row>
    <row r="314" spans="4:6">
      <c r="D314" s="20"/>
      <c r="E314" s="24"/>
      <c r="F314" s="24"/>
    </row>
    <row r="315" spans="4:6">
      <c r="D315" s="20"/>
      <c r="E315" s="24"/>
      <c r="F315" s="24"/>
    </row>
    <row r="316" spans="4:6">
      <c r="D316" s="20"/>
      <c r="E316" s="24"/>
      <c r="F316" s="24"/>
    </row>
    <row r="317" spans="4:6">
      <c r="D317" s="20"/>
      <c r="E317" s="24"/>
      <c r="F317" s="24"/>
    </row>
    <row r="318" spans="4:6">
      <c r="D318" s="20"/>
      <c r="E318" s="24"/>
      <c r="F318" s="24"/>
    </row>
    <row r="319" spans="4:6">
      <c r="D319" s="20"/>
      <c r="E319" s="24"/>
      <c r="F319" s="24"/>
    </row>
    <row r="320" spans="4:6">
      <c r="D320" s="20"/>
      <c r="E320" s="24"/>
      <c r="F320" s="24"/>
    </row>
    <row r="321" spans="4:6">
      <c r="D321" s="20"/>
      <c r="E321" s="24"/>
      <c r="F321" s="24"/>
    </row>
    <row r="322" spans="4:6">
      <c r="D322" s="20"/>
      <c r="E322" s="24"/>
      <c r="F322" s="24"/>
    </row>
    <row r="323" spans="4:6">
      <c r="D323" s="20"/>
      <c r="E323" s="24"/>
      <c r="F323" s="24"/>
    </row>
    <row r="324" spans="4:6">
      <c r="D324" s="20"/>
      <c r="E324" s="24"/>
      <c r="F324" s="24"/>
    </row>
    <row r="325" spans="4:6">
      <c r="D325" s="20"/>
      <c r="E325" s="24"/>
      <c r="F325" s="24"/>
    </row>
    <row r="326" spans="4:6">
      <c r="D326" s="20"/>
      <c r="E326" s="24"/>
      <c r="F326" s="24"/>
    </row>
    <row r="327" spans="4:6">
      <c r="D327" s="20"/>
      <c r="E327" s="24"/>
      <c r="F327" s="24"/>
    </row>
    <row r="328" spans="4:6">
      <c r="D328" s="20"/>
      <c r="E328" s="24"/>
      <c r="F328" s="24"/>
    </row>
    <row r="329" spans="4:6">
      <c r="D329" s="20"/>
      <c r="E329" s="24"/>
      <c r="F329" s="24"/>
    </row>
    <row r="330" spans="4:6">
      <c r="D330" s="20"/>
      <c r="E330" s="24"/>
      <c r="F330" s="24"/>
    </row>
    <row r="331" spans="4:6">
      <c r="D331" s="20"/>
      <c r="E331" s="24"/>
      <c r="F331" s="24"/>
    </row>
    <row r="332" spans="4:6">
      <c r="D332" s="20"/>
      <c r="E332" s="24"/>
      <c r="F332" s="24"/>
    </row>
    <row r="333" spans="4:6">
      <c r="D333" s="20"/>
      <c r="E333" s="24"/>
      <c r="F333" s="24"/>
    </row>
    <row r="334" spans="4:6">
      <c r="D334" s="20"/>
      <c r="E334" s="24"/>
      <c r="F334" s="24"/>
    </row>
    <row r="335" spans="4:6">
      <c r="D335" s="20"/>
      <c r="E335" s="24"/>
      <c r="F335" s="24"/>
    </row>
    <row r="336" spans="4:6">
      <c r="D336" s="20"/>
      <c r="E336" s="24"/>
      <c r="F336" s="24"/>
    </row>
    <row r="337" spans="4:6">
      <c r="D337" s="20"/>
      <c r="E337" s="24"/>
      <c r="F337" s="24"/>
    </row>
    <row r="338" spans="4:6">
      <c r="D338" s="20"/>
      <c r="E338" s="24"/>
      <c r="F338" s="24"/>
    </row>
    <row r="339" spans="4:6">
      <c r="D339" s="20"/>
      <c r="E339" s="24"/>
      <c r="F339" s="24"/>
    </row>
    <row r="340" spans="4:6">
      <c r="D340" s="20"/>
      <c r="E340" s="24"/>
      <c r="F340" s="24"/>
    </row>
    <row r="341" spans="4:6">
      <c r="D341" s="20"/>
      <c r="E341" s="24"/>
      <c r="F341" s="24"/>
    </row>
    <row r="342" spans="4:6">
      <c r="D342" s="20"/>
      <c r="E342" s="24"/>
      <c r="F342" s="24"/>
    </row>
    <row r="343" spans="4:6">
      <c r="D343" s="20"/>
      <c r="E343" s="24"/>
      <c r="F343" s="24"/>
    </row>
    <row r="344" spans="4:6">
      <c r="D344" s="20"/>
      <c r="E344" s="24"/>
      <c r="F344" s="24"/>
    </row>
    <row r="345" spans="4:6">
      <c r="D345" s="20"/>
      <c r="E345" s="24"/>
      <c r="F345" s="24"/>
    </row>
    <row r="346" spans="4:6">
      <c r="D346" s="20"/>
      <c r="E346" s="24"/>
      <c r="F346" s="24"/>
    </row>
    <row r="347" spans="4:6">
      <c r="D347" s="20"/>
      <c r="E347" s="24"/>
      <c r="F347" s="24"/>
    </row>
    <row r="348" spans="4:6">
      <c r="D348" s="20"/>
      <c r="E348" s="24"/>
      <c r="F348" s="24"/>
    </row>
    <row r="349" spans="4:6">
      <c r="D349" s="20"/>
      <c r="E349" s="24"/>
      <c r="F349" s="24"/>
    </row>
    <row r="350" spans="4:6">
      <c r="D350" s="20"/>
      <c r="E350" s="24"/>
      <c r="F350" s="24"/>
    </row>
    <row r="351" spans="4:6">
      <c r="D351" s="20"/>
      <c r="E351" s="24"/>
      <c r="F351" s="24"/>
    </row>
    <row r="352" spans="4:6">
      <c r="D352" s="20"/>
      <c r="E352" s="24"/>
      <c r="F352" s="24"/>
    </row>
    <row r="353" spans="4:6">
      <c r="D353" s="20"/>
      <c r="E353" s="24"/>
      <c r="F353" s="24"/>
    </row>
    <row r="354" spans="4:6">
      <c r="D354" s="20"/>
      <c r="E354" s="24"/>
      <c r="F354" s="24"/>
    </row>
    <row r="355" spans="4:6">
      <c r="D355" s="20"/>
      <c r="E355" s="24"/>
      <c r="F355" s="24"/>
    </row>
    <row r="356" spans="4:6">
      <c r="D356" s="20"/>
      <c r="E356" s="24"/>
      <c r="F356" s="24"/>
    </row>
    <row r="357" spans="4:6">
      <c r="D357" s="20"/>
      <c r="E357" s="24"/>
      <c r="F357" s="24"/>
    </row>
    <row r="358" spans="4:6">
      <c r="D358" s="20"/>
      <c r="E358" s="24"/>
      <c r="F358" s="24"/>
    </row>
    <row r="359" spans="4:6">
      <c r="D359" s="20"/>
      <c r="E359" s="24"/>
      <c r="F359" s="24"/>
    </row>
    <row r="360" spans="4:6">
      <c r="D360" s="20"/>
      <c r="E360" s="24"/>
      <c r="F360" s="24"/>
    </row>
    <row r="361" spans="4:6">
      <c r="D361" s="20"/>
      <c r="E361" s="24"/>
      <c r="F361" s="24"/>
    </row>
    <row r="362" spans="4:6">
      <c r="D362" s="20"/>
      <c r="E362" s="24"/>
      <c r="F362" s="24"/>
    </row>
    <row r="363" spans="4:6">
      <c r="D363" s="20"/>
      <c r="E363" s="24"/>
      <c r="F363" s="24"/>
    </row>
    <row r="364" spans="4:6">
      <c r="D364" s="20"/>
      <c r="E364" s="24"/>
      <c r="F364" s="24"/>
    </row>
    <row r="365" spans="4:6">
      <c r="D365" s="20"/>
      <c r="E365" s="24"/>
      <c r="F365" s="24"/>
    </row>
    <row r="366" spans="4:6">
      <c r="D366" s="20"/>
      <c r="E366" s="24"/>
      <c r="F366" s="24"/>
    </row>
    <row r="367" spans="4:6">
      <c r="D367" s="20"/>
      <c r="E367" s="24"/>
      <c r="F367" s="24"/>
    </row>
    <row r="368" spans="4:6">
      <c r="D368" s="20"/>
      <c r="E368" s="24"/>
      <c r="F368" s="24"/>
    </row>
    <row r="369" spans="4:6">
      <c r="D369" s="20"/>
      <c r="E369" s="24"/>
      <c r="F369" s="24"/>
    </row>
    <row r="370" spans="4:6">
      <c r="D370" s="20"/>
      <c r="E370" s="24"/>
      <c r="F370" s="24"/>
    </row>
    <row r="371" spans="4:6">
      <c r="D371" s="20"/>
      <c r="E371" s="24"/>
      <c r="F371" s="24"/>
    </row>
    <row r="372" spans="4:6">
      <c r="D372" s="20"/>
      <c r="E372" s="24"/>
      <c r="F372" s="24"/>
    </row>
    <row r="373" spans="4:6">
      <c r="D373" s="20"/>
      <c r="E373" s="24"/>
      <c r="F373" s="24"/>
    </row>
    <row r="374" spans="4:6">
      <c r="D374" s="20"/>
      <c r="E374" s="24"/>
      <c r="F374" s="24"/>
    </row>
    <row r="375" spans="4:6">
      <c r="D375" s="20"/>
      <c r="E375" s="24"/>
      <c r="F375" s="24"/>
    </row>
    <row r="376" spans="4:6">
      <c r="D376" s="20"/>
      <c r="E376" s="24"/>
      <c r="F376" s="24"/>
    </row>
    <row r="377" spans="4:6">
      <c r="D377" s="20"/>
      <c r="E377" s="24"/>
      <c r="F377" s="24"/>
    </row>
    <row r="378" spans="4:6">
      <c r="D378" s="20"/>
      <c r="E378" s="24"/>
      <c r="F378" s="24"/>
    </row>
    <row r="379" spans="4:6">
      <c r="D379" s="20"/>
      <c r="E379" s="24"/>
      <c r="F379" s="24"/>
    </row>
    <row r="380" spans="4:6">
      <c r="D380" s="20"/>
      <c r="E380" s="24"/>
      <c r="F380" s="24"/>
    </row>
    <row r="381" spans="4:6">
      <c r="D381" s="20"/>
      <c r="E381" s="24"/>
      <c r="F381" s="24"/>
    </row>
    <row r="382" spans="4:6">
      <c r="D382" s="20"/>
      <c r="E382" s="24"/>
      <c r="F382" s="24"/>
    </row>
    <row r="383" spans="4:6">
      <c r="D383" s="20"/>
      <c r="E383" s="24"/>
      <c r="F383" s="24"/>
    </row>
    <row r="384" spans="4:6">
      <c r="D384" s="20"/>
      <c r="E384" s="24"/>
      <c r="F384" s="24"/>
    </row>
    <row r="385" spans="4:6">
      <c r="D385" s="20"/>
      <c r="E385" s="24"/>
      <c r="F385" s="24"/>
    </row>
    <row r="386" spans="4:6">
      <c r="D386" s="20"/>
      <c r="E386" s="24"/>
      <c r="F386" s="24"/>
    </row>
    <row r="387" spans="4:6">
      <c r="D387" s="20"/>
      <c r="E387" s="24"/>
      <c r="F387" s="24"/>
    </row>
    <row r="388" spans="4:6">
      <c r="D388" s="20"/>
      <c r="E388" s="24"/>
      <c r="F388" s="24"/>
    </row>
    <row r="389" spans="4:6">
      <c r="D389" s="20"/>
      <c r="E389" s="24"/>
      <c r="F389" s="24"/>
    </row>
    <row r="390" spans="4:6">
      <c r="D390" s="20"/>
      <c r="E390" s="24"/>
      <c r="F390" s="24"/>
    </row>
    <row r="391" spans="4:6">
      <c r="D391" s="20"/>
      <c r="E391" s="24"/>
      <c r="F391" s="24"/>
    </row>
    <row r="392" spans="4:6">
      <c r="D392" s="20"/>
      <c r="E392" s="24"/>
      <c r="F392" s="24"/>
    </row>
    <row r="393" spans="4:6">
      <c r="D393" s="20"/>
      <c r="E393" s="24"/>
      <c r="F393" s="24"/>
    </row>
    <row r="394" spans="4:6">
      <c r="D394" s="20"/>
      <c r="E394" s="24"/>
      <c r="F394" s="24"/>
    </row>
    <row r="395" spans="4:6">
      <c r="D395" s="20"/>
      <c r="E395" s="24"/>
      <c r="F395" s="24"/>
    </row>
    <row r="396" spans="4:6">
      <c r="D396" s="20"/>
      <c r="E396" s="24"/>
      <c r="F396" s="24"/>
    </row>
    <row r="397" spans="4:6">
      <c r="D397" s="20"/>
      <c r="E397" s="24"/>
      <c r="F397" s="24"/>
    </row>
    <row r="398" spans="4:6">
      <c r="D398" s="20"/>
      <c r="E398" s="24"/>
      <c r="F398" s="24"/>
    </row>
    <row r="399" spans="4:6">
      <c r="D399" s="20"/>
      <c r="E399" s="24"/>
      <c r="F399" s="24"/>
    </row>
    <row r="400" spans="4:6">
      <c r="D400" s="20"/>
      <c r="E400" s="24"/>
      <c r="F400" s="24"/>
    </row>
    <row r="401" spans="4:6">
      <c r="D401" s="20"/>
      <c r="E401" s="24"/>
      <c r="F401" s="24"/>
    </row>
    <row r="402" spans="4:6">
      <c r="D402" s="20"/>
      <c r="E402" s="24"/>
      <c r="F402" s="24"/>
    </row>
    <row r="403" spans="4:6">
      <c r="D403" s="20"/>
      <c r="E403" s="24"/>
      <c r="F403" s="24"/>
    </row>
    <row r="404" spans="4:6">
      <c r="D404" s="20"/>
      <c r="E404" s="24"/>
      <c r="F404" s="24"/>
    </row>
    <row r="405" spans="4:6">
      <c r="D405" s="20"/>
      <c r="E405" s="24"/>
      <c r="F405" s="24"/>
    </row>
    <row r="406" spans="4:6">
      <c r="D406" s="20"/>
      <c r="E406" s="24"/>
      <c r="F406" s="24"/>
    </row>
    <row r="407" spans="4:6">
      <c r="D407" s="20"/>
      <c r="E407" s="24"/>
      <c r="F407" s="24"/>
    </row>
    <row r="408" spans="4:6">
      <c r="D408" s="20"/>
      <c r="E408" s="24"/>
      <c r="F408" s="24"/>
    </row>
    <row r="409" spans="4:6">
      <c r="D409" s="20"/>
      <c r="E409" s="24"/>
      <c r="F409" s="24"/>
    </row>
    <row r="410" spans="4:6">
      <c r="D410" s="20"/>
      <c r="E410" s="24"/>
      <c r="F410" s="24"/>
    </row>
    <row r="411" spans="4:6">
      <c r="D411" s="20"/>
      <c r="E411" s="24"/>
      <c r="F411" s="24"/>
    </row>
    <row r="412" spans="4:6">
      <c r="D412" s="20"/>
      <c r="E412" s="24"/>
      <c r="F412" s="24"/>
    </row>
    <row r="413" spans="4:6">
      <c r="D413" s="20"/>
      <c r="E413" s="24"/>
      <c r="F413" s="24"/>
    </row>
    <row r="414" spans="4:6">
      <c r="D414" s="20"/>
      <c r="E414" s="24"/>
      <c r="F414" s="24"/>
    </row>
    <row r="415" spans="4:6">
      <c r="D415" s="20"/>
      <c r="E415" s="24"/>
      <c r="F415" s="24"/>
    </row>
    <row r="416" spans="4:6">
      <c r="D416" s="20"/>
      <c r="E416" s="24"/>
      <c r="F416" s="24"/>
    </row>
    <row r="417" spans="4:6">
      <c r="D417" s="20"/>
      <c r="E417" s="24"/>
      <c r="F417" s="24"/>
    </row>
    <row r="418" spans="4:6">
      <c r="D418" s="20"/>
      <c r="E418" s="24"/>
      <c r="F418" s="24"/>
    </row>
    <row r="419" spans="4:6">
      <c r="D419" s="20"/>
      <c r="E419" s="24"/>
      <c r="F419" s="24"/>
    </row>
    <row r="420" spans="4:6">
      <c r="D420" s="20"/>
      <c r="E420" s="24"/>
      <c r="F420" s="24"/>
    </row>
    <row r="421" spans="4:6">
      <c r="D421" s="20"/>
      <c r="E421" s="24"/>
      <c r="F421" s="24"/>
    </row>
    <row r="422" spans="4:6">
      <c r="D422" s="20"/>
      <c r="E422" s="24"/>
      <c r="F422" s="24"/>
    </row>
    <row r="423" spans="4:6">
      <c r="D423" s="20"/>
      <c r="E423" s="24"/>
      <c r="F423" s="24"/>
    </row>
    <row r="424" spans="4:6">
      <c r="D424" s="20"/>
      <c r="E424" s="24"/>
      <c r="F424" s="24"/>
    </row>
    <row r="425" spans="4:6">
      <c r="D425" s="20"/>
      <c r="E425" s="24"/>
      <c r="F425" s="24"/>
    </row>
    <row r="426" spans="4:6">
      <c r="D426" s="20"/>
      <c r="E426" s="24"/>
      <c r="F426" s="24"/>
    </row>
    <row r="427" spans="4:6">
      <c r="D427" s="20"/>
      <c r="E427" s="24"/>
      <c r="F427" s="24"/>
    </row>
    <row r="428" spans="4:6">
      <c r="D428" s="20"/>
      <c r="E428" s="24"/>
      <c r="F428" s="24"/>
    </row>
    <row r="429" spans="4:6">
      <c r="D429" s="20"/>
      <c r="E429" s="24"/>
      <c r="F429" s="24"/>
    </row>
    <row r="430" spans="4:6">
      <c r="D430" s="20"/>
      <c r="E430" s="24"/>
      <c r="F430" s="24"/>
    </row>
    <row r="431" spans="4:6">
      <c r="D431" s="20"/>
      <c r="E431" s="24"/>
      <c r="F431" s="24"/>
    </row>
    <row r="432" spans="4:6">
      <c r="D432" s="20"/>
      <c r="E432" s="24"/>
      <c r="F432" s="24"/>
    </row>
    <row r="433" spans="4:6">
      <c r="D433" s="20"/>
      <c r="E433" s="24"/>
      <c r="F433" s="24"/>
    </row>
    <row r="434" spans="4:6">
      <c r="D434" s="20"/>
      <c r="E434" s="24"/>
      <c r="F434" s="24"/>
    </row>
    <row r="435" spans="4:6">
      <c r="D435" s="20"/>
      <c r="E435" s="24"/>
      <c r="F435" s="24"/>
    </row>
    <row r="436" spans="4:6">
      <c r="D436" s="20"/>
      <c r="E436" s="24"/>
      <c r="F436" s="24"/>
    </row>
    <row r="437" spans="4:6">
      <c r="D437" s="20"/>
      <c r="E437" s="24"/>
      <c r="F437" s="24"/>
    </row>
    <row r="438" spans="4:6">
      <c r="D438" s="20"/>
      <c r="E438" s="24"/>
      <c r="F438" s="24"/>
    </row>
    <row r="439" spans="4:6">
      <c r="D439" s="20"/>
      <c r="E439" s="24"/>
      <c r="F439" s="24"/>
    </row>
    <row r="440" spans="4:6">
      <c r="D440" s="20"/>
      <c r="E440" s="24"/>
      <c r="F440" s="24"/>
    </row>
    <row r="441" spans="4:6">
      <c r="D441" s="20"/>
      <c r="E441" s="24"/>
      <c r="F441" s="24"/>
    </row>
    <row r="442" spans="4:6">
      <c r="D442" s="20"/>
      <c r="E442" s="24"/>
      <c r="F442" s="24"/>
    </row>
    <row r="443" spans="4:6">
      <c r="D443" s="20"/>
      <c r="E443" s="24"/>
      <c r="F443" s="24"/>
    </row>
    <row r="444" spans="4:6">
      <c r="D444" s="20"/>
      <c r="E444" s="24"/>
      <c r="F444" s="24"/>
    </row>
    <row r="445" spans="4:6">
      <c r="D445" s="20"/>
      <c r="E445" s="24"/>
      <c r="F445" s="24"/>
    </row>
    <row r="446" spans="4:6">
      <c r="D446" s="20"/>
      <c r="E446" s="24"/>
      <c r="F446" s="24"/>
    </row>
    <row r="447" spans="4:6">
      <c r="D447" s="20"/>
      <c r="E447" s="24"/>
      <c r="F447" s="24"/>
    </row>
    <row r="448" spans="4:6">
      <c r="D448" s="20"/>
      <c r="E448" s="24"/>
      <c r="F448" s="24"/>
    </row>
    <row r="449" spans="4:6">
      <c r="D449" s="20"/>
      <c r="E449" s="24"/>
      <c r="F449" s="24"/>
    </row>
    <row r="450" spans="4:6">
      <c r="D450" s="20"/>
      <c r="E450" s="24"/>
      <c r="F450" s="24"/>
    </row>
    <row r="451" spans="4:6">
      <c r="D451" s="20"/>
      <c r="E451" s="24"/>
      <c r="F451" s="24"/>
    </row>
    <row r="452" spans="4:6">
      <c r="D452" s="20"/>
      <c r="E452" s="24"/>
      <c r="F452" s="24"/>
    </row>
    <row r="453" spans="4:6">
      <c r="D453" s="20"/>
      <c r="E453" s="24"/>
      <c r="F453" s="24"/>
    </row>
    <row r="454" spans="4:6">
      <c r="D454" s="20"/>
      <c r="E454" s="24"/>
      <c r="F454" s="24"/>
    </row>
    <row r="455" spans="4:6">
      <c r="D455" s="20"/>
      <c r="E455" s="24"/>
      <c r="F455" s="24"/>
    </row>
    <row r="456" spans="4:6">
      <c r="D456" s="20"/>
      <c r="E456" s="24"/>
      <c r="F456" s="24"/>
    </row>
    <row r="457" spans="4:6">
      <c r="D457" s="20"/>
      <c r="E457" s="24"/>
      <c r="F457" s="24"/>
    </row>
    <row r="458" spans="4:6">
      <c r="D458" s="20"/>
      <c r="E458" s="24"/>
      <c r="F458" s="24"/>
    </row>
    <row r="459" spans="4:6">
      <c r="D459" s="20"/>
      <c r="E459" s="24"/>
      <c r="F459" s="24"/>
    </row>
    <row r="460" spans="4:6">
      <c r="D460" s="20"/>
      <c r="E460" s="24"/>
      <c r="F460" s="24"/>
    </row>
    <row r="461" spans="4:6">
      <c r="D461" s="20"/>
      <c r="E461" s="24"/>
      <c r="F461" s="24"/>
    </row>
    <row r="462" spans="4:6">
      <c r="D462" s="20"/>
      <c r="E462" s="24"/>
      <c r="F462" s="24"/>
    </row>
    <row r="463" spans="4:6">
      <c r="D463" s="20"/>
      <c r="E463" s="24"/>
      <c r="F463" s="24"/>
    </row>
    <row r="464" spans="4:6">
      <c r="D464" s="20"/>
      <c r="E464" s="24"/>
      <c r="F464" s="24"/>
    </row>
    <row r="465" spans="4:6">
      <c r="D465" s="20"/>
      <c r="E465" s="24"/>
      <c r="F465" s="24"/>
    </row>
    <row r="466" spans="4:6">
      <c r="D466" s="20"/>
      <c r="E466" s="24"/>
      <c r="F466" s="24"/>
    </row>
    <row r="467" spans="4:6">
      <c r="D467" s="20"/>
      <c r="E467" s="24"/>
      <c r="F467" s="24"/>
    </row>
    <row r="468" spans="4:6">
      <c r="D468" s="20"/>
      <c r="E468" s="24"/>
      <c r="F468" s="24"/>
    </row>
    <row r="469" spans="4:6">
      <c r="D469" s="20"/>
      <c r="E469" s="24"/>
      <c r="F469" s="24"/>
    </row>
    <row r="470" spans="4:6">
      <c r="D470" s="20"/>
      <c r="E470" s="24"/>
      <c r="F470" s="24"/>
    </row>
    <row r="471" spans="4:6">
      <c r="D471" s="20"/>
      <c r="E471" s="24"/>
      <c r="F471" s="24"/>
    </row>
    <row r="472" spans="4:6">
      <c r="D472" s="20"/>
      <c r="E472" s="24"/>
      <c r="F472" s="24"/>
    </row>
    <row r="473" spans="4:6">
      <c r="D473" s="20"/>
      <c r="E473" s="24"/>
      <c r="F473" s="24"/>
    </row>
    <row r="474" spans="4:6">
      <c r="D474" s="20"/>
      <c r="E474" s="24"/>
      <c r="F474" s="24"/>
    </row>
    <row r="475" spans="4:6">
      <c r="D475" s="20"/>
      <c r="E475" s="24"/>
      <c r="F475" s="24"/>
    </row>
    <row r="476" spans="4:6">
      <c r="D476" s="20"/>
      <c r="E476" s="24"/>
      <c r="F476" s="24"/>
    </row>
    <row r="477" spans="4:6">
      <c r="D477" s="20"/>
      <c r="E477" s="24"/>
      <c r="F477" s="24"/>
    </row>
    <row r="478" spans="4:6">
      <c r="D478" s="20"/>
      <c r="E478" s="24"/>
      <c r="F478" s="24"/>
    </row>
    <row r="479" spans="4:6">
      <c r="D479" s="20"/>
      <c r="E479" s="24"/>
      <c r="F479" s="24"/>
    </row>
    <row r="480" spans="4:6">
      <c r="D480" s="20"/>
      <c r="E480" s="24"/>
      <c r="F480" s="24"/>
    </row>
    <row r="481" spans="4:6">
      <c r="D481" s="20"/>
      <c r="E481" s="24"/>
      <c r="F481" s="24"/>
    </row>
    <row r="482" spans="4:6">
      <c r="D482" s="20"/>
      <c r="E482" s="24"/>
      <c r="F482" s="24"/>
    </row>
    <row r="483" spans="4:6">
      <c r="D483" s="20"/>
      <c r="E483" s="24"/>
      <c r="F483" s="24"/>
    </row>
    <row r="484" spans="4:6">
      <c r="D484" s="20"/>
      <c r="E484" s="24"/>
      <c r="F484" s="24"/>
    </row>
    <row r="485" spans="4:6">
      <c r="D485" s="20"/>
      <c r="E485" s="24"/>
      <c r="F485" s="24"/>
    </row>
    <row r="486" spans="4:6">
      <c r="D486" s="20"/>
      <c r="E486" s="24"/>
      <c r="F486" s="24"/>
    </row>
    <row r="487" spans="4:6">
      <c r="D487" s="20"/>
      <c r="E487" s="24"/>
      <c r="F487" s="24"/>
    </row>
    <row r="488" spans="4:6">
      <c r="D488" s="20"/>
      <c r="E488" s="24"/>
      <c r="F488" s="24"/>
    </row>
    <row r="489" spans="4:6">
      <c r="D489" s="20"/>
      <c r="E489" s="24"/>
      <c r="F489" s="24"/>
    </row>
    <row r="490" spans="4:6">
      <c r="D490" s="20"/>
      <c r="E490" s="24"/>
      <c r="F490" s="24"/>
    </row>
    <row r="491" spans="4:6">
      <c r="D491" s="20"/>
      <c r="E491" s="24"/>
      <c r="F491" s="24"/>
    </row>
    <row r="492" spans="4:6">
      <c r="D492" s="20"/>
      <c r="E492" s="24"/>
      <c r="F492" s="24"/>
    </row>
    <row r="493" spans="4:6">
      <c r="D493" s="20"/>
      <c r="E493" s="24"/>
      <c r="F493" s="24"/>
    </row>
    <row r="494" spans="4:6">
      <c r="D494" s="20"/>
      <c r="E494" s="24"/>
      <c r="F494" s="24"/>
    </row>
    <row r="495" spans="4:6">
      <c r="D495" s="20"/>
      <c r="E495" s="24"/>
      <c r="F495" s="24"/>
    </row>
    <row r="496" spans="4:6">
      <c r="D496" s="20"/>
      <c r="E496" s="24"/>
      <c r="F496" s="24"/>
    </row>
    <row r="497" spans="4:6">
      <c r="D497" s="20"/>
      <c r="E497" s="24"/>
      <c r="F497" s="24"/>
    </row>
    <row r="498" spans="4:6">
      <c r="D498" s="20"/>
      <c r="E498" s="24"/>
      <c r="F498" s="24"/>
    </row>
    <row r="499" spans="4:6">
      <c r="D499" s="20"/>
      <c r="E499" s="24"/>
      <c r="F499" s="24"/>
    </row>
    <row r="500" spans="4:6">
      <c r="D500" s="20"/>
      <c r="E500" s="24"/>
      <c r="F500" s="24"/>
    </row>
    <row r="501" spans="4:6">
      <c r="D501" s="20"/>
      <c r="E501" s="24"/>
      <c r="F501" s="24"/>
    </row>
    <row r="502" spans="4:6">
      <c r="D502" s="20"/>
      <c r="E502" s="24"/>
      <c r="F502" s="24"/>
    </row>
    <row r="503" spans="4:6">
      <c r="D503" s="20"/>
      <c r="E503" s="24"/>
      <c r="F503" s="24"/>
    </row>
    <row r="504" spans="4:6">
      <c r="D504" s="20"/>
      <c r="E504" s="24"/>
      <c r="F504" s="24"/>
    </row>
    <row r="505" spans="4:6">
      <c r="D505" s="20"/>
      <c r="E505" s="24"/>
      <c r="F505" s="24"/>
    </row>
    <row r="506" spans="4:6">
      <c r="D506" s="20"/>
      <c r="E506" s="24"/>
      <c r="F506" s="24"/>
    </row>
    <row r="507" spans="4:6">
      <c r="D507" s="20"/>
      <c r="E507" s="24"/>
      <c r="F507" s="24"/>
    </row>
    <row r="508" spans="4:6">
      <c r="D508" s="20"/>
      <c r="E508" s="24"/>
      <c r="F508" s="24"/>
    </row>
    <row r="509" spans="4:6">
      <c r="D509" s="20"/>
      <c r="E509" s="24"/>
      <c r="F509" s="24"/>
    </row>
    <row r="510" spans="4:6">
      <c r="D510" s="20"/>
      <c r="E510" s="24"/>
      <c r="F510" s="24"/>
    </row>
    <row r="511" spans="4:6">
      <c r="D511" s="20"/>
      <c r="E511" s="24"/>
      <c r="F511" s="24"/>
    </row>
    <row r="512" spans="4:6">
      <c r="D512" s="20"/>
      <c r="E512" s="24"/>
      <c r="F512" s="24"/>
    </row>
    <row r="513" spans="4:6">
      <c r="D513" s="20"/>
      <c r="E513" s="24"/>
      <c r="F513" s="24"/>
    </row>
    <row r="514" spans="4:6">
      <c r="D514" s="20"/>
      <c r="E514" s="24"/>
      <c r="F514" s="24"/>
    </row>
    <row r="515" spans="4:6">
      <c r="D515" s="20"/>
      <c r="E515" s="24"/>
      <c r="F515" s="24"/>
    </row>
    <row r="516" spans="4:6">
      <c r="D516" s="20"/>
      <c r="E516" s="24"/>
      <c r="F516" s="24"/>
    </row>
    <row r="517" spans="4:6">
      <c r="D517" s="20"/>
      <c r="E517" s="24"/>
      <c r="F517" s="24"/>
    </row>
    <row r="518" spans="4:6">
      <c r="D518" s="20"/>
      <c r="E518" s="24"/>
      <c r="F518" s="24"/>
    </row>
    <row r="519" spans="4:6">
      <c r="D519" s="20"/>
      <c r="E519" s="24"/>
      <c r="F519" s="24"/>
    </row>
    <row r="520" spans="4:6">
      <c r="D520" s="20"/>
      <c r="E520" s="24"/>
      <c r="F520" s="24"/>
    </row>
    <row r="521" spans="4:6">
      <c r="D521" s="20"/>
      <c r="E521" s="24"/>
      <c r="F521" s="24"/>
    </row>
    <row r="522" spans="4:6">
      <c r="D522" s="20"/>
      <c r="E522" s="24"/>
      <c r="F522" s="24"/>
    </row>
    <row r="523" spans="4:6">
      <c r="D523" s="20"/>
      <c r="E523" s="24"/>
      <c r="F523" s="24"/>
    </row>
    <row r="524" spans="4:6">
      <c r="D524" s="20"/>
      <c r="E524" s="24"/>
      <c r="F524" s="24"/>
    </row>
    <row r="525" spans="4:6">
      <c r="D525" s="20"/>
      <c r="E525" s="24"/>
      <c r="F525" s="24"/>
    </row>
    <row r="526" spans="4:6">
      <c r="D526" s="20"/>
      <c r="E526" s="24"/>
      <c r="F526" s="24"/>
    </row>
    <row r="527" spans="4:6">
      <c r="D527" s="20"/>
      <c r="E527" s="24"/>
      <c r="F527" s="24"/>
    </row>
    <row r="528" spans="4:6">
      <c r="D528" s="20"/>
      <c r="E528" s="24"/>
      <c r="F528" s="24"/>
    </row>
    <row r="529" spans="4:6">
      <c r="D529" s="20"/>
      <c r="E529" s="24"/>
      <c r="F529" s="24"/>
    </row>
    <row r="530" spans="4:6">
      <c r="D530" s="20"/>
      <c r="E530" s="24"/>
      <c r="F530" s="24"/>
    </row>
    <row r="531" spans="4:6">
      <c r="D531" s="20"/>
      <c r="E531" s="24"/>
      <c r="F531" s="24"/>
    </row>
    <row r="532" spans="4:6">
      <c r="D532" s="20"/>
      <c r="E532" s="24"/>
      <c r="F532" s="24"/>
    </row>
    <row r="533" spans="4:6">
      <c r="D533" s="20"/>
      <c r="E533" s="24"/>
      <c r="F533" s="24"/>
    </row>
    <row r="534" spans="4:6">
      <c r="D534" s="20"/>
      <c r="E534" s="24"/>
      <c r="F534" s="24"/>
    </row>
    <row r="535" spans="4:6">
      <c r="D535" s="20"/>
      <c r="E535" s="24"/>
      <c r="F535" s="24"/>
    </row>
    <row r="536" spans="4:6">
      <c r="D536" s="20"/>
      <c r="E536" s="24"/>
      <c r="F536" s="24"/>
    </row>
    <row r="537" spans="4:6">
      <c r="D537" s="20"/>
      <c r="E537" s="24"/>
      <c r="F537" s="24"/>
    </row>
    <row r="538" spans="4:6">
      <c r="D538" s="20"/>
      <c r="E538" s="24"/>
      <c r="F538" s="24"/>
    </row>
    <row r="539" spans="4:6">
      <c r="D539" s="20"/>
      <c r="E539" s="24"/>
      <c r="F539" s="24"/>
    </row>
    <row r="540" spans="4:6">
      <c r="D540" s="20"/>
      <c r="E540" s="24"/>
      <c r="F540" s="24"/>
    </row>
    <row r="541" spans="4:6">
      <c r="D541" s="20"/>
      <c r="E541" s="24"/>
      <c r="F541" s="24"/>
    </row>
    <row r="542" spans="4:6">
      <c r="D542" s="20"/>
      <c r="E542" s="24"/>
      <c r="F542" s="24"/>
    </row>
    <row r="543" spans="4:6">
      <c r="D543" s="20"/>
      <c r="E543" s="24"/>
      <c r="F543" s="24"/>
    </row>
    <row r="544" spans="4:6">
      <c r="D544" s="20"/>
      <c r="E544" s="24"/>
      <c r="F544" s="24"/>
    </row>
    <row r="545" spans="4:6">
      <c r="D545" s="20"/>
      <c r="E545" s="24"/>
      <c r="F545" s="24"/>
    </row>
    <row r="546" spans="4:6">
      <c r="D546" s="20"/>
      <c r="E546" s="24"/>
      <c r="F546" s="24"/>
    </row>
    <row r="547" spans="4:6">
      <c r="D547" s="20"/>
      <c r="E547" s="24"/>
      <c r="F547" s="24"/>
    </row>
    <row r="548" spans="4:6">
      <c r="D548" s="20"/>
      <c r="E548" s="24"/>
      <c r="F548" s="24"/>
    </row>
    <row r="549" spans="4:6">
      <c r="D549" s="20"/>
      <c r="E549" s="24"/>
      <c r="F549" s="24"/>
    </row>
    <row r="550" spans="4:6">
      <c r="D550" s="20"/>
      <c r="E550" s="24"/>
      <c r="F550" s="24"/>
    </row>
    <row r="551" spans="4:6">
      <c r="D551" s="20"/>
      <c r="E551" s="24"/>
      <c r="F551" s="24"/>
    </row>
    <row r="552" spans="4:6">
      <c r="D552" s="20"/>
      <c r="E552" s="24"/>
      <c r="F552" s="24"/>
    </row>
    <row r="553" spans="4:6">
      <c r="D553" s="20"/>
      <c r="E553" s="24"/>
      <c r="F553" s="24"/>
    </row>
    <row r="554" spans="4:6">
      <c r="D554" s="20"/>
      <c r="E554" s="24"/>
      <c r="F554" s="24"/>
    </row>
    <row r="555" spans="4:6">
      <c r="D555" s="20"/>
      <c r="E555" s="24"/>
      <c r="F555" s="24"/>
    </row>
    <row r="556" spans="4:6">
      <c r="D556" s="20"/>
      <c r="E556" s="24"/>
      <c r="F556" s="24"/>
    </row>
    <row r="557" spans="4:6">
      <c r="D557" s="20"/>
      <c r="E557" s="24"/>
      <c r="F557" s="24"/>
    </row>
    <row r="558" spans="4:6">
      <c r="D558" s="20"/>
      <c r="E558" s="24"/>
      <c r="F558" s="24"/>
    </row>
    <row r="559" spans="4:6">
      <c r="D559" s="20"/>
      <c r="E559" s="24"/>
      <c r="F559" s="24"/>
    </row>
    <row r="560" spans="4:6">
      <c r="D560" s="20"/>
      <c r="E560" s="24"/>
      <c r="F560" s="24"/>
    </row>
    <row r="561" spans="4:6">
      <c r="D561" s="20"/>
      <c r="E561" s="24"/>
      <c r="F561" s="24"/>
    </row>
    <row r="562" spans="4:6">
      <c r="D562" s="20"/>
      <c r="E562" s="24"/>
      <c r="F562" s="24"/>
    </row>
    <row r="563" spans="4:6">
      <c r="D563" s="20"/>
      <c r="E563" s="24"/>
      <c r="F563" s="24"/>
    </row>
    <row r="564" spans="4:6">
      <c r="D564" s="20"/>
      <c r="E564" s="24"/>
      <c r="F564" s="24"/>
    </row>
    <row r="565" spans="4:6">
      <c r="D565" s="20"/>
      <c r="E565" s="24"/>
      <c r="F565" s="24"/>
    </row>
    <row r="566" spans="4:6">
      <c r="D566" s="20"/>
      <c r="E566" s="24"/>
      <c r="F566" s="24"/>
    </row>
    <row r="567" spans="4:6">
      <c r="D567" s="20"/>
      <c r="E567" s="24"/>
      <c r="F567" s="24"/>
    </row>
    <row r="568" spans="4:6">
      <c r="D568" s="20"/>
      <c r="E568" s="24"/>
      <c r="F568" s="24"/>
    </row>
    <row r="569" spans="4:6">
      <c r="D569" s="20"/>
      <c r="E569" s="24"/>
      <c r="F569" s="24"/>
    </row>
    <row r="570" spans="4:6">
      <c r="D570" s="20"/>
      <c r="E570" s="24"/>
      <c r="F570" s="24"/>
    </row>
    <row r="571" spans="4:6">
      <c r="D571" s="20"/>
      <c r="E571" s="24"/>
      <c r="F571" s="24"/>
    </row>
    <row r="572" spans="4:6">
      <c r="D572" s="20"/>
      <c r="E572" s="24"/>
      <c r="F572" s="24"/>
    </row>
    <row r="573" spans="4:6">
      <c r="D573" s="20"/>
      <c r="E573" s="24"/>
      <c r="F573" s="24"/>
    </row>
    <row r="574" spans="4:6">
      <c r="D574" s="20"/>
      <c r="E574" s="24"/>
      <c r="F574" s="24"/>
    </row>
    <row r="575" spans="4:6">
      <c r="D575" s="20"/>
      <c r="E575" s="24"/>
      <c r="F575" s="24"/>
    </row>
    <row r="576" spans="4:6">
      <c r="D576" s="20"/>
      <c r="E576" s="24"/>
      <c r="F576" s="24"/>
    </row>
    <row r="577" spans="4:6">
      <c r="D577" s="20"/>
      <c r="E577" s="24"/>
      <c r="F577" s="24"/>
    </row>
    <row r="578" spans="4:6">
      <c r="D578" s="20"/>
      <c r="E578" s="24"/>
      <c r="F578" s="24"/>
    </row>
    <row r="579" spans="4:6">
      <c r="D579" s="20"/>
      <c r="E579" s="24"/>
      <c r="F579" s="24"/>
    </row>
    <row r="580" spans="4:6">
      <c r="D580" s="20"/>
      <c r="E580" s="24"/>
      <c r="F580" s="24"/>
    </row>
    <row r="581" spans="4:6">
      <c r="D581" s="20"/>
      <c r="E581" s="24"/>
      <c r="F581" s="24"/>
    </row>
    <row r="582" spans="4:6">
      <c r="D582" s="20"/>
      <c r="E582" s="24"/>
      <c r="F582" s="24"/>
    </row>
    <row r="583" spans="4:6">
      <c r="D583" s="20"/>
      <c r="E583" s="24"/>
      <c r="F583" s="24"/>
    </row>
    <row r="584" spans="4:6">
      <c r="D584" s="20"/>
      <c r="E584" s="24"/>
      <c r="F584" s="24"/>
    </row>
    <row r="585" spans="4:6">
      <c r="D585" s="20"/>
      <c r="E585" s="24"/>
      <c r="F585" s="24"/>
    </row>
    <row r="586" spans="4:6">
      <c r="D586" s="20"/>
      <c r="E586" s="24"/>
      <c r="F586" s="24"/>
    </row>
    <row r="587" spans="4:6">
      <c r="D587" s="20"/>
      <c r="E587" s="24"/>
      <c r="F587" s="24"/>
    </row>
    <row r="588" spans="4:6">
      <c r="D588" s="20"/>
      <c r="E588" s="24"/>
      <c r="F588" s="24"/>
    </row>
    <row r="589" spans="4:6">
      <c r="D589" s="20"/>
      <c r="E589" s="24"/>
      <c r="F589" s="24"/>
    </row>
    <row r="590" spans="4:6">
      <c r="D590" s="20"/>
      <c r="E590" s="24"/>
      <c r="F590" s="24"/>
    </row>
    <row r="591" spans="4:6">
      <c r="D591" s="20"/>
      <c r="E591" s="24"/>
      <c r="F591" s="24"/>
    </row>
    <row r="592" spans="4:6">
      <c r="D592" s="20"/>
      <c r="E592" s="24"/>
      <c r="F592" s="24"/>
    </row>
    <row r="593" spans="4:6">
      <c r="D593" s="20"/>
      <c r="E593" s="24"/>
      <c r="F593" s="24"/>
    </row>
    <row r="594" spans="4:6">
      <c r="D594" s="20"/>
      <c r="E594" s="24"/>
      <c r="F594" s="24"/>
    </row>
    <row r="595" spans="4:6">
      <c r="D595" s="20"/>
      <c r="E595" s="24"/>
      <c r="F595" s="24"/>
    </row>
    <row r="596" spans="4:6">
      <c r="D596" s="20"/>
      <c r="E596" s="24"/>
      <c r="F596" s="24"/>
    </row>
    <row r="597" spans="4:6">
      <c r="D597" s="20"/>
      <c r="E597" s="24"/>
      <c r="F597" s="24"/>
    </row>
    <row r="598" spans="4:6">
      <c r="D598" s="20"/>
      <c r="E598" s="24"/>
      <c r="F598" s="24"/>
    </row>
    <row r="599" spans="4:6">
      <c r="D599" s="20"/>
      <c r="E599" s="24"/>
      <c r="F599" s="24"/>
    </row>
    <row r="600" spans="4:6">
      <c r="D600" s="20"/>
      <c r="E600" s="24"/>
      <c r="F600" s="24"/>
    </row>
    <row r="601" spans="4:6">
      <c r="D601" s="20"/>
      <c r="E601" s="24"/>
      <c r="F601" s="24"/>
    </row>
    <row r="602" spans="4:6">
      <c r="D602" s="20"/>
      <c r="E602" s="24"/>
      <c r="F602" s="24"/>
    </row>
    <row r="603" spans="4:6">
      <c r="D603" s="20"/>
      <c r="E603" s="24"/>
      <c r="F603" s="24"/>
    </row>
    <row r="604" spans="4:6">
      <c r="D604" s="20"/>
      <c r="E604" s="24"/>
      <c r="F604" s="24"/>
    </row>
    <row r="605" spans="4:6">
      <c r="D605" s="20"/>
      <c r="E605" s="24"/>
      <c r="F605" s="24"/>
    </row>
    <row r="606" spans="4:6">
      <c r="D606" s="20"/>
      <c r="E606" s="24"/>
      <c r="F606" s="24"/>
    </row>
    <row r="607" spans="4:6">
      <c r="D607" s="20"/>
      <c r="E607" s="24"/>
      <c r="F607" s="24"/>
    </row>
    <row r="608" spans="4:6">
      <c r="D608" s="20"/>
      <c r="E608" s="24"/>
      <c r="F608" s="24"/>
    </row>
    <row r="609" spans="4:6">
      <c r="D609" s="20"/>
      <c r="E609" s="24"/>
      <c r="F609" s="24"/>
    </row>
    <row r="610" spans="4:6">
      <c r="D610" s="20"/>
      <c r="E610" s="24"/>
      <c r="F610" s="24"/>
    </row>
    <row r="611" spans="4:6">
      <c r="D611" s="20"/>
      <c r="E611" s="24"/>
      <c r="F611" s="24"/>
    </row>
    <row r="612" spans="4:6">
      <c r="D612" s="20"/>
      <c r="E612" s="24"/>
      <c r="F612" s="24"/>
    </row>
    <row r="613" spans="4:6">
      <c r="D613" s="20"/>
      <c r="E613" s="24"/>
      <c r="F613" s="24"/>
    </row>
    <row r="614" spans="4:6">
      <c r="D614" s="20"/>
      <c r="E614" s="24"/>
      <c r="F614" s="24"/>
    </row>
    <row r="615" spans="4:6">
      <c r="D615" s="20"/>
      <c r="E615" s="24"/>
      <c r="F615" s="24"/>
    </row>
    <row r="616" spans="4:6">
      <c r="D616" s="20"/>
      <c r="E616" s="24"/>
      <c r="F616" s="24"/>
    </row>
    <row r="617" spans="4:6">
      <c r="D617" s="20"/>
      <c r="E617" s="24"/>
      <c r="F617" s="24"/>
    </row>
    <row r="618" spans="4:6">
      <c r="D618" s="20"/>
      <c r="E618" s="24"/>
      <c r="F618" s="24"/>
    </row>
    <row r="619" spans="4:6">
      <c r="D619" s="20"/>
      <c r="E619" s="24"/>
      <c r="F619" s="24"/>
    </row>
    <row r="620" spans="4:6">
      <c r="D620" s="20"/>
      <c r="E620" s="24"/>
      <c r="F620" s="24"/>
    </row>
    <row r="621" spans="4:6">
      <c r="D621" s="20"/>
      <c r="E621" s="24"/>
      <c r="F621" s="24"/>
    </row>
    <row r="622" spans="4:6">
      <c r="D622" s="20"/>
      <c r="E622" s="24"/>
      <c r="F622" s="24"/>
    </row>
    <row r="623" spans="4:6">
      <c r="D623" s="20"/>
      <c r="E623" s="24"/>
      <c r="F623" s="24"/>
    </row>
    <row r="624" spans="4:6">
      <c r="D624" s="20"/>
      <c r="E624" s="24"/>
      <c r="F624" s="24"/>
    </row>
    <row r="625" spans="4:6">
      <c r="D625" s="20"/>
      <c r="E625" s="24"/>
      <c r="F625" s="24"/>
    </row>
    <row r="626" spans="4:6">
      <c r="D626" s="20"/>
      <c r="E626" s="24"/>
      <c r="F626" s="24"/>
    </row>
    <row r="627" spans="4:6">
      <c r="D627" s="20"/>
      <c r="E627" s="24"/>
      <c r="F627" s="24"/>
    </row>
    <row r="628" spans="4:6">
      <c r="D628" s="20"/>
      <c r="E628" s="24"/>
      <c r="F628" s="24"/>
    </row>
    <row r="629" spans="4:6">
      <c r="D629" s="20"/>
      <c r="E629" s="24"/>
      <c r="F629" s="24"/>
    </row>
    <row r="630" spans="4:6">
      <c r="D630" s="20"/>
      <c r="E630" s="24"/>
      <c r="F630" s="24"/>
    </row>
    <row r="631" spans="4:6">
      <c r="D631" s="20"/>
      <c r="E631" s="24"/>
      <c r="F631" s="24"/>
    </row>
    <row r="632" spans="4:6">
      <c r="D632" s="20"/>
      <c r="E632" s="24"/>
      <c r="F632" s="24"/>
    </row>
    <row r="633" spans="4:6">
      <c r="D633" s="20"/>
      <c r="E633" s="24"/>
      <c r="F633" s="24"/>
    </row>
    <row r="634" spans="4:6">
      <c r="D634" s="20"/>
      <c r="E634" s="24"/>
      <c r="F634" s="24"/>
    </row>
    <row r="635" spans="4:6">
      <c r="D635" s="20"/>
      <c r="E635" s="24"/>
      <c r="F635" s="24"/>
    </row>
    <row r="636" spans="4:6">
      <c r="D636" s="20"/>
      <c r="E636" s="24"/>
      <c r="F636" s="24"/>
    </row>
    <row r="637" spans="4:6">
      <c r="D637" s="20"/>
      <c r="E637" s="24"/>
      <c r="F637" s="24"/>
    </row>
    <row r="638" spans="4:6">
      <c r="D638" s="20"/>
      <c r="E638" s="24"/>
      <c r="F638" s="24"/>
    </row>
    <row r="639" spans="4:6">
      <c r="D639" s="20"/>
      <c r="E639" s="24"/>
      <c r="F639" s="24"/>
    </row>
    <row r="640" spans="4:6">
      <c r="D640" s="20"/>
      <c r="E640" s="24"/>
      <c r="F640" s="24"/>
    </row>
    <row r="641" spans="4:6">
      <c r="D641" s="20"/>
      <c r="E641" s="24"/>
      <c r="F641" s="24"/>
    </row>
    <row r="642" spans="4:6">
      <c r="D642" s="20"/>
      <c r="E642" s="24"/>
      <c r="F642" s="24"/>
    </row>
    <row r="643" spans="4:6">
      <c r="D643" s="20"/>
      <c r="E643" s="24"/>
      <c r="F643" s="24"/>
    </row>
    <row r="644" spans="4:6">
      <c r="D644" s="20"/>
      <c r="E644" s="24"/>
      <c r="F644" s="24"/>
    </row>
    <row r="645" spans="4:6">
      <c r="D645" s="20"/>
      <c r="E645" s="24"/>
      <c r="F645" s="24"/>
    </row>
    <row r="646" spans="4:6">
      <c r="D646" s="20"/>
      <c r="E646" s="24"/>
      <c r="F646" s="24"/>
    </row>
    <row r="647" spans="4:6">
      <c r="D647" s="20"/>
      <c r="E647" s="24"/>
      <c r="F647" s="24"/>
    </row>
    <row r="648" spans="4:6">
      <c r="D648" s="20"/>
      <c r="E648" s="24"/>
      <c r="F648" s="24"/>
    </row>
    <row r="649" spans="4:6">
      <c r="D649" s="20"/>
      <c r="E649" s="24"/>
      <c r="F649" s="24"/>
    </row>
    <row r="650" spans="4:6">
      <c r="D650" s="20"/>
      <c r="E650" s="24"/>
      <c r="F650" s="24"/>
    </row>
    <row r="651" spans="4:6">
      <c r="D651" s="20"/>
      <c r="E651" s="24"/>
      <c r="F651" s="24"/>
    </row>
    <row r="652" spans="4:6">
      <c r="D652" s="20"/>
      <c r="E652" s="24"/>
      <c r="F652" s="24"/>
    </row>
    <row r="653" spans="4:6">
      <c r="D653" s="20"/>
      <c r="E653" s="24"/>
      <c r="F653" s="24"/>
    </row>
    <row r="654" spans="4:6">
      <c r="D654" s="20"/>
      <c r="E654" s="24"/>
      <c r="F654" s="24"/>
    </row>
    <row r="655" spans="4:6">
      <c r="D655" s="20"/>
      <c r="E655" s="24"/>
      <c r="F655" s="24"/>
    </row>
    <row r="656" spans="4:6">
      <c r="D656" s="20"/>
      <c r="E656" s="24"/>
      <c r="F656" s="24"/>
    </row>
    <row r="657" spans="4:6">
      <c r="D657" s="20"/>
      <c r="E657" s="24"/>
      <c r="F657" s="24"/>
    </row>
    <row r="658" spans="4:6">
      <c r="D658" s="20"/>
      <c r="E658" s="24"/>
      <c r="F658" s="24"/>
    </row>
    <row r="659" spans="4:6">
      <c r="D659" s="20"/>
      <c r="E659" s="24"/>
      <c r="F659" s="24"/>
    </row>
    <row r="660" spans="4:6">
      <c r="D660" s="20"/>
      <c r="E660" s="24"/>
      <c r="F660" s="24"/>
    </row>
    <row r="661" spans="4:6">
      <c r="D661" s="20"/>
      <c r="E661" s="24"/>
      <c r="F661" s="24"/>
    </row>
    <row r="662" spans="4:6">
      <c r="D662" s="20"/>
      <c r="E662" s="24"/>
      <c r="F662" s="24"/>
    </row>
    <row r="663" spans="4:6">
      <c r="D663" s="20"/>
      <c r="E663" s="24"/>
      <c r="F663" s="24"/>
    </row>
    <row r="664" spans="4:6">
      <c r="D664" s="20"/>
      <c r="E664" s="24"/>
      <c r="F664" s="24"/>
    </row>
    <row r="665" spans="4:6">
      <c r="D665" s="20"/>
      <c r="E665" s="24"/>
      <c r="F665" s="24"/>
    </row>
    <row r="666" spans="4:6">
      <c r="D666" s="20"/>
      <c r="E666" s="24"/>
      <c r="F666" s="24"/>
    </row>
    <row r="667" spans="4:6">
      <c r="D667" s="20"/>
      <c r="E667" s="24"/>
      <c r="F667" s="24"/>
    </row>
    <row r="668" spans="4:6">
      <c r="D668" s="20"/>
      <c r="E668" s="24"/>
      <c r="F668" s="24"/>
    </row>
    <row r="669" spans="4:6">
      <c r="D669" s="20"/>
      <c r="E669" s="24"/>
      <c r="F669" s="24"/>
    </row>
    <row r="670" spans="4:6">
      <c r="D670" s="20"/>
      <c r="E670" s="24"/>
      <c r="F670" s="24"/>
    </row>
    <row r="671" spans="4:6">
      <c r="D671" s="20"/>
      <c r="E671" s="24"/>
      <c r="F671" s="24"/>
    </row>
    <row r="672" spans="4:6">
      <c r="D672" s="20"/>
      <c r="E672" s="24"/>
      <c r="F672" s="24"/>
    </row>
    <row r="673" spans="4:6">
      <c r="D673" s="20"/>
      <c r="E673" s="24"/>
      <c r="F673" s="24"/>
    </row>
    <row r="674" spans="4:6">
      <c r="D674" s="20"/>
      <c r="E674" s="24"/>
      <c r="F674" s="24"/>
    </row>
    <row r="675" spans="4:6">
      <c r="D675" s="20"/>
      <c r="E675" s="24"/>
      <c r="F675" s="24"/>
    </row>
    <row r="676" spans="4:6">
      <c r="D676" s="20"/>
      <c r="E676" s="24"/>
      <c r="F676" s="24"/>
    </row>
    <row r="677" spans="4:6">
      <c r="D677" s="20"/>
      <c r="E677" s="24"/>
      <c r="F677" s="24"/>
    </row>
    <row r="678" spans="4:6">
      <c r="D678" s="20"/>
      <c r="E678" s="24"/>
      <c r="F678" s="24"/>
    </row>
    <row r="679" spans="4:6">
      <c r="D679" s="20"/>
      <c r="E679" s="24"/>
      <c r="F679" s="24"/>
    </row>
    <row r="680" spans="4:6">
      <c r="D680" s="20"/>
      <c r="E680" s="24"/>
      <c r="F680" s="24"/>
    </row>
    <row r="681" spans="4:6">
      <c r="D681" s="20"/>
      <c r="E681" s="24"/>
      <c r="F681" s="24"/>
    </row>
    <row r="682" spans="4:6">
      <c r="D682" s="20"/>
      <c r="E682" s="24"/>
      <c r="F682" s="24"/>
    </row>
    <row r="683" spans="4:6">
      <c r="D683" s="20"/>
      <c r="E683" s="24"/>
      <c r="F683" s="24"/>
    </row>
    <row r="684" spans="4:6">
      <c r="D684" s="20"/>
      <c r="E684" s="24"/>
      <c r="F684" s="24"/>
    </row>
    <row r="685" spans="4:6">
      <c r="D685" s="20"/>
      <c r="E685" s="24"/>
      <c r="F685" s="24"/>
    </row>
    <row r="686" spans="4:6">
      <c r="D686" s="20"/>
      <c r="E686" s="24"/>
      <c r="F686" s="24"/>
    </row>
    <row r="687" spans="4:6">
      <c r="D687" s="20"/>
      <c r="E687" s="24"/>
      <c r="F687" s="24"/>
    </row>
    <row r="688" spans="4:6">
      <c r="D688" s="20"/>
      <c r="E688" s="24"/>
      <c r="F688" s="24"/>
    </row>
    <row r="689" spans="4:6">
      <c r="D689" s="20"/>
      <c r="E689" s="24"/>
      <c r="F689" s="24"/>
    </row>
    <row r="690" spans="4:6">
      <c r="D690" s="20"/>
      <c r="E690" s="24"/>
      <c r="F690" s="24"/>
    </row>
    <row r="691" spans="4:6">
      <c r="D691" s="20"/>
      <c r="E691" s="24"/>
      <c r="F691" s="24"/>
    </row>
    <row r="692" spans="4:6">
      <c r="D692" s="20"/>
      <c r="E692" s="24"/>
      <c r="F692" s="24"/>
    </row>
    <row r="693" spans="4:6">
      <c r="D693" s="20"/>
      <c r="E693" s="24"/>
      <c r="F693" s="24"/>
    </row>
    <row r="694" spans="4:6">
      <c r="D694" s="20"/>
      <c r="E694" s="24"/>
      <c r="F694" s="24"/>
    </row>
    <row r="695" spans="4:6">
      <c r="D695" s="20"/>
      <c r="E695" s="24"/>
      <c r="F695" s="24"/>
    </row>
    <row r="696" spans="4:6">
      <c r="D696" s="20"/>
      <c r="E696" s="24"/>
      <c r="F696" s="24"/>
    </row>
    <row r="697" spans="4:6">
      <c r="D697" s="20"/>
      <c r="E697" s="24"/>
      <c r="F697" s="24"/>
    </row>
    <row r="698" spans="4:6">
      <c r="D698" s="20"/>
      <c r="E698" s="24"/>
      <c r="F698" s="24"/>
    </row>
    <row r="699" spans="4:6">
      <c r="D699" s="20"/>
      <c r="E699" s="24"/>
      <c r="F699" s="24"/>
    </row>
    <row r="700" spans="4:6">
      <c r="D700" s="20"/>
      <c r="E700" s="24"/>
      <c r="F700" s="24"/>
    </row>
    <row r="701" spans="4:6">
      <c r="D701" s="20"/>
      <c r="E701" s="24"/>
      <c r="F701" s="24"/>
    </row>
    <row r="702" spans="4:6">
      <c r="D702" s="20"/>
      <c r="E702" s="24"/>
      <c r="F702" s="24"/>
    </row>
    <row r="703" spans="4:6">
      <c r="D703" s="20"/>
      <c r="E703" s="24"/>
      <c r="F703" s="24"/>
    </row>
    <row r="704" spans="4:6">
      <c r="D704" s="20"/>
      <c r="E704" s="24"/>
      <c r="F704" s="24"/>
    </row>
    <row r="705" spans="4:6">
      <c r="D705" s="20"/>
      <c r="E705" s="24"/>
      <c r="F705" s="24"/>
    </row>
    <row r="706" spans="4:6">
      <c r="D706" s="20"/>
      <c r="E706" s="24"/>
      <c r="F706" s="24"/>
    </row>
    <row r="707" spans="4:6">
      <c r="D707" s="20"/>
      <c r="E707" s="24"/>
      <c r="F707" s="24"/>
    </row>
    <row r="708" spans="4:6">
      <c r="D708" s="20"/>
      <c r="E708" s="24"/>
      <c r="F708" s="24"/>
    </row>
    <row r="709" spans="4:6">
      <c r="D709" s="20"/>
      <c r="E709" s="24"/>
      <c r="F709" s="24"/>
    </row>
    <row r="710" spans="4:6">
      <c r="D710" s="20"/>
      <c r="E710" s="24"/>
      <c r="F710" s="24"/>
    </row>
    <row r="711" spans="4:6">
      <c r="D711" s="20"/>
      <c r="E711" s="24"/>
      <c r="F711" s="24"/>
    </row>
    <row r="712" spans="4:6">
      <c r="D712" s="20"/>
      <c r="E712" s="24"/>
      <c r="F712" s="24"/>
    </row>
    <row r="713" spans="4:6">
      <c r="D713" s="20"/>
      <c r="E713" s="24"/>
      <c r="F713" s="24"/>
    </row>
    <row r="714" spans="4:6">
      <c r="D714" s="20"/>
      <c r="E714" s="24"/>
      <c r="F714" s="24"/>
    </row>
    <row r="715" spans="4:6">
      <c r="D715" s="20"/>
      <c r="E715" s="24"/>
      <c r="F715" s="24"/>
    </row>
    <row r="716" spans="4:6">
      <c r="D716" s="20"/>
      <c r="E716" s="24"/>
      <c r="F716" s="24"/>
    </row>
    <row r="717" spans="4:6">
      <c r="D717" s="20"/>
      <c r="E717" s="24"/>
      <c r="F717" s="24"/>
    </row>
    <row r="718" spans="4:6">
      <c r="D718" s="20"/>
      <c r="E718" s="24"/>
      <c r="F718" s="24"/>
    </row>
    <row r="719" spans="4:6">
      <c r="D719" s="20"/>
      <c r="E719" s="24"/>
      <c r="F719" s="24"/>
    </row>
    <row r="720" spans="4:6">
      <c r="D720" s="20"/>
      <c r="E720" s="24"/>
      <c r="F720" s="24"/>
    </row>
    <row r="721" spans="4:6">
      <c r="D721" s="20"/>
      <c r="E721" s="24"/>
      <c r="F721" s="24"/>
    </row>
    <row r="722" spans="4:6">
      <c r="D722" s="20"/>
      <c r="E722" s="24"/>
      <c r="F722" s="24"/>
    </row>
    <row r="723" spans="4:6">
      <c r="D723" s="20"/>
      <c r="E723" s="24"/>
      <c r="F723" s="24"/>
    </row>
    <row r="724" spans="4:6">
      <c r="D724" s="20"/>
      <c r="E724" s="24"/>
      <c r="F724" s="24"/>
    </row>
    <row r="725" spans="4:6">
      <c r="D725" s="20"/>
      <c r="E725" s="24"/>
      <c r="F725" s="24"/>
    </row>
    <row r="726" spans="4:6">
      <c r="D726" s="20"/>
      <c r="E726" s="24"/>
      <c r="F726" s="24"/>
    </row>
    <row r="727" spans="4:6">
      <c r="D727" s="20"/>
      <c r="E727" s="24"/>
      <c r="F727" s="24"/>
    </row>
    <row r="728" spans="4:6">
      <c r="D728" s="20"/>
      <c r="E728" s="24"/>
      <c r="F728" s="24"/>
    </row>
    <row r="729" spans="4:6">
      <c r="D729" s="20"/>
      <c r="E729" s="24"/>
      <c r="F729" s="24"/>
    </row>
    <row r="730" spans="4:6">
      <c r="D730" s="20"/>
      <c r="E730" s="24"/>
      <c r="F730" s="24"/>
    </row>
    <row r="731" spans="4:6">
      <c r="D731" s="20"/>
      <c r="E731" s="24"/>
      <c r="F731" s="24"/>
    </row>
    <row r="732" spans="4:6">
      <c r="D732" s="20"/>
      <c r="E732" s="24"/>
      <c r="F732" s="24"/>
    </row>
    <row r="733" spans="4:6">
      <c r="D733" s="20"/>
      <c r="E733" s="24"/>
      <c r="F733" s="24"/>
    </row>
    <row r="734" spans="4:6">
      <c r="D734" s="20"/>
      <c r="E734" s="24"/>
      <c r="F734" s="24"/>
    </row>
    <row r="735" spans="4:6">
      <c r="D735" s="20"/>
      <c r="E735" s="24"/>
      <c r="F735" s="24"/>
    </row>
    <row r="736" spans="4:6">
      <c r="D736" s="20"/>
      <c r="E736" s="24"/>
      <c r="F736" s="24"/>
    </row>
    <row r="737" spans="4:6">
      <c r="D737" s="20"/>
      <c r="E737" s="24"/>
      <c r="F737" s="24"/>
    </row>
    <row r="738" spans="4:6">
      <c r="D738" s="20"/>
      <c r="E738" s="24"/>
      <c r="F738" s="24"/>
    </row>
    <row r="739" spans="4:6">
      <c r="D739" s="20"/>
      <c r="E739" s="24"/>
      <c r="F739" s="24"/>
    </row>
    <row r="740" spans="4:6">
      <c r="D740" s="20"/>
      <c r="E740" s="24"/>
      <c r="F740" s="24"/>
    </row>
    <row r="741" spans="4:6">
      <c r="D741" s="20"/>
      <c r="E741" s="24"/>
      <c r="F741" s="24"/>
    </row>
    <row r="742" spans="4:6">
      <c r="D742" s="20"/>
      <c r="E742" s="24"/>
      <c r="F742" s="24"/>
    </row>
    <row r="743" spans="4:6">
      <c r="D743" s="20"/>
      <c r="E743" s="24"/>
      <c r="F743" s="24"/>
    </row>
    <row r="744" spans="4:6">
      <c r="D744" s="20"/>
      <c r="E744" s="24"/>
      <c r="F744" s="24"/>
    </row>
    <row r="745" spans="4:6">
      <c r="D745" s="20"/>
      <c r="E745" s="24"/>
      <c r="F745" s="24"/>
    </row>
    <row r="746" spans="4:6">
      <c r="D746" s="20"/>
      <c r="E746" s="24"/>
      <c r="F746" s="24"/>
    </row>
    <row r="747" spans="4:6">
      <c r="D747" s="20"/>
      <c r="E747" s="24"/>
      <c r="F747" s="24"/>
    </row>
    <row r="748" spans="4:6">
      <c r="D748" s="20"/>
      <c r="E748" s="24"/>
      <c r="F748" s="24"/>
    </row>
    <row r="749" spans="4:6">
      <c r="D749" s="20"/>
      <c r="E749" s="24"/>
      <c r="F749" s="24"/>
    </row>
    <row r="750" spans="4:6">
      <c r="D750" s="20"/>
      <c r="E750" s="24"/>
      <c r="F750" s="24"/>
    </row>
    <row r="751" spans="4:6">
      <c r="D751" s="20"/>
      <c r="E751" s="24"/>
      <c r="F751" s="24"/>
    </row>
    <row r="752" spans="4:6">
      <c r="D752" s="20"/>
      <c r="E752" s="24"/>
      <c r="F752" s="24"/>
    </row>
    <row r="753" spans="4:6">
      <c r="D753" s="20"/>
      <c r="E753" s="24"/>
      <c r="F753" s="24"/>
    </row>
    <row r="754" spans="4:6">
      <c r="D754" s="20"/>
      <c r="E754" s="24"/>
      <c r="F754" s="24"/>
    </row>
    <row r="755" spans="4:6">
      <c r="D755" s="20"/>
      <c r="E755" s="24"/>
      <c r="F755" s="24"/>
    </row>
    <row r="756" spans="4:6">
      <c r="D756" s="20"/>
      <c r="E756" s="24"/>
      <c r="F756" s="24"/>
    </row>
    <row r="757" spans="4:6">
      <c r="D757" s="20"/>
      <c r="E757" s="24"/>
      <c r="F757" s="24"/>
    </row>
    <row r="758" spans="4:6">
      <c r="D758" s="20"/>
      <c r="E758" s="24"/>
      <c r="F758" s="24"/>
    </row>
    <row r="759" spans="4:6">
      <c r="D759" s="20"/>
      <c r="E759" s="24"/>
      <c r="F759" s="24"/>
    </row>
    <row r="760" spans="4:6">
      <c r="D760" s="20"/>
      <c r="E760" s="24"/>
      <c r="F760" s="24"/>
    </row>
    <row r="761" spans="4:6">
      <c r="D761" s="20"/>
      <c r="E761" s="24"/>
      <c r="F761" s="24"/>
    </row>
    <row r="762" spans="4:6">
      <c r="D762" s="20"/>
      <c r="E762" s="24"/>
      <c r="F762" s="24"/>
    </row>
    <row r="763" spans="4:6">
      <c r="D763" s="20"/>
      <c r="E763" s="24"/>
      <c r="F763" s="24"/>
    </row>
    <row r="764" spans="4:6">
      <c r="D764" s="20"/>
      <c r="E764" s="24"/>
      <c r="F764" s="24"/>
    </row>
    <row r="765" spans="4:6">
      <c r="D765" s="20"/>
      <c r="E765" s="24"/>
      <c r="F765" s="24"/>
    </row>
    <row r="766" spans="4:6">
      <c r="D766" s="20"/>
      <c r="E766" s="24"/>
      <c r="F766" s="24"/>
    </row>
    <row r="767" spans="4:6">
      <c r="D767" s="20"/>
      <c r="E767" s="24"/>
      <c r="F767" s="24"/>
    </row>
    <row r="768" spans="4:6">
      <c r="D768" s="20"/>
      <c r="E768" s="24"/>
      <c r="F768" s="24"/>
    </row>
    <row r="769" spans="4:6">
      <c r="D769" s="20"/>
      <c r="E769" s="24"/>
      <c r="F769" s="24"/>
    </row>
    <row r="770" spans="4:6">
      <c r="D770" s="20"/>
      <c r="E770" s="24"/>
      <c r="F770" s="24"/>
    </row>
    <row r="771" spans="4:6">
      <c r="D771" s="20"/>
      <c r="E771" s="24"/>
      <c r="F771" s="24"/>
    </row>
    <row r="772" spans="4:6">
      <c r="D772" s="20"/>
      <c r="E772" s="24"/>
      <c r="F772" s="24"/>
    </row>
    <row r="773" spans="4:6">
      <c r="D773" s="20"/>
      <c r="E773" s="24"/>
      <c r="F773" s="24"/>
    </row>
    <row r="774" spans="4:6">
      <c r="D774" s="20"/>
      <c r="E774" s="24"/>
      <c r="F774" s="24"/>
    </row>
    <row r="775" spans="4:6">
      <c r="D775" s="20"/>
      <c r="E775" s="24"/>
      <c r="F775" s="24"/>
    </row>
    <row r="776" spans="4:6">
      <c r="D776" s="20"/>
      <c r="E776" s="24"/>
      <c r="F776" s="24"/>
    </row>
    <row r="777" spans="4:6">
      <c r="D777" s="20"/>
      <c r="E777" s="24"/>
      <c r="F777" s="24"/>
    </row>
    <row r="778" spans="4:6">
      <c r="D778" s="20"/>
      <c r="E778" s="24"/>
      <c r="F778" s="24"/>
    </row>
    <row r="779" spans="4:6">
      <c r="D779" s="20"/>
      <c r="E779" s="24"/>
      <c r="F779" s="24"/>
    </row>
    <row r="780" spans="4:6">
      <c r="D780" s="20"/>
      <c r="E780" s="24"/>
      <c r="F780" s="24"/>
    </row>
    <row r="781" spans="4:6">
      <c r="D781" s="20"/>
      <c r="E781" s="24"/>
      <c r="F781" s="24"/>
    </row>
    <row r="782" spans="4:6">
      <c r="D782" s="20"/>
      <c r="E782" s="24"/>
      <c r="F782" s="24"/>
    </row>
    <row r="783" spans="4:6">
      <c r="D783" s="20"/>
      <c r="E783" s="24"/>
      <c r="F783" s="24"/>
    </row>
    <row r="784" spans="4:6">
      <c r="D784" s="20"/>
      <c r="E784" s="24"/>
      <c r="F784" s="24"/>
    </row>
    <row r="785" spans="4:6">
      <c r="D785" s="20"/>
      <c r="E785" s="24"/>
      <c r="F785" s="24"/>
    </row>
    <row r="786" spans="4:6">
      <c r="D786" s="20"/>
      <c r="E786" s="24"/>
      <c r="F786" s="24"/>
    </row>
    <row r="787" spans="4:6">
      <c r="D787" s="20"/>
      <c r="E787" s="24"/>
      <c r="F787" s="24"/>
    </row>
    <row r="788" spans="4:6">
      <c r="D788" s="20"/>
      <c r="E788" s="24"/>
      <c r="F788" s="24"/>
    </row>
    <row r="789" spans="4:6">
      <c r="D789" s="20"/>
      <c r="E789" s="24"/>
      <c r="F789" s="24"/>
    </row>
    <row r="790" spans="4:6">
      <c r="D790" s="20"/>
      <c r="E790" s="24"/>
      <c r="F790" s="24"/>
    </row>
    <row r="791" spans="4:6">
      <c r="D791" s="20"/>
      <c r="E791" s="24"/>
      <c r="F791" s="24"/>
    </row>
    <row r="792" spans="4:6">
      <c r="D792" s="20"/>
      <c r="E792" s="24"/>
      <c r="F792" s="24"/>
    </row>
    <row r="793" spans="4:6">
      <c r="D793" s="20"/>
      <c r="E793" s="24"/>
      <c r="F793" s="24"/>
    </row>
    <row r="794" spans="4:6">
      <c r="D794" s="20"/>
      <c r="E794" s="24"/>
      <c r="F794" s="24"/>
    </row>
    <row r="795" spans="4:6">
      <c r="D795" s="20"/>
      <c r="E795" s="24"/>
      <c r="F795" s="24"/>
    </row>
    <row r="796" spans="4:6">
      <c r="D796" s="20"/>
      <c r="E796" s="24"/>
      <c r="F796" s="24"/>
    </row>
    <row r="797" spans="4:6">
      <c r="D797" s="20"/>
      <c r="E797" s="24"/>
      <c r="F797" s="24"/>
    </row>
    <row r="798" spans="4:6">
      <c r="D798" s="20"/>
      <c r="E798" s="24"/>
      <c r="F798" s="24"/>
    </row>
    <row r="799" spans="4:6">
      <c r="D799" s="20"/>
      <c r="E799" s="24"/>
      <c r="F799" s="24"/>
    </row>
    <row r="800" spans="4:6">
      <c r="D800" s="20"/>
      <c r="E800" s="24"/>
      <c r="F800" s="24"/>
    </row>
    <row r="801" spans="4:6">
      <c r="D801" s="20"/>
      <c r="E801" s="24"/>
      <c r="F801" s="24"/>
    </row>
    <row r="802" spans="4:6">
      <c r="D802" s="20"/>
      <c r="E802" s="24"/>
      <c r="F802" s="24"/>
    </row>
    <row r="803" spans="4:6">
      <c r="D803" s="20"/>
      <c r="E803" s="24"/>
      <c r="F803" s="24"/>
    </row>
    <row r="804" spans="4:6">
      <c r="D804" s="20"/>
      <c r="E804" s="24"/>
      <c r="F804" s="24"/>
    </row>
    <row r="805" spans="4:6">
      <c r="D805" s="20"/>
      <c r="E805" s="24"/>
      <c r="F805" s="24"/>
    </row>
    <row r="806" spans="4:6">
      <c r="D806" s="20"/>
      <c r="E806" s="24"/>
      <c r="F806" s="24"/>
    </row>
    <row r="807" spans="4:6">
      <c r="D807" s="20"/>
      <c r="E807" s="24"/>
      <c r="F807" s="24"/>
    </row>
    <row r="808" spans="4:6">
      <c r="D808" s="20"/>
      <c r="E808" s="24"/>
      <c r="F808" s="24"/>
    </row>
    <row r="809" spans="4:6">
      <c r="D809" s="20"/>
      <c r="E809" s="24"/>
      <c r="F809" s="24"/>
    </row>
    <row r="810" spans="4:6">
      <c r="D810" s="20"/>
      <c r="E810" s="24"/>
      <c r="F810" s="24"/>
    </row>
    <row r="811" spans="4:6">
      <c r="D811" s="20"/>
      <c r="E811" s="24"/>
      <c r="F811" s="24"/>
    </row>
    <row r="812" spans="4:6">
      <c r="D812" s="20"/>
      <c r="E812" s="24"/>
      <c r="F812" s="24"/>
    </row>
    <row r="813" spans="4:6">
      <c r="D813" s="20"/>
      <c r="E813" s="24"/>
      <c r="F813" s="24"/>
    </row>
    <row r="814" spans="4:6">
      <c r="D814" s="20"/>
      <c r="E814" s="24"/>
      <c r="F814" s="24"/>
    </row>
    <row r="815" spans="4:6">
      <c r="D815" s="20"/>
      <c r="E815" s="24"/>
      <c r="F815" s="24"/>
    </row>
    <row r="816" spans="4:6">
      <c r="D816" s="20"/>
      <c r="E816" s="24"/>
      <c r="F816" s="24"/>
    </row>
    <row r="817" spans="4:6">
      <c r="D817" s="20"/>
      <c r="E817" s="24"/>
      <c r="F817" s="24"/>
    </row>
    <row r="818" spans="4:6">
      <c r="D818" s="20"/>
      <c r="E818" s="24"/>
      <c r="F818" s="24"/>
    </row>
    <row r="819" spans="4:6">
      <c r="D819" s="20"/>
      <c r="E819" s="24"/>
      <c r="F819" s="24"/>
    </row>
    <row r="820" spans="4:6">
      <c r="D820" s="20"/>
      <c r="E820" s="24"/>
      <c r="F820" s="24"/>
    </row>
    <row r="821" spans="4:6">
      <c r="D821" s="20"/>
      <c r="E821" s="24"/>
      <c r="F821" s="24"/>
    </row>
    <row r="822" spans="4:6">
      <c r="D822" s="20"/>
      <c r="E822" s="24"/>
      <c r="F822" s="24"/>
    </row>
    <row r="823" spans="4:6">
      <c r="D823" s="20"/>
      <c r="E823" s="24"/>
      <c r="F823" s="24"/>
    </row>
    <row r="824" spans="4:6">
      <c r="D824" s="20"/>
      <c r="E824" s="24"/>
      <c r="F824" s="24"/>
    </row>
    <row r="825" spans="4:6">
      <c r="D825" s="20"/>
      <c r="E825" s="24"/>
      <c r="F825" s="24"/>
    </row>
    <row r="826" spans="4:6">
      <c r="D826" s="20"/>
      <c r="E826" s="24"/>
      <c r="F826" s="24"/>
    </row>
    <row r="827" spans="4:6">
      <c r="D827" s="20"/>
      <c r="E827" s="24"/>
      <c r="F827" s="24"/>
    </row>
    <row r="828" spans="4:6">
      <c r="D828" s="20"/>
      <c r="E828" s="24"/>
      <c r="F828" s="24"/>
    </row>
    <row r="829" spans="4:6">
      <c r="D829" s="20"/>
      <c r="E829" s="24"/>
      <c r="F829" s="24"/>
    </row>
    <row r="830" spans="4:6">
      <c r="D830" s="20"/>
      <c r="E830" s="24"/>
      <c r="F830" s="24"/>
    </row>
    <row r="831" spans="4:6">
      <c r="D831" s="20"/>
      <c r="E831" s="24"/>
      <c r="F831" s="24"/>
    </row>
    <row r="832" spans="4:6">
      <c r="D832" s="20"/>
      <c r="E832" s="24"/>
      <c r="F832" s="24"/>
    </row>
    <row r="833" spans="4:6">
      <c r="D833" s="20"/>
      <c r="E833" s="24"/>
      <c r="F833" s="24"/>
    </row>
    <row r="834" spans="4:6">
      <c r="D834" s="20"/>
      <c r="E834" s="24"/>
      <c r="F834" s="24"/>
    </row>
    <row r="835" spans="4:6">
      <c r="D835" s="20"/>
      <c r="E835" s="24"/>
      <c r="F835" s="24"/>
    </row>
    <row r="836" spans="4:6">
      <c r="D836" s="20"/>
      <c r="E836" s="24"/>
      <c r="F836" s="24"/>
    </row>
    <row r="837" spans="4:6">
      <c r="D837" s="20"/>
      <c r="E837" s="24"/>
      <c r="F837" s="24"/>
    </row>
    <row r="838" spans="4:6">
      <c r="D838" s="20"/>
      <c r="E838" s="24"/>
      <c r="F838" s="24"/>
    </row>
    <row r="839" spans="4:6">
      <c r="D839" s="20"/>
      <c r="E839" s="24"/>
      <c r="F839" s="24"/>
    </row>
    <row r="840" spans="4:6">
      <c r="D840" s="20"/>
      <c r="E840" s="24"/>
      <c r="F840" s="24"/>
    </row>
    <row r="841" spans="4:6">
      <c r="D841" s="20"/>
      <c r="E841" s="24"/>
      <c r="F841" s="24"/>
    </row>
    <row r="842" spans="4:6">
      <c r="D842" s="20"/>
      <c r="E842" s="24"/>
      <c r="F842" s="24"/>
    </row>
    <row r="843" spans="4:6">
      <c r="D843" s="20"/>
      <c r="E843" s="24"/>
      <c r="F843" s="24"/>
    </row>
    <row r="844" spans="4:6">
      <c r="D844" s="20"/>
      <c r="E844" s="24"/>
      <c r="F844" s="24"/>
    </row>
    <row r="845" spans="4:6">
      <c r="D845" s="20"/>
      <c r="E845" s="24"/>
      <c r="F845" s="24"/>
    </row>
    <row r="846" spans="4:6">
      <c r="D846" s="20"/>
      <c r="E846" s="24"/>
      <c r="F846" s="24"/>
    </row>
    <row r="847" spans="4:6">
      <c r="D847" s="20"/>
      <c r="E847" s="24"/>
      <c r="F847" s="24"/>
    </row>
    <row r="848" spans="4:6">
      <c r="D848" s="20"/>
      <c r="E848" s="24"/>
      <c r="F848" s="24"/>
    </row>
    <row r="849" spans="4:6">
      <c r="D849" s="20"/>
      <c r="E849" s="24"/>
      <c r="F849" s="24"/>
    </row>
    <row r="850" spans="4:6">
      <c r="D850" s="20"/>
      <c r="E850" s="24"/>
      <c r="F850" s="24"/>
    </row>
    <row r="851" spans="4:6">
      <c r="D851" s="20"/>
      <c r="E851" s="24"/>
      <c r="F851" s="24"/>
    </row>
    <row r="852" spans="4:6">
      <c r="D852" s="20"/>
      <c r="E852" s="24"/>
      <c r="F852" s="24"/>
    </row>
    <row r="853" spans="4:6">
      <c r="D853" s="20"/>
      <c r="E853" s="24"/>
      <c r="F853" s="24"/>
    </row>
    <row r="854" spans="4:6">
      <c r="D854" s="20"/>
      <c r="E854" s="24"/>
      <c r="F854" s="24"/>
    </row>
    <row r="855" spans="4:6">
      <c r="D855" s="20"/>
      <c r="E855" s="24"/>
      <c r="F855" s="24"/>
    </row>
    <row r="856" spans="4:6">
      <c r="D856" s="20"/>
      <c r="E856" s="24"/>
      <c r="F856" s="24"/>
    </row>
    <row r="857" spans="4:6">
      <c r="D857" s="20"/>
      <c r="E857" s="24"/>
      <c r="F857" s="24"/>
    </row>
    <row r="858" spans="4:6">
      <c r="D858" s="20"/>
      <c r="E858" s="24"/>
      <c r="F858" s="24"/>
    </row>
    <row r="859" spans="4:6">
      <c r="D859" s="20"/>
      <c r="E859" s="24"/>
      <c r="F859" s="24"/>
    </row>
    <row r="860" spans="4:6">
      <c r="D860" s="20"/>
      <c r="E860" s="24"/>
      <c r="F860" s="24"/>
    </row>
    <row r="861" spans="4:6">
      <c r="D861" s="20"/>
      <c r="E861" s="24"/>
      <c r="F861" s="24"/>
    </row>
    <row r="862" spans="4:6">
      <c r="D862" s="20"/>
      <c r="E862" s="24"/>
      <c r="F862" s="24"/>
    </row>
    <row r="863" spans="4:6">
      <c r="D863" s="20"/>
      <c r="E863" s="24"/>
      <c r="F863" s="24"/>
    </row>
    <row r="864" spans="4:6">
      <c r="D864" s="20"/>
      <c r="E864" s="24"/>
      <c r="F864" s="24"/>
    </row>
    <row r="865" spans="4:6">
      <c r="D865" s="20"/>
      <c r="E865" s="24"/>
      <c r="F865" s="24"/>
    </row>
    <row r="866" spans="4:6">
      <c r="D866" s="20"/>
      <c r="E866" s="24"/>
      <c r="F866" s="24"/>
    </row>
    <row r="867" spans="4:6">
      <c r="D867" s="20"/>
      <c r="E867" s="24"/>
      <c r="F867" s="24"/>
    </row>
    <row r="868" spans="4:6">
      <c r="D868" s="20"/>
      <c r="E868" s="24"/>
      <c r="F868" s="24"/>
    </row>
    <row r="869" spans="4:6">
      <c r="D869" s="20"/>
      <c r="E869" s="24"/>
      <c r="F869" s="24"/>
    </row>
    <row r="870" spans="4:6">
      <c r="D870" s="20"/>
      <c r="E870" s="24"/>
      <c r="F870" s="24"/>
    </row>
    <row r="871" spans="4:6">
      <c r="D871" s="20"/>
      <c r="E871" s="24"/>
      <c r="F871" s="24"/>
    </row>
    <row r="872" spans="4:6">
      <c r="D872" s="20"/>
      <c r="E872" s="24"/>
      <c r="F872" s="24"/>
    </row>
    <row r="873" spans="4:6">
      <c r="D873" s="20"/>
      <c r="E873" s="24"/>
      <c r="F873" s="24"/>
    </row>
    <row r="874" spans="4:6">
      <c r="D874" s="20"/>
      <c r="E874" s="24"/>
      <c r="F874" s="24"/>
    </row>
    <row r="875" spans="4:6">
      <c r="D875" s="20"/>
      <c r="E875" s="24"/>
      <c r="F875" s="24"/>
    </row>
    <row r="876" spans="4:6">
      <c r="D876" s="20"/>
      <c r="E876" s="24"/>
      <c r="F876" s="24"/>
    </row>
    <row r="877" spans="4:6">
      <c r="D877" s="20"/>
      <c r="E877" s="24"/>
      <c r="F877" s="24"/>
    </row>
    <row r="878" spans="4:6">
      <c r="D878" s="20"/>
      <c r="E878" s="24"/>
      <c r="F878" s="24"/>
    </row>
    <row r="879" spans="4:6">
      <c r="D879" s="20"/>
      <c r="E879" s="24"/>
      <c r="F879" s="24"/>
    </row>
    <row r="880" spans="4:6">
      <c r="D880" s="20"/>
      <c r="E880" s="24"/>
      <c r="F880" s="24"/>
    </row>
    <row r="881" spans="4:6">
      <c r="D881" s="20"/>
      <c r="E881" s="24"/>
      <c r="F881" s="24"/>
    </row>
    <row r="882" spans="4:6">
      <c r="D882" s="20"/>
      <c r="E882" s="24"/>
      <c r="F882" s="24"/>
    </row>
    <row r="883" spans="4:6">
      <c r="D883" s="20"/>
      <c r="E883" s="24"/>
      <c r="F883" s="24"/>
    </row>
    <row r="884" spans="4:6">
      <c r="D884" s="20"/>
      <c r="E884" s="24"/>
      <c r="F884" s="24"/>
    </row>
    <row r="885" spans="4:6">
      <c r="D885" s="20"/>
      <c r="E885" s="24"/>
      <c r="F885" s="24"/>
    </row>
    <row r="886" spans="4:6">
      <c r="D886" s="20"/>
      <c r="E886" s="24"/>
      <c r="F886" s="24"/>
    </row>
    <row r="887" spans="4:6">
      <c r="D887" s="20"/>
      <c r="E887" s="24"/>
      <c r="F887" s="24"/>
    </row>
    <row r="888" spans="4:6">
      <c r="D888" s="20"/>
      <c r="E888" s="24"/>
      <c r="F888" s="24"/>
    </row>
    <row r="889" spans="4:6">
      <c r="D889" s="20"/>
      <c r="E889" s="24"/>
      <c r="F889" s="24"/>
    </row>
    <row r="890" spans="4:6">
      <c r="D890" s="20"/>
      <c r="E890" s="24"/>
      <c r="F890" s="24"/>
    </row>
    <row r="891" spans="4:6">
      <c r="D891" s="20"/>
      <c r="E891" s="24"/>
      <c r="F891" s="24"/>
    </row>
    <row r="892" spans="4:6">
      <c r="D892" s="20"/>
      <c r="E892" s="24"/>
      <c r="F892" s="24"/>
    </row>
    <row r="893" spans="4:6">
      <c r="D893" s="20"/>
      <c r="E893" s="24"/>
      <c r="F893" s="24"/>
    </row>
    <row r="894" spans="4:6">
      <c r="D894" s="20"/>
      <c r="E894" s="24"/>
      <c r="F894" s="24"/>
    </row>
    <row r="895" spans="4:6">
      <c r="D895" s="20"/>
      <c r="E895" s="24"/>
      <c r="F895" s="24"/>
    </row>
    <row r="896" spans="4:6">
      <c r="D896" s="20"/>
      <c r="E896" s="24"/>
      <c r="F896" s="24"/>
    </row>
    <row r="897" spans="4:6">
      <c r="D897" s="20"/>
      <c r="E897" s="24"/>
      <c r="F897" s="24"/>
    </row>
    <row r="898" spans="4:6">
      <c r="D898" s="20"/>
      <c r="E898" s="24"/>
      <c r="F898" s="24"/>
    </row>
    <row r="899" spans="4:6">
      <c r="D899" s="20"/>
      <c r="E899" s="24"/>
      <c r="F899" s="24"/>
    </row>
    <row r="900" spans="4:6">
      <c r="D900" s="20"/>
      <c r="E900" s="24"/>
      <c r="F900" s="24"/>
    </row>
    <row r="901" spans="4:6">
      <c r="D901" s="20"/>
      <c r="E901" s="24"/>
      <c r="F901" s="24"/>
    </row>
    <row r="902" spans="4:6">
      <c r="D902" s="20"/>
      <c r="E902" s="24"/>
      <c r="F902" s="24"/>
    </row>
    <row r="903" spans="4:6">
      <c r="D903" s="20"/>
      <c r="E903" s="24"/>
      <c r="F903" s="24"/>
    </row>
    <row r="904" spans="4:6">
      <c r="D904" s="20"/>
      <c r="E904" s="24"/>
      <c r="F904" s="24"/>
    </row>
    <row r="905" spans="4:6">
      <c r="D905" s="20"/>
      <c r="E905" s="24"/>
      <c r="F905" s="24"/>
    </row>
    <row r="906" spans="4:6">
      <c r="D906" s="20"/>
      <c r="E906" s="24"/>
      <c r="F906" s="24"/>
    </row>
    <row r="907" spans="4:6">
      <c r="D907" s="20"/>
      <c r="E907" s="24"/>
      <c r="F907" s="24"/>
    </row>
    <row r="908" spans="4:6">
      <c r="D908" s="20"/>
      <c r="E908" s="24"/>
      <c r="F908" s="24"/>
    </row>
    <row r="909" spans="4:6">
      <c r="D909" s="20"/>
      <c r="E909" s="24"/>
      <c r="F909" s="24"/>
    </row>
    <row r="910" spans="4:6">
      <c r="D910" s="20"/>
      <c r="E910" s="24"/>
      <c r="F910" s="24"/>
    </row>
    <row r="911" spans="4:6">
      <c r="D911" s="20"/>
      <c r="E911" s="24"/>
      <c r="F911" s="24"/>
    </row>
    <row r="912" spans="4:6">
      <c r="D912" s="20"/>
      <c r="E912" s="24"/>
      <c r="F912" s="24"/>
    </row>
    <row r="913" spans="4:6">
      <c r="D913" s="20"/>
      <c r="E913" s="24"/>
      <c r="F913" s="24"/>
    </row>
    <row r="914" spans="4:6">
      <c r="D914" s="20"/>
      <c r="E914" s="24"/>
      <c r="F914" s="24"/>
    </row>
    <row r="915" spans="4:6">
      <c r="D915" s="20"/>
      <c r="E915" s="24"/>
      <c r="F915" s="24"/>
    </row>
    <row r="916" spans="4:6">
      <c r="D916" s="20"/>
      <c r="E916" s="24"/>
      <c r="F916" s="24"/>
    </row>
    <row r="917" spans="4:6">
      <c r="D917" s="20"/>
      <c r="E917" s="24"/>
      <c r="F917" s="24"/>
    </row>
    <row r="918" spans="4:6">
      <c r="D918" s="20"/>
      <c r="E918" s="24"/>
      <c r="F918" s="24"/>
    </row>
    <row r="919" spans="4:6">
      <c r="D919" s="20"/>
      <c r="E919" s="24"/>
      <c r="F919" s="24"/>
    </row>
    <row r="920" spans="4:6">
      <c r="D920" s="20"/>
      <c r="E920" s="24"/>
      <c r="F920" s="24"/>
    </row>
    <row r="921" spans="4:6">
      <c r="D921" s="20"/>
      <c r="E921" s="24"/>
      <c r="F921" s="24"/>
    </row>
    <row r="922" spans="4:6">
      <c r="D922" s="20"/>
      <c r="E922" s="24"/>
      <c r="F922" s="24"/>
    </row>
    <row r="923" spans="4:6">
      <c r="D923" s="20"/>
      <c r="E923" s="24"/>
      <c r="F923" s="24"/>
    </row>
    <row r="924" spans="4:6">
      <c r="D924" s="20"/>
      <c r="E924" s="24"/>
      <c r="F924" s="24"/>
    </row>
    <row r="925" spans="4:6">
      <c r="D925" s="20"/>
      <c r="E925" s="24"/>
      <c r="F925" s="24"/>
    </row>
    <row r="926" spans="4:6">
      <c r="D926" s="20"/>
      <c r="E926" s="24"/>
      <c r="F926" s="24"/>
    </row>
    <row r="927" spans="4:6">
      <c r="D927" s="20"/>
      <c r="E927" s="24"/>
      <c r="F927" s="24"/>
    </row>
    <row r="928" spans="4:6">
      <c r="D928" s="20"/>
      <c r="E928" s="24"/>
      <c r="F928" s="24"/>
    </row>
    <row r="929" spans="4:6">
      <c r="D929" s="20"/>
      <c r="E929" s="24"/>
      <c r="F929" s="24"/>
    </row>
    <row r="930" spans="4:6">
      <c r="D930" s="20"/>
      <c r="E930" s="24"/>
      <c r="F930" s="24"/>
    </row>
    <row r="931" spans="4:6">
      <c r="D931" s="20"/>
      <c r="E931" s="24"/>
      <c r="F931" s="24"/>
    </row>
    <row r="932" spans="4:6">
      <c r="D932" s="20"/>
      <c r="E932" s="24"/>
      <c r="F932" s="24"/>
    </row>
    <row r="933" spans="4:6">
      <c r="D933" s="20"/>
      <c r="E933" s="24"/>
      <c r="F933" s="24"/>
    </row>
    <row r="934" spans="4:6">
      <c r="D934" s="20"/>
      <c r="E934" s="24"/>
      <c r="F934" s="24"/>
    </row>
    <row r="935" spans="4:6">
      <c r="D935" s="20"/>
      <c r="E935" s="24"/>
      <c r="F935" s="24"/>
    </row>
    <row r="936" spans="4:6">
      <c r="D936" s="20"/>
      <c r="E936" s="24"/>
      <c r="F936" s="24"/>
    </row>
    <row r="937" spans="4:6">
      <c r="D937" s="20"/>
      <c r="E937" s="24"/>
      <c r="F937" s="24"/>
    </row>
    <row r="938" spans="4:6">
      <c r="D938" s="20"/>
      <c r="E938" s="24"/>
      <c r="F938" s="24"/>
    </row>
    <row r="939" spans="4:6">
      <c r="D939" s="20"/>
      <c r="E939" s="24"/>
      <c r="F939" s="24"/>
    </row>
    <row r="940" spans="4:6">
      <c r="D940" s="20"/>
      <c r="E940" s="24"/>
      <c r="F940" s="24"/>
    </row>
    <row r="941" spans="4:6">
      <c r="D941" s="20"/>
      <c r="E941" s="24"/>
      <c r="F941" s="24"/>
    </row>
    <row r="942" spans="4:6">
      <c r="D942" s="20"/>
      <c r="E942" s="24"/>
      <c r="F942" s="24"/>
    </row>
    <row r="943" spans="4:6">
      <c r="D943" s="20"/>
      <c r="E943" s="24"/>
      <c r="F943" s="24"/>
    </row>
    <row r="944" spans="4:6">
      <c r="D944" s="20"/>
      <c r="E944" s="24"/>
      <c r="F944" s="24"/>
    </row>
    <row r="945" spans="4:6">
      <c r="D945" s="20"/>
      <c r="E945" s="24"/>
      <c r="F945" s="24"/>
    </row>
    <row r="946" spans="4:6">
      <c r="D946" s="20"/>
      <c r="E946" s="24"/>
      <c r="F946" s="24"/>
    </row>
    <row r="947" spans="4:6">
      <c r="D947" s="20"/>
      <c r="E947" s="24"/>
      <c r="F947" s="24"/>
    </row>
    <row r="948" spans="4:6">
      <c r="D948" s="20"/>
      <c r="E948" s="24"/>
      <c r="F948" s="24"/>
    </row>
    <row r="949" spans="4:6">
      <c r="D949" s="20"/>
      <c r="E949" s="24"/>
      <c r="F949" s="24"/>
    </row>
    <row r="950" spans="4:6">
      <c r="D950" s="20"/>
      <c r="E950" s="24"/>
      <c r="F950" s="24"/>
    </row>
    <row r="951" spans="4:6">
      <c r="D951" s="20"/>
      <c r="E951" s="24"/>
      <c r="F951" s="24"/>
    </row>
    <row r="952" spans="4:6">
      <c r="D952" s="20"/>
      <c r="E952" s="24"/>
      <c r="F952" s="24"/>
    </row>
    <row r="953" spans="4:6">
      <c r="D953" s="20"/>
      <c r="E953" s="24"/>
      <c r="F953" s="24"/>
    </row>
    <row r="954" spans="4:6">
      <c r="D954" s="20"/>
      <c r="E954" s="24"/>
      <c r="F954" s="24"/>
    </row>
    <row r="955" spans="4:6">
      <c r="D955" s="20"/>
      <c r="E955" s="24"/>
      <c r="F955" s="24"/>
    </row>
    <row r="956" spans="4:6">
      <c r="D956" s="20"/>
      <c r="E956" s="24"/>
      <c r="F956" s="24"/>
    </row>
    <row r="957" spans="4:6">
      <c r="D957" s="20"/>
      <c r="E957" s="24"/>
      <c r="F957" s="24"/>
    </row>
    <row r="958" spans="4:6">
      <c r="D958" s="20"/>
      <c r="E958" s="24"/>
      <c r="F958" s="24"/>
    </row>
    <row r="959" spans="4:6">
      <c r="D959" s="20"/>
      <c r="E959" s="24"/>
      <c r="F959" s="24"/>
    </row>
    <row r="960" spans="4:6">
      <c r="D960" s="20"/>
      <c r="E960" s="24"/>
      <c r="F960" s="24"/>
    </row>
    <row r="961" spans="4:6">
      <c r="D961" s="20"/>
      <c r="E961" s="24"/>
      <c r="F961" s="24"/>
    </row>
    <row r="962" spans="4:6">
      <c r="D962" s="20"/>
      <c r="E962" s="24"/>
      <c r="F962" s="24"/>
    </row>
    <row r="963" spans="4:6">
      <c r="D963" s="20"/>
      <c r="E963" s="24"/>
      <c r="F963" s="24"/>
    </row>
    <row r="964" spans="4:6">
      <c r="D964" s="20"/>
      <c r="E964" s="24"/>
      <c r="F964" s="24"/>
    </row>
    <row r="965" spans="4:6">
      <c r="D965" s="20"/>
      <c r="E965" s="24"/>
      <c r="F965" s="24"/>
    </row>
    <row r="966" spans="4:6">
      <c r="D966" s="20"/>
      <c r="E966" s="24"/>
      <c r="F966" s="24"/>
    </row>
    <row r="967" spans="4:6">
      <c r="D967" s="20"/>
      <c r="E967" s="24"/>
      <c r="F967" s="24"/>
    </row>
    <row r="968" spans="4:6">
      <c r="D968" s="20"/>
      <c r="E968" s="24"/>
      <c r="F968" s="24"/>
    </row>
    <row r="969" spans="4:6">
      <c r="D969" s="20"/>
      <c r="E969" s="24"/>
      <c r="F969" s="24"/>
    </row>
    <row r="970" spans="4:6">
      <c r="D970" s="20"/>
      <c r="E970" s="24"/>
      <c r="F970" s="24"/>
    </row>
    <row r="971" spans="4:6">
      <c r="D971" s="20"/>
      <c r="E971" s="24"/>
      <c r="F971" s="24"/>
    </row>
    <row r="972" spans="4:6">
      <c r="D972" s="20"/>
      <c r="E972" s="24"/>
      <c r="F972" s="24"/>
    </row>
    <row r="973" spans="4:6">
      <c r="D973" s="20"/>
      <c r="E973" s="24"/>
      <c r="F973" s="24"/>
    </row>
    <row r="974" spans="4:6">
      <c r="D974" s="20"/>
      <c r="E974" s="24"/>
      <c r="F974" s="24"/>
    </row>
    <row r="975" spans="4:6">
      <c r="D975" s="20"/>
      <c r="E975" s="24"/>
      <c r="F975" s="24"/>
    </row>
    <row r="976" spans="4:6">
      <c r="D976" s="20"/>
      <c r="E976" s="24"/>
      <c r="F976" s="24"/>
    </row>
    <row r="977" spans="4:6">
      <c r="D977" s="20"/>
      <c r="E977" s="24"/>
      <c r="F977" s="24"/>
    </row>
    <row r="978" spans="4:6">
      <c r="D978" s="20"/>
      <c r="E978" s="24"/>
      <c r="F978" s="24"/>
    </row>
    <row r="979" spans="4:6">
      <c r="D979" s="20"/>
      <c r="E979" s="24"/>
      <c r="F979" s="24"/>
    </row>
    <row r="980" spans="4:6">
      <c r="D980" s="20"/>
      <c r="E980" s="24"/>
      <c r="F980" s="24"/>
    </row>
    <row r="981" spans="4:6">
      <c r="D981" s="20"/>
      <c r="E981" s="24"/>
      <c r="F981" s="24"/>
    </row>
    <row r="982" spans="4:6">
      <c r="D982" s="20"/>
      <c r="E982" s="24"/>
      <c r="F982" s="24"/>
    </row>
    <row r="983" spans="4:6">
      <c r="D983" s="20"/>
      <c r="E983" s="24"/>
      <c r="F983" s="24"/>
    </row>
    <row r="984" spans="4:6">
      <c r="D984" s="20"/>
      <c r="E984" s="24"/>
      <c r="F984" s="24"/>
    </row>
    <row r="985" spans="4:6">
      <c r="D985" s="20"/>
      <c r="E985" s="24"/>
      <c r="F985" s="24"/>
    </row>
    <row r="986" spans="4:6">
      <c r="D986" s="20"/>
      <c r="E986" s="24"/>
      <c r="F986" s="24"/>
    </row>
    <row r="987" spans="4:6">
      <c r="D987" s="20"/>
      <c r="E987" s="24"/>
      <c r="F987" s="24"/>
    </row>
    <row r="988" spans="4:6">
      <c r="D988" s="20"/>
      <c r="E988" s="24"/>
      <c r="F988" s="24"/>
    </row>
    <row r="989" spans="4:6">
      <c r="D989" s="20"/>
      <c r="E989" s="24"/>
      <c r="F989" s="24"/>
    </row>
    <row r="990" spans="4:6">
      <c r="D990" s="20"/>
      <c r="E990" s="24"/>
      <c r="F990" s="24"/>
    </row>
    <row r="991" spans="4:6">
      <c r="D991" s="20"/>
      <c r="E991" s="24"/>
      <c r="F991" s="24"/>
    </row>
    <row r="992" spans="4:6">
      <c r="D992" s="20"/>
      <c r="E992" s="24"/>
      <c r="F992" s="24"/>
    </row>
    <row r="993" spans="4:6">
      <c r="D993" s="20"/>
      <c r="E993" s="24"/>
      <c r="F993" s="24"/>
    </row>
    <row r="994" spans="4:6">
      <c r="D994" s="20"/>
      <c r="E994" s="24"/>
      <c r="F994" s="24"/>
    </row>
    <row r="995" spans="4:6">
      <c r="D995" s="20"/>
      <c r="E995" s="24"/>
      <c r="F995" s="24"/>
    </row>
    <row r="996" spans="4:6">
      <c r="D996" s="20"/>
      <c r="E996" s="24"/>
      <c r="F996" s="24"/>
    </row>
    <row r="997" spans="4:6">
      <c r="D997" s="20"/>
      <c r="E997" s="24"/>
      <c r="F997" s="24"/>
    </row>
    <row r="998" spans="4:6">
      <c r="D998" s="20"/>
      <c r="E998" s="24"/>
      <c r="F998" s="24"/>
    </row>
    <row r="999" spans="4:6">
      <c r="D999" s="20"/>
      <c r="E999" s="24"/>
      <c r="F999" s="24"/>
    </row>
    <row r="1000" spans="4:6">
      <c r="D1000" s="20"/>
      <c r="E1000" s="24"/>
      <c r="F1000" s="24"/>
    </row>
    <row r="1001" spans="4:6">
      <c r="D1001" s="20"/>
      <c r="E1001" s="24"/>
      <c r="F1001" s="24"/>
    </row>
    <row r="1002" spans="4:6">
      <c r="D1002" s="20"/>
      <c r="E1002" s="24"/>
      <c r="F1002" s="24"/>
    </row>
    <row r="1003" spans="4:6">
      <c r="D1003" s="20"/>
      <c r="E1003" s="24"/>
      <c r="F1003" s="24"/>
    </row>
    <row r="1004" spans="4:6">
      <c r="D1004" s="20"/>
      <c r="E1004" s="24"/>
      <c r="F1004" s="24"/>
    </row>
    <row r="1005" spans="4:6">
      <c r="D1005" s="20"/>
      <c r="E1005" s="24"/>
      <c r="F1005" s="24"/>
    </row>
    <row r="1006" spans="4:6">
      <c r="D1006" s="20"/>
      <c r="E1006" s="24"/>
      <c r="F1006" s="24"/>
    </row>
    <row r="1007" spans="4:6">
      <c r="D1007" s="20"/>
      <c r="E1007" s="24"/>
      <c r="F1007" s="24"/>
    </row>
    <row r="1008" spans="4:6">
      <c r="D1008" s="20"/>
      <c r="E1008" s="24"/>
      <c r="F1008" s="24"/>
    </row>
    <row r="1009" spans="4:6">
      <c r="D1009" s="20"/>
      <c r="E1009" s="24"/>
      <c r="F1009" s="24"/>
    </row>
    <row r="1010" spans="4:6">
      <c r="D1010" s="20"/>
      <c r="E1010" s="24"/>
      <c r="F1010" s="24"/>
    </row>
    <row r="1011" spans="4:6">
      <c r="D1011" s="20"/>
      <c r="E1011" s="24"/>
      <c r="F1011" s="24"/>
    </row>
    <row r="1012" spans="4:6">
      <c r="D1012" s="20"/>
      <c r="E1012" s="24"/>
      <c r="F1012" s="24"/>
    </row>
    <row r="1013" spans="4:6">
      <c r="D1013" s="20"/>
      <c r="E1013" s="24"/>
      <c r="F1013" s="24"/>
    </row>
    <row r="1014" spans="4:6">
      <c r="D1014" s="20"/>
      <c r="E1014" s="24"/>
      <c r="F1014" s="24"/>
    </row>
    <row r="1015" spans="4:6">
      <c r="D1015" s="20"/>
      <c r="E1015" s="24"/>
      <c r="F1015" s="24"/>
    </row>
    <row r="1016" spans="4:6">
      <c r="D1016" s="20"/>
      <c r="E1016" s="24"/>
      <c r="F1016" s="24"/>
    </row>
    <row r="1017" spans="4:6">
      <c r="D1017" s="20"/>
      <c r="E1017" s="24"/>
      <c r="F1017" s="24"/>
    </row>
    <row r="1018" spans="4:6">
      <c r="D1018" s="20"/>
      <c r="E1018" s="24"/>
      <c r="F1018" s="24"/>
    </row>
    <row r="1019" spans="4:6">
      <c r="D1019" s="20"/>
      <c r="E1019" s="24"/>
      <c r="F1019" s="24"/>
    </row>
    <row r="1020" spans="4:6">
      <c r="D1020" s="20"/>
      <c r="E1020" s="24"/>
      <c r="F1020" s="24"/>
    </row>
    <row r="1021" spans="4:6">
      <c r="D1021" s="20"/>
      <c r="E1021" s="24"/>
      <c r="F1021" s="24"/>
    </row>
    <row r="1022" spans="4:6">
      <c r="D1022" s="20"/>
      <c r="E1022" s="24"/>
      <c r="F1022" s="24"/>
    </row>
    <row r="1023" spans="4:6">
      <c r="D1023" s="20"/>
      <c r="E1023" s="24"/>
      <c r="F1023" s="24"/>
    </row>
    <row r="1024" spans="4:6">
      <c r="D1024" s="20"/>
      <c r="E1024" s="24"/>
      <c r="F1024" s="24"/>
    </row>
    <row r="1025" spans="4:6">
      <c r="D1025" s="20"/>
      <c r="E1025" s="24"/>
      <c r="F1025" s="24"/>
    </row>
    <row r="1026" spans="4:6">
      <c r="D1026" s="20"/>
      <c r="E1026" s="24"/>
      <c r="F1026" s="24"/>
    </row>
    <row r="1027" spans="4:6">
      <c r="D1027" s="20"/>
      <c r="E1027" s="24"/>
      <c r="F1027" s="24"/>
    </row>
    <row r="1028" spans="4:6">
      <c r="D1028" s="20"/>
      <c r="E1028" s="24"/>
      <c r="F1028" s="24"/>
    </row>
    <row r="1029" spans="4:6">
      <c r="D1029" s="20"/>
      <c r="E1029" s="24"/>
      <c r="F1029" s="24"/>
    </row>
    <row r="1030" spans="4:6">
      <c r="D1030" s="20"/>
      <c r="E1030" s="24"/>
      <c r="F1030" s="24"/>
    </row>
    <row r="1031" spans="4:6">
      <c r="D1031" s="20"/>
      <c r="E1031" s="24"/>
      <c r="F1031" s="24"/>
    </row>
    <row r="1032" spans="4:6">
      <c r="D1032" s="20"/>
      <c r="E1032" s="24"/>
      <c r="F1032" s="24"/>
    </row>
    <row r="1033" spans="4:6">
      <c r="D1033" s="20"/>
      <c r="E1033" s="24"/>
      <c r="F1033" s="24"/>
    </row>
    <row r="1034" spans="4:6">
      <c r="D1034" s="20"/>
      <c r="E1034" s="24"/>
      <c r="F1034" s="24"/>
    </row>
    <row r="1035" spans="4:6">
      <c r="D1035" s="20"/>
      <c r="E1035" s="24"/>
      <c r="F1035" s="24"/>
    </row>
    <row r="1036" spans="4:6">
      <c r="D1036" s="20"/>
      <c r="E1036" s="24"/>
      <c r="F1036" s="24"/>
    </row>
    <row r="1037" spans="4:6">
      <c r="D1037" s="20"/>
      <c r="E1037" s="24"/>
      <c r="F1037" s="24"/>
    </row>
    <row r="1038" spans="4:6">
      <c r="D1038" s="20"/>
      <c r="E1038" s="24"/>
      <c r="F1038" s="24"/>
    </row>
    <row r="1039" spans="4:6">
      <c r="D1039" s="20"/>
      <c r="E1039" s="24"/>
      <c r="F1039" s="24"/>
    </row>
    <row r="1040" spans="4:6">
      <c r="D1040" s="20"/>
      <c r="E1040" s="24"/>
      <c r="F1040" s="24"/>
    </row>
    <row r="1041" spans="4:6">
      <c r="D1041" s="20"/>
      <c r="E1041" s="24"/>
      <c r="F1041" s="24"/>
    </row>
    <row r="1042" spans="4:6">
      <c r="D1042" s="20"/>
      <c r="E1042" s="24"/>
      <c r="F1042" s="24"/>
    </row>
    <row r="1043" spans="4:6">
      <c r="D1043" s="20"/>
      <c r="E1043" s="24"/>
      <c r="F1043" s="24"/>
    </row>
    <row r="1044" spans="4:6">
      <c r="D1044" s="20"/>
      <c r="E1044" s="24"/>
      <c r="F1044" s="24"/>
    </row>
    <row r="1045" spans="4:6">
      <c r="D1045" s="20"/>
      <c r="E1045" s="24"/>
      <c r="F1045" s="24"/>
    </row>
    <row r="1046" spans="4:6">
      <c r="D1046" s="20"/>
      <c r="E1046" s="24"/>
      <c r="F1046" s="24"/>
    </row>
    <row r="1047" spans="4:6">
      <c r="D1047" s="20"/>
      <c r="E1047" s="24"/>
      <c r="F1047" s="24"/>
    </row>
    <row r="1048" spans="4:6">
      <c r="D1048" s="20"/>
      <c r="E1048" s="24"/>
      <c r="F1048" s="24"/>
    </row>
    <row r="1049" spans="4:6">
      <c r="D1049" s="20"/>
      <c r="E1049" s="24"/>
      <c r="F1049" s="24"/>
    </row>
    <row r="1050" spans="4:6">
      <c r="D1050" s="20"/>
      <c r="E1050" s="24"/>
      <c r="F1050" s="24"/>
    </row>
    <row r="1051" spans="4:6">
      <c r="D1051" s="20"/>
      <c r="E1051" s="24"/>
      <c r="F1051" s="24"/>
    </row>
    <row r="1052" spans="4:6">
      <c r="D1052" s="20"/>
      <c r="E1052" s="24"/>
      <c r="F1052" s="24"/>
    </row>
    <row r="1053" spans="4:6">
      <c r="D1053" s="20"/>
      <c r="E1053" s="24"/>
      <c r="F1053" s="24"/>
    </row>
    <row r="1054" spans="4:6">
      <c r="D1054" s="20"/>
      <c r="E1054" s="24"/>
      <c r="F1054" s="24"/>
    </row>
    <row r="1055" spans="4:6">
      <c r="D1055" s="20"/>
      <c r="E1055" s="24"/>
      <c r="F1055" s="24"/>
    </row>
    <row r="1056" spans="4:6">
      <c r="D1056" s="20"/>
      <c r="E1056" s="24"/>
      <c r="F1056" s="24"/>
    </row>
    <row r="1057" spans="4:6">
      <c r="D1057" s="20"/>
      <c r="E1057" s="24"/>
      <c r="F1057" s="24"/>
    </row>
    <row r="1058" spans="4:6">
      <c r="D1058" s="20"/>
      <c r="E1058" s="24"/>
      <c r="F1058" s="24"/>
    </row>
    <row r="1059" spans="4:6">
      <c r="D1059" s="20"/>
      <c r="E1059" s="24"/>
      <c r="F1059" s="24"/>
    </row>
    <row r="1060" spans="4:6">
      <c r="D1060" s="20"/>
      <c r="E1060" s="24"/>
      <c r="F1060" s="24"/>
    </row>
    <row r="1061" spans="4:6">
      <c r="D1061" s="20"/>
      <c r="E1061" s="24"/>
      <c r="F1061" s="24"/>
    </row>
    <row r="1062" spans="4:6">
      <c r="D1062" s="20"/>
      <c r="E1062" s="24"/>
      <c r="F1062" s="24"/>
    </row>
    <row r="1063" spans="4:6">
      <c r="D1063" s="20"/>
      <c r="E1063" s="24"/>
      <c r="F1063" s="24"/>
    </row>
    <row r="1064" spans="4:6">
      <c r="D1064" s="20"/>
      <c r="E1064" s="24"/>
      <c r="F1064" s="24"/>
    </row>
    <row r="1065" spans="4:6">
      <c r="D1065" s="20"/>
      <c r="E1065" s="24"/>
      <c r="F1065" s="24"/>
    </row>
    <row r="1066" spans="4:6">
      <c r="D1066" s="20"/>
      <c r="E1066" s="24"/>
      <c r="F1066" s="24"/>
    </row>
    <row r="1067" spans="4:6">
      <c r="D1067" s="20"/>
      <c r="E1067" s="24"/>
      <c r="F1067" s="24"/>
    </row>
    <row r="1068" spans="4:6">
      <c r="D1068" s="20"/>
      <c r="E1068" s="24"/>
      <c r="F1068" s="24"/>
    </row>
    <row r="1069" spans="4:6">
      <c r="D1069" s="20"/>
      <c r="E1069" s="24"/>
      <c r="F1069" s="24"/>
    </row>
    <row r="1070" spans="4:6">
      <c r="D1070" s="20"/>
      <c r="E1070" s="24"/>
      <c r="F1070" s="24"/>
    </row>
    <row r="1071" spans="4:6">
      <c r="D1071" s="20"/>
      <c r="E1071" s="24"/>
      <c r="F1071" s="24"/>
    </row>
    <row r="1072" spans="4:6">
      <c r="D1072" s="20"/>
      <c r="E1072" s="24"/>
      <c r="F1072" s="24"/>
    </row>
    <row r="1073" spans="4:6">
      <c r="D1073" s="20"/>
      <c r="E1073" s="24"/>
      <c r="F1073" s="24"/>
    </row>
    <row r="1074" spans="4:6">
      <c r="D1074" s="20"/>
      <c r="E1074" s="24"/>
      <c r="F1074" s="24"/>
    </row>
    <row r="1075" spans="4:6">
      <c r="D1075" s="20"/>
      <c r="E1075" s="24"/>
      <c r="F1075" s="24"/>
    </row>
    <row r="1076" spans="4:6">
      <c r="D1076" s="20"/>
      <c r="E1076" s="24"/>
      <c r="F1076" s="24"/>
    </row>
    <row r="1077" spans="4:6">
      <c r="D1077" s="20"/>
      <c r="E1077" s="24"/>
      <c r="F1077" s="24"/>
    </row>
    <row r="1078" spans="4:6">
      <c r="D1078" s="20"/>
      <c r="E1078" s="24"/>
      <c r="F1078" s="24"/>
    </row>
    <row r="1079" spans="4:6">
      <c r="D1079" s="20"/>
      <c r="E1079" s="24"/>
      <c r="F1079" s="24"/>
    </row>
    <row r="1080" spans="4:6">
      <c r="D1080" s="20"/>
      <c r="E1080" s="24"/>
      <c r="F1080" s="24"/>
    </row>
    <row r="1081" spans="4:6">
      <c r="D1081" s="20"/>
      <c r="E1081" s="24"/>
      <c r="F1081" s="24"/>
    </row>
    <row r="1082" spans="4:6">
      <c r="D1082" s="20"/>
      <c r="E1082" s="24"/>
      <c r="F1082" s="24"/>
    </row>
    <row r="1083" spans="4:6">
      <c r="D1083" s="20"/>
      <c r="E1083" s="24"/>
      <c r="F1083" s="24"/>
    </row>
    <row r="1084" spans="4:6">
      <c r="D1084" s="20"/>
      <c r="E1084" s="24"/>
      <c r="F1084" s="24"/>
    </row>
    <row r="1085" spans="4:6">
      <c r="D1085" s="20"/>
      <c r="E1085" s="24"/>
      <c r="F1085" s="24"/>
    </row>
    <row r="1086" spans="4:6">
      <c r="D1086" s="20"/>
      <c r="E1086" s="24"/>
      <c r="F1086" s="24"/>
    </row>
    <row r="1087" spans="4:6">
      <c r="D1087" s="20"/>
      <c r="E1087" s="24"/>
      <c r="F1087" s="24"/>
    </row>
    <row r="1088" spans="4:6">
      <c r="D1088" s="20"/>
      <c r="E1088" s="24"/>
      <c r="F1088" s="24"/>
    </row>
    <row r="1089" spans="4:6">
      <c r="D1089" s="20"/>
      <c r="E1089" s="24"/>
      <c r="F1089" s="24"/>
    </row>
    <row r="1090" spans="4:6">
      <c r="D1090" s="20"/>
      <c r="E1090" s="24"/>
      <c r="F1090" s="24"/>
    </row>
    <row r="1091" spans="4:6">
      <c r="D1091" s="20"/>
      <c r="E1091" s="24"/>
      <c r="F1091" s="24"/>
    </row>
    <row r="1092" spans="4:6">
      <c r="D1092" s="20"/>
      <c r="E1092" s="24"/>
      <c r="F1092" s="24"/>
    </row>
    <row r="1093" spans="4:6">
      <c r="D1093" s="20"/>
      <c r="E1093" s="24"/>
      <c r="F1093" s="24"/>
    </row>
    <row r="1094" spans="4:6">
      <c r="D1094" s="20"/>
      <c r="E1094" s="24"/>
      <c r="F1094" s="24"/>
    </row>
    <row r="1095" spans="4:6">
      <c r="D1095" s="20"/>
      <c r="E1095" s="24"/>
      <c r="F1095" s="24"/>
    </row>
    <row r="1096" spans="4:6">
      <c r="D1096" s="20"/>
      <c r="E1096" s="24"/>
      <c r="F1096" s="24"/>
    </row>
    <row r="1097" spans="4:6">
      <c r="D1097" s="20"/>
      <c r="E1097" s="24"/>
      <c r="F1097" s="24"/>
    </row>
    <row r="1098" spans="4:6">
      <c r="D1098" s="20"/>
      <c r="E1098" s="24"/>
      <c r="F1098" s="24"/>
    </row>
    <row r="1099" spans="4:6">
      <c r="D1099" s="20"/>
      <c r="E1099" s="24"/>
      <c r="F1099" s="24"/>
    </row>
    <row r="1100" spans="4:6">
      <c r="D1100" s="20"/>
      <c r="E1100" s="24"/>
      <c r="F1100" s="24"/>
    </row>
    <row r="1101" spans="4:6">
      <c r="D1101" s="20"/>
      <c r="E1101" s="24"/>
      <c r="F1101" s="24"/>
    </row>
    <row r="1102" spans="4:6">
      <c r="D1102" s="20"/>
      <c r="E1102" s="24"/>
      <c r="F1102" s="24"/>
    </row>
    <row r="1103" spans="4:6">
      <c r="D1103" s="20"/>
      <c r="E1103" s="24"/>
      <c r="F1103" s="24"/>
    </row>
    <row r="1104" spans="4:6">
      <c r="D1104" s="20"/>
      <c r="E1104" s="24"/>
      <c r="F1104" s="24"/>
    </row>
    <row r="1105" spans="4:6">
      <c r="D1105" s="20"/>
      <c r="E1105" s="24"/>
      <c r="F1105" s="24"/>
    </row>
    <row r="1106" spans="4:6">
      <c r="D1106" s="20"/>
      <c r="E1106" s="24"/>
      <c r="F1106" s="24"/>
    </row>
    <row r="1107" spans="4:6">
      <c r="D1107" s="20"/>
      <c r="E1107" s="24"/>
      <c r="F1107" s="24"/>
    </row>
    <row r="1108" spans="4:6">
      <c r="D1108" s="20"/>
      <c r="E1108" s="24"/>
      <c r="F1108" s="24"/>
    </row>
    <row r="1109" spans="4:6">
      <c r="D1109" s="20"/>
      <c r="E1109" s="24"/>
      <c r="F1109" s="24"/>
    </row>
    <row r="1110" spans="4:6">
      <c r="D1110" s="20"/>
      <c r="E1110" s="24"/>
      <c r="F1110" s="24"/>
    </row>
    <row r="1111" spans="4:6">
      <c r="D1111" s="20"/>
      <c r="E1111" s="24"/>
      <c r="F1111" s="24"/>
    </row>
    <row r="1112" spans="4:6">
      <c r="D1112" s="20"/>
      <c r="E1112" s="24"/>
      <c r="F1112" s="24"/>
    </row>
    <row r="1113" spans="4:6">
      <c r="D1113" s="20"/>
      <c r="E1113" s="24"/>
      <c r="F1113" s="24"/>
    </row>
    <row r="1114" spans="4:6">
      <c r="D1114" s="20"/>
      <c r="E1114" s="24"/>
      <c r="F1114" s="24"/>
    </row>
    <row r="1115" spans="4:6">
      <c r="D1115" s="20"/>
      <c r="E1115" s="24"/>
      <c r="F1115" s="24"/>
    </row>
    <row r="1116" spans="4:6">
      <c r="D1116" s="20"/>
      <c r="E1116" s="24"/>
      <c r="F1116" s="24"/>
    </row>
    <row r="1117" spans="4:6">
      <c r="D1117" s="20"/>
      <c r="E1117" s="24"/>
      <c r="F1117" s="24"/>
    </row>
    <row r="1118" spans="4:6">
      <c r="D1118" s="20"/>
      <c r="E1118" s="24"/>
      <c r="F1118" s="24"/>
    </row>
    <row r="1119" spans="4:6">
      <c r="D1119" s="20"/>
      <c r="E1119" s="24"/>
      <c r="F1119" s="24"/>
    </row>
    <row r="1120" spans="4:6">
      <c r="D1120" s="20"/>
      <c r="E1120" s="24"/>
      <c r="F1120" s="24"/>
    </row>
    <row r="1121" spans="4:6">
      <c r="D1121" s="20"/>
      <c r="E1121" s="24"/>
      <c r="F1121" s="24"/>
    </row>
    <row r="1122" spans="4:6">
      <c r="D1122" s="20"/>
      <c r="E1122" s="24"/>
      <c r="F1122" s="24"/>
    </row>
    <row r="1123" spans="4:6">
      <c r="D1123" s="20"/>
      <c r="E1123" s="24"/>
      <c r="F1123" s="24"/>
    </row>
    <row r="1124" spans="4:6">
      <c r="D1124" s="20"/>
      <c r="E1124" s="24"/>
      <c r="F1124" s="24"/>
    </row>
    <row r="1125" spans="4:6">
      <c r="D1125" s="20"/>
      <c r="E1125" s="24"/>
      <c r="F1125" s="24"/>
    </row>
    <row r="1126" spans="4:6">
      <c r="D1126" s="20"/>
      <c r="E1126" s="24"/>
      <c r="F1126" s="24"/>
    </row>
    <row r="1127" spans="4:6">
      <c r="D1127" s="20"/>
      <c r="E1127" s="24"/>
      <c r="F1127" s="24"/>
    </row>
    <row r="1128" spans="4:6">
      <c r="D1128" s="20"/>
      <c r="E1128" s="24"/>
      <c r="F1128" s="24"/>
    </row>
    <row r="1129" spans="4:6">
      <c r="D1129" s="20"/>
      <c r="E1129" s="24"/>
      <c r="F1129" s="24"/>
    </row>
    <row r="1130" spans="4:6">
      <c r="D1130" s="20"/>
      <c r="E1130" s="24"/>
      <c r="F1130" s="24"/>
    </row>
    <row r="1131" spans="4:6">
      <c r="D1131" s="20"/>
      <c r="E1131" s="24"/>
      <c r="F1131" s="24"/>
    </row>
    <row r="1132" spans="4:6">
      <c r="D1132" s="20"/>
      <c r="E1132" s="24"/>
      <c r="F1132" s="24"/>
    </row>
    <row r="1133" spans="4:6">
      <c r="D1133" s="20"/>
      <c r="E1133" s="24"/>
      <c r="F1133" s="24"/>
    </row>
    <row r="1134" spans="4:6">
      <c r="D1134" s="20"/>
      <c r="E1134" s="24"/>
      <c r="F1134" s="24"/>
    </row>
    <row r="1135" spans="4:6">
      <c r="D1135" s="20"/>
      <c r="E1135" s="24"/>
      <c r="F1135" s="24"/>
    </row>
    <row r="1136" spans="4:6">
      <c r="D1136" s="20"/>
      <c r="E1136" s="24"/>
      <c r="F1136" s="24"/>
    </row>
    <row r="1137" spans="4:6">
      <c r="D1137" s="20"/>
      <c r="E1137" s="24"/>
      <c r="F1137" s="24"/>
    </row>
    <row r="1138" spans="4:6">
      <c r="D1138" s="20"/>
      <c r="E1138" s="24"/>
      <c r="F1138" s="24"/>
    </row>
    <row r="1139" spans="4:6">
      <c r="D1139" s="20"/>
      <c r="E1139" s="24"/>
      <c r="F1139" s="24"/>
    </row>
    <row r="1140" spans="4:6">
      <c r="D1140" s="20"/>
      <c r="E1140" s="24"/>
      <c r="F1140" s="24"/>
    </row>
    <row r="1141" spans="4:6">
      <c r="D1141" s="20"/>
      <c r="E1141" s="24"/>
      <c r="F1141" s="24"/>
    </row>
    <row r="1142" spans="4:6">
      <c r="D1142" s="20"/>
      <c r="E1142" s="24"/>
      <c r="F1142" s="24"/>
    </row>
    <row r="1143" spans="4:6">
      <c r="D1143" s="20"/>
      <c r="E1143" s="24"/>
      <c r="F1143" s="24"/>
    </row>
    <row r="1144" spans="4:6">
      <c r="D1144" s="20"/>
      <c r="E1144" s="24"/>
      <c r="F1144" s="24"/>
    </row>
    <row r="1145" spans="4:6">
      <c r="D1145" s="20"/>
      <c r="E1145" s="24"/>
      <c r="F1145" s="24"/>
    </row>
    <row r="1146" spans="4:6">
      <c r="D1146" s="20"/>
      <c r="E1146" s="24"/>
      <c r="F1146" s="24"/>
    </row>
    <row r="1147" spans="4:6">
      <c r="D1147" s="20"/>
      <c r="E1147" s="24"/>
      <c r="F1147" s="24"/>
    </row>
    <row r="1148" spans="4:6">
      <c r="D1148" s="20"/>
      <c r="E1148" s="24"/>
      <c r="F1148" s="24"/>
    </row>
    <row r="1149" spans="4:6">
      <c r="D1149" s="20"/>
      <c r="E1149" s="24"/>
      <c r="F1149" s="24"/>
    </row>
    <row r="1150" spans="4:6">
      <c r="D1150" s="20"/>
      <c r="E1150" s="24"/>
      <c r="F1150" s="24"/>
    </row>
    <row r="1151" spans="4:6">
      <c r="D1151" s="20"/>
      <c r="E1151" s="24"/>
      <c r="F1151" s="24"/>
    </row>
    <row r="1152" spans="4:6">
      <c r="D1152" s="20"/>
      <c r="E1152" s="24"/>
      <c r="F1152" s="24"/>
    </row>
    <row r="1153" spans="4:6">
      <c r="D1153" s="20"/>
      <c r="E1153" s="24"/>
      <c r="F1153" s="24"/>
    </row>
    <row r="1154" spans="4:6">
      <c r="D1154" s="20"/>
      <c r="E1154" s="24"/>
      <c r="F1154" s="24"/>
    </row>
    <row r="1155" spans="4:6">
      <c r="D1155" s="20"/>
      <c r="E1155" s="24"/>
      <c r="F1155" s="24"/>
    </row>
    <row r="1156" spans="4:6">
      <c r="D1156" s="20"/>
      <c r="E1156" s="24"/>
      <c r="F1156" s="24"/>
    </row>
    <row r="1157" spans="4:6">
      <c r="D1157" s="20"/>
      <c r="E1157" s="24"/>
      <c r="F1157" s="24"/>
    </row>
    <row r="1158" spans="4:6">
      <c r="D1158" s="20"/>
      <c r="E1158" s="24"/>
      <c r="F1158" s="24"/>
    </row>
    <row r="1159" spans="4:6">
      <c r="D1159" s="20"/>
      <c r="E1159" s="24"/>
      <c r="F1159" s="24"/>
    </row>
    <row r="1160" spans="4:6">
      <c r="D1160" s="20"/>
      <c r="E1160" s="24"/>
      <c r="F1160" s="24"/>
    </row>
    <row r="1161" spans="4:6">
      <c r="D1161" s="20"/>
      <c r="E1161" s="24"/>
      <c r="F1161" s="24"/>
    </row>
    <row r="1162" spans="4:6">
      <c r="D1162" s="20"/>
      <c r="E1162" s="24"/>
      <c r="F1162" s="24"/>
    </row>
    <row r="1163" spans="4:6">
      <c r="D1163" s="20"/>
      <c r="E1163" s="24"/>
      <c r="F1163" s="24"/>
    </row>
    <row r="1164" spans="4:6">
      <c r="D1164" s="20"/>
      <c r="E1164" s="24"/>
      <c r="F1164" s="24"/>
    </row>
    <row r="1165" spans="4:6">
      <c r="D1165" s="20"/>
      <c r="E1165" s="24"/>
      <c r="F1165" s="24"/>
    </row>
    <row r="1166" spans="4:6">
      <c r="D1166" s="20"/>
      <c r="E1166" s="24"/>
      <c r="F1166" s="24"/>
    </row>
    <row r="1167" spans="4:6">
      <c r="D1167" s="20"/>
      <c r="E1167" s="24"/>
      <c r="F1167" s="24"/>
    </row>
    <row r="1168" spans="4:6">
      <c r="D1168" s="20"/>
      <c r="E1168" s="24"/>
      <c r="F1168" s="24"/>
    </row>
    <row r="1169" spans="4:6">
      <c r="D1169" s="20"/>
      <c r="E1169" s="24"/>
      <c r="F1169" s="24"/>
    </row>
    <row r="1170" spans="4:6">
      <c r="D1170" s="20"/>
      <c r="E1170" s="24"/>
      <c r="F1170" s="24"/>
    </row>
    <row r="1171" spans="4:6">
      <c r="D1171" s="20"/>
      <c r="E1171" s="24"/>
      <c r="F1171" s="24"/>
    </row>
    <row r="1172" spans="4:6">
      <c r="D1172" s="20"/>
      <c r="E1172" s="24"/>
      <c r="F1172" s="24"/>
    </row>
    <row r="1173" spans="4:6">
      <c r="D1173" s="20"/>
      <c r="E1173" s="24"/>
      <c r="F1173" s="24"/>
    </row>
    <row r="1174" spans="4:6">
      <c r="D1174" s="20"/>
      <c r="E1174" s="24"/>
      <c r="F1174" s="24"/>
    </row>
    <row r="1175" spans="4:6">
      <c r="D1175" s="20"/>
      <c r="E1175" s="24"/>
      <c r="F1175" s="24"/>
    </row>
    <row r="1176" spans="4:6">
      <c r="D1176" s="20"/>
      <c r="E1176" s="24"/>
      <c r="F1176" s="24"/>
    </row>
    <row r="1177" spans="4:6">
      <c r="D1177" s="20"/>
      <c r="E1177" s="24"/>
      <c r="F1177" s="24"/>
    </row>
    <row r="1178" spans="4:6">
      <c r="D1178" s="20"/>
      <c r="E1178" s="24"/>
      <c r="F1178" s="24"/>
    </row>
    <row r="1179" spans="4:6">
      <c r="D1179" s="20"/>
      <c r="E1179" s="24"/>
      <c r="F1179" s="24"/>
    </row>
    <row r="1180" spans="4:6">
      <c r="D1180" s="20"/>
      <c r="E1180" s="24"/>
      <c r="F1180" s="24"/>
    </row>
    <row r="1181" spans="4:6">
      <c r="D1181" s="20"/>
      <c r="E1181" s="24"/>
      <c r="F1181" s="24"/>
    </row>
    <row r="1182" spans="4:6">
      <c r="D1182" s="20"/>
      <c r="E1182" s="24"/>
      <c r="F1182" s="24"/>
    </row>
    <row r="1183" spans="4:6">
      <c r="D1183" s="20"/>
      <c r="E1183" s="24"/>
      <c r="F1183" s="24"/>
    </row>
    <row r="1184" spans="4:6">
      <c r="D1184" s="20"/>
      <c r="E1184" s="24"/>
      <c r="F1184" s="24"/>
    </row>
    <row r="1185" spans="4:6">
      <c r="D1185" s="20"/>
      <c r="E1185" s="24"/>
      <c r="F1185" s="24"/>
    </row>
    <row r="1186" spans="4:6">
      <c r="D1186" s="20"/>
      <c r="E1186" s="24"/>
      <c r="F1186" s="24"/>
    </row>
    <row r="1187" spans="4:6">
      <c r="D1187" s="20"/>
      <c r="E1187" s="24"/>
      <c r="F1187" s="24"/>
    </row>
    <row r="1188" spans="4:6">
      <c r="D1188" s="20"/>
      <c r="E1188" s="24"/>
      <c r="F1188" s="24"/>
    </row>
    <row r="1189" spans="4:6">
      <c r="D1189" s="20"/>
      <c r="E1189" s="24"/>
      <c r="F1189" s="24"/>
    </row>
    <row r="1190" spans="4:6">
      <c r="D1190" s="20"/>
      <c r="E1190" s="24"/>
      <c r="F1190" s="24"/>
    </row>
    <row r="1191" spans="4:6">
      <c r="D1191" s="20"/>
      <c r="E1191" s="24"/>
      <c r="F1191" s="24"/>
    </row>
    <row r="1192" spans="4:6">
      <c r="D1192" s="20"/>
      <c r="E1192" s="24"/>
      <c r="F1192" s="24"/>
    </row>
    <row r="1193" spans="4:6">
      <c r="D1193" s="20"/>
      <c r="E1193" s="24"/>
      <c r="F1193" s="24"/>
    </row>
    <row r="1194" spans="4:6">
      <c r="D1194" s="20"/>
      <c r="E1194" s="24"/>
      <c r="F1194" s="24"/>
    </row>
    <row r="1195" spans="4:6">
      <c r="D1195" s="20"/>
      <c r="E1195" s="24"/>
      <c r="F1195" s="24"/>
    </row>
    <row r="1196" spans="4:6">
      <c r="D1196" s="20"/>
      <c r="E1196" s="24"/>
      <c r="F1196" s="24"/>
    </row>
    <row r="1197" spans="4:6">
      <c r="D1197" s="20"/>
      <c r="E1197" s="24"/>
      <c r="F1197" s="24"/>
    </row>
    <row r="1198" spans="4:6">
      <c r="D1198" s="20"/>
      <c r="E1198" s="24"/>
      <c r="F1198" s="24"/>
    </row>
    <row r="1199" spans="4:6">
      <c r="D1199" s="20"/>
      <c r="E1199" s="24"/>
      <c r="F1199" s="24"/>
    </row>
    <row r="1200" spans="4:6">
      <c r="D1200" s="20"/>
      <c r="E1200" s="24"/>
      <c r="F1200" s="24"/>
    </row>
    <row r="1201" spans="4:6">
      <c r="D1201" s="20"/>
      <c r="E1201" s="24"/>
      <c r="F1201" s="24"/>
    </row>
    <row r="1202" spans="4:6">
      <c r="D1202" s="20"/>
      <c r="E1202" s="24"/>
      <c r="F1202" s="24"/>
    </row>
    <row r="1203" spans="4:6">
      <c r="D1203" s="20"/>
      <c r="E1203" s="24"/>
      <c r="F1203" s="24"/>
    </row>
    <row r="1204" spans="4:6">
      <c r="D1204" s="20"/>
      <c r="E1204" s="24"/>
      <c r="F1204" s="24"/>
    </row>
    <row r="1205" spans="4:6">
      <c r="D1205" s="20"/>
      <c r="E1205" s="24"/>
      <c r="F1205" s="24"/>
    </row>
    <row r="1206" spans="4:6">
      <c r="D1206" s="20"/>
      <c r="E1206" s="24"/>
      <c r="F1206" s="24"/>
    </row>
    <row r="1207" spans="4:6">
      <c r="D1207" s="20"/>
      <c r="E1207" s="24"/>
      <c r="F1207" s="24"/>
    </row>
    <row r="1208" spans="4:6">
      <c r="D1208" s="20"/>
      <c r="E1208" s="24"/>
      <c r="F1208" s="24"/>
    </row>
    <row r="1209" spans="4:6">
      <c r="D1209" s="20"/>
      <c r="E1209" s="24"/>
      <c r="F1209" s="24"/>
    </row>
    <row r="1210" spans="4:6">
      <c r="D1210" s="20"/>
      <c r="E1210" s="24"/>
      <c r="F1210" s="24"/>
    </row>
    <row r="1211" spans="4:6">
      <c r="D1211" s="20"/>
      <c r="E1211" s="24"/>
      <c r="F1211" s="24"/>
    </row>
    <row r="1212" spans="4:6">
      <c r="D1212" s="20"/>
      <c r="E1212" s="24"/>
      <c r="F1212" s="24"/>
    </row>
    <row r="1213" spans="4:6">
      <c r="D1213" s="20"/>
      <c r="E1213" s="24"/>
      <c r="F1213" s="24"/>
    </row>
    <row r="1214" spans="4:6">
      <c r="D1214" s="20"/>
      <c r="E1214" s="24"/>
      <c r="F1214" s="24"/>
    </row>
    <row r="1215" spans="4:6">
      <c r="D1215" s="20"/>
      <c r="E1215" s="24"/>
      <c r="F1215" s="24"/>
    </row>
    <row r="1216" spans="4:6">
      <c r="D1216" s="20"/>
      <c r="E1216" s="24"/>
      <c r="F1216" s="24"/>
    </row>
    <row r="1217" spans="4:6">
      <c r="D1217" s="20"/>
      <c r="E1217" s="24"/>
      <c r="F1217" s="24"/>
    </row>
    <row r="1218" spans="4:6">
      <c r="D1218" s="20"/>
      <c r="E1218" s="24"/>
      <c r="F1218" s="24"/>
    </row>
    <row r="1219" spans="4:6">
      <c r="D1219" s="20"/>
      <c r="E1219" s="24"/>
      <c r="F1219" s="24"/>
    </row>
    <row r="1220" spans="4:6">
      <c r="D1220" s="20"/>
      <c r="E1220" s="24"/>
      <c r="F1220" s="24"/>
    </row>
    <row r="1221" spans="4:6">
      <c r="D1221" s="20"/>
      <c r="E1221" s="24"/>
      <c r="F1221" s="24"/>
    </row>
    <row r="1222" spans="4:6">
      <c r="D1222" s="20"/>
      <c r="E1222" s="24"/>
      <c r="F1222" s="24"/>
    </row>
    <row r="1223" spans="4:6">
      <c r="D1223" s="20"/>
      <c r="E1223" s="24"/>
      <c r="F1223" s="24"/>
    </row>
    <row r="1224" spans="4:6">
      <c r="D1224" s="20"/>
      <c r="E1224" s="24"/>
      <c r="F1224" s="24"/>
    </row>
    <row r="1225" spans="4:6">
      <c r="D1225" s="20"/>
      <c r="E1225" s="24"/>
      <c r="F1225" s="24"/>
    </row>
    <row r="1226" spans="4:6">
      <c r="D1226" s="20"/>
      <c r="E1226" s="24"/>
      <c r="F1226" s="24"/>
    </row>
    <row r="1227" spans="4:6">
      <c r="D1227" s="20"/>
      <c r="E1227" s="24"/>
      <c r="F1227" s="24"/>
    </row>
    <row r="1228" spans="4:6">
      <c r="D1228" s="20"/>
      <c r="E1228" s="24"/>
      <c r="F1228" s="24"/>
    </row>
    <row r="1229" spans="4:6">
      <c r="D1229" s="20"/>
      <c r="E1229" s="24"/>
      <c r="F1229" s="24"/>
    </row>
    <row r="1230" spans="4:6">
      <c r="D1230" s="20"/>
      <c r="E1230" s="24"/>
      <c r="F1230" s="24"/>
    </row>
    <row r="1231" spans="4:6">
      <c r="D1231" s="20"/>
      <c r="E1231" s="24"/>
      <c r="F1231" s="24"/>
    </row>
    <row r="1232" spans="4:6">
      <c r="D1232" s="20"/>
      <c r="E1232" s="24"/>
      <c r="F1232" s="24"/>
    </row>
    <row r="1233" spans="4:6">
      <c r="D1233" s="20"/>
      <c r="E1233" s="24"/>
      <c r="F1233" s="24"/>
    </row>
    <row r="1234" spans="4:6">
      <c r="D1234" s="20"/>
      <c r="E1234" s="24"/>
      <c r="F1234" s="24"/>
    </row>
    <row r="1235" spans="4:6">
      <c r="D1235" s="20"/>
      <c r="E1235" s="24"/>
      <c r="F1235" s="24"/>
    </row>
    <row r="1236" spans="4:6">
      <c r="D1236" s="20"/>
      <c r="E1236" s="24"/>
      <c r="F1236" s="24"/>
    </row>
    <row r="1237" spans="4:6">
      <c r="D1237" s="20"/>
      <c r="E1237" s="24"/>
      <c r="F1237" s="24"/>
    </row>
    <row r="1238" spans="4:6">
      <c r="D1238" s="20"/>
      <c r="E1238" s="24"/>
      <c r="F1238" s="24"/>
    </row>
    <row r="1239" spans="4:6">
      <c r="D1239" s="20"/>
      <c r="E1239" s="24"/>
      <c r="F1239" s="24"/>
    </row>
    <row r="1240" spans="4:6">
      <c r="D1240" s="20"/>
      <c r="E1240" s="24"/>
      <c r="F1240" s="24"/>
    </row>
    <row r="1241" spans="4:6">
      <c r="D1241" s="20"/>
      <c r="E1241" s="24"/>
      <c r="F1241" s="24"/>
    </row>
    <row r="1242" spans="4:6">
      <c r="D1242" s="20"/>
      <c r="E1242" s="24"/>
      <c r="F1242" s="24"/>
    </row>
    <row r="1243" spans="4:6">
      <c r="D1243" s="20"/>
      <c r="E1243" s="24"/>
      <c r="F1243" s="24"/>
    </row>
    <row r="1244" spans="4:6">
      <c r="D1244" s="20"/>
      <c r="E1244" s="24"/>
      <c r="F1244" s="24"/>
    </row>
    <row r="1245" spans="4:6">
      <c r="D1245" s="20"/>
      <c r="E1245" s="24"/>
      <c r="F1245" s="24"/>
    </row>
    <row r="1246" spans="4:6">
      <c r="D1246" s="20"/>
      <c r="E1246" s="24"/>
      <c r="F1246" s="24"/>
    </row>
    <row r="1247" spans="4:6">
      <c r="D1247" s="20"/>
      <c r="E1247" s="24"/>
      <c r="F1247" s="24"/>
    </row>
    <row r="1248" spans="4:6">
      <c r="D1248" s="20"/>
      <c r="E1248" s="24"/>
      <c r="F1248" s="24"/>
    </row>
    <row r="1249" spans="4:6">
      <c r="D1249" s="20"/>
      <c r="E1249" s="24"/>
      <c r="F1249" s="24"/>
    </row>
    <row r="1250" spans="4:6">
      <c r="D1250" s="20"/>
      <c r="E1250" s="24"/>
      <c r="F1250" s="24"/>
    </row>
    <row r="1251" spans="4:6">
      <c r="D1251" s="20"/>
      <c r="E1251" s="24"/>
      <c r="F1251" s="24"/>
    </row>
    <row r="1252" spans="4:6">
      <c r="D1252" s="20"/>
      <c r="E1252" s="24"/>
      <c r="F1252" s="24"/>
    </row>
    <row r="1253" spans="4:6">
      <c r="D1253" s="20"/>
      <c r="E1253" s="24"/>
      <c r="F1253" s="24"/>
    </row>
    <row r="1254" spans="4:6">
      <c r="D1254" s="20"/>
      <c r="E1254" s="24"/>
      <c r="F1254" s="24"/>
    </row>
    <row r="1255" spans="4:6">
      <c r="D1255" s="20"/>
      <c r="E1255" s="24"/>
      <c r="F1255" s="24"/>
    </row>
    <row r="1256" spans="4:6">
      <c r="D1256" s="20"/>
      <c r="E1256" s="24"/>
      <c r="F1256" s="24"/>
    </row>
    <row r="1257" spans="4:6">
      <c r="D1257" s="20"/>
      <c r="E1257" s="24"/>
      <c r="F1257" s="24"/>
    </row>
    <row r="1258" spans="4:6">
      <c r="D1258" s="20"/>
      <c r="E1258" s="24"/>
      <c r="F1258" s="24"/>
    </row>
    <row r="1259" spans="4:6">
      <c r="D1259" s="20"/>
      <c r="E1259" s="24"/>
      <c r="F1259" s="24"/>
    </row>
    <row r="1260" spans="4:6">
      <c r="D1260" s="20"/>
      <c r="E1260" s="24"/>
      <c r="F1260" s="24"/>
    </row>
    <row r="1261" spans="4:6">
      <c r="D1261" s="20"/>
      <c r="E1261" s="24"/>
      <c r="F1261" s="24"/>
    </row>
    <row r="1262" spans="4:6">
      <c r="D1262" s="20"/>
      <c r="E1262" s="24"/>
      <c r="F1262" s="24"/>
    </row>
    <row r="1263" spans="4:6">
      <c r="D1263" s="20"/>
      <c r="E1263" s="24"/>
      <c r="F1263" s="24"/>
    </row>
    <row r="1264" spans="4:6">
      <c r="D1264" s="20"/>
      <c r="E1264" s="24"/>
      <c r="F1264" s="24"/>
    </row>
    <row r="1265" spans="4:6">
      <c r="D1265" s="20"/>
      <c r="E1265" s="24"/>
      <c r="F1265" s="24"/>
    </row>
    <row r="1266" spans="4:6">
      <c r="D1266" s="20"/>
      <c r="E1266" s="24"/>
      <c r="F1266" s="24"/>
    </row>
    <row r="1267" spans="4:6">
      <c r="D1267" s="20"/>
      <c r="E1267" s="24"/>
      <c r="F1267" s="24"/>
    </row>
    <row r="1268" spans="4:6">
      <c r="D1268" s="20"/>
      <c r="E1268" s="24"/>
      <c r="F1268" s="24"/>
    </row>
    <row r="1269" spans="4:6">
      <c r="D1269" s="20"/>
      <c r="E1269" s="24"/>
      <c r="F1269" s="24"/>
    </row>
    <row r="1270" spans="4:6">
      <c r="D1270" s="20"/>
      <c r="E1270" s="24"/>
      <c r="F1270" s="24"/>
    </row>
    <row r="1271" spans="4:6">
      <c r="D1271" s="20"/>
      <c r="E1271" s="24"/>
      <c r="F1271" s="24"/>
    </row>
    <row r="1272" spans="4:6">
      <c r="D1272" s="20"/>
      <c r="E1272" s="24"/>
      <c r="F1272" s="24"/>
    </row>
    <row r="1273" spans="4:6">
      <c r="D1273" s="20"/>
      <c r="E1273" s="24"/>
      <c r="F1273" s="24"/>
    </row>
    <row r="1274" spans="4:6">
      <c r="D1274" s="20"/>
      <c r="E1274" s="24"/>
      <c r="F1274" s="24"/>
    </row>
    <row r="1275" spans="4:6">
      <c r="D1275" s="20"/>
      <c r="E1275" s="24"/>
      <c r="F1275" s="24"/>
    </row>
    <row r="1276" spans="4:6">
      <c r="D1276" s="20"/>
      <c r="E1276" s="24"/>
      <c r="F1276" s="24"/>
    </row>
    <row r="1277" spans="4:6">
      <c r="D1277" s="20"/>
      <c r="E1277" s="24"/>
      <c r="F1277" s="24"/>
    </row>
    <row r="1278" spans="4:6">
      <c r="D1278" s="20"/>
      <c r="E1278" s="24"/>
      <c r="F1278" s="24"/>
    </row>
    <row r="1279" spans="4:6">
      <c r="D1279" s="20"/>
      <c r="E1279" s="24"/>
      <c r="F1279" s="24"/>
    </row>
    <row r="1280" spans="4:6">
      <c r="D1280" s="20"/>
      <c r="E1280" s="24"/>
      <c r="F1280" s="24"/>
    </row>
    <row r="1281" spans="4:6">
      <c r="D1281" s="20"/>
      <c r="E1281" s="24"/>
      <c r="F1281" s="24"/>
    </row>
    <row r="1282" spans="4:6">
      <c r="D1282" s="20"/>
      <c r="E1282" s="24"/>
      <c r="F1282" s="24"/>
    </row>
    <row r="1283" spans="4:6">
      <c r="D1283" s="20"/>
      <c r="E1283" s="24"/>
      <c r="F1283" s="24"/>
    </row>
    <row r="1284" spans="4:6">
      <c r="D1284" s="20"/>
      <c r="E1284" s="24"/>
      <c r="F1284" s="24"/>
    </row>
    <row r="1285" spans="4:6">
      <c r="D1285" s="20"/>
      <c r="E1285" s="24"/>
      <c r="F1285" s="24"/>
    </row>
    <row r="1286" spans="4:6">
      <c r="D1286" s="20"/>
      <c r="E1286" s="24"/>
      <c r="F1286" s="24"/>
    </row>
    <row r="1287" spans="4:6">
      <c r="D1287" s="20"/>
      <c r="E1287" s="24"/>
      <c r="F1287" s="24"/>
    </row>
    <row r="1288" spans="4:6">
      <c r="D1288" s="20"/>
      <c r="E1288" s="24"/>
      <c r="F1288" s="24"/>
    </row>
    <row r="1289" spans="4:6">
      <c r="D1289" s="20"/>
      <c r="E1289" s="24"/>
      <c r="F1289" s="24"/>
    </row>
    <row r="1290" spans="4:6">
      <c r="D1290" s="20"/>
      <c r="E1290" s="24"/>
      <c r="F1290" s="24"/>
    </row>
    <row r="1291" spans="4:6">
      <c r="D1291" s="20"/>
      <c r="E1291" s="24"/>
      <c r="F1291" s="24"/>
    </row>
    <row r="1292" spans="4:6">
      <c r="D1292" s="20"/>
      <c r="E1292" s="24"/>
      <c r="F1292" s="24"/>
    </row>
    <row r="1293" spans="4:6">
      <c r="D1293" s="20"/>
      <c r="E1293" s="24"/>
      <c r="F1293" s="24"/>
    </row>
    <row r="1294" spans="4:6">
      <c r="D1294" s="20"/>
      <c r="E1294" s="24"/>
      <c r="F1294" s="24"/>
    </row>
    <row r="1295" spans="4:6">
      <c r="D1295" s="20"/>
      <c r="E1295" s="24"/>
      <c r="F1295" s="24"/>
    </row>
    <row r="1296" spans="4:6">
      <c r="D1296" s="20"/>
      <c r="E1296" s="24"/>
      <c r="F1296" s="24"/>
    </row>
    <row r="1297" spans="4:6">
      <c r="D1297" s="20"/>
      <c r="E1297" s="24"/>
      <c r="F1297" s="24"/>
    </row>
    <row r="1298" spans="4:6">
      <c r="D1298" s="20"/>
      <c r="E1298" s="24"/>
      <c r="F1298" s="24"/>
    </row>
    <row r="1299" spans="4:6">
      <c r="D1299" s="20"/>
      <c r="E1299" s="24"/>
      <c r="F1299" s="24"/>
    </row>
    <row r="1300" spans="4:6">
      <c r="D1300" s="20"/>
      <c r="E1300" s="24"/>
      <c r="F1300" s="24"/>
    </row>
    <row r="1301" spans="4:6">
      <c r="D1301" s="20"/>
      <c r="E1301" s="24"/>
      <c r="F1301" s="24"/>
    </row>
    <row r="1302" spans="4:6">
      <c r="D1302" s="20"/>
      <c r="E1302" s="24"/>
      <c r="F1302" s="24"/>
    </row>
    <row r="1303" spans="4:6">
      <c r="D1303" s="20"/>
      <c r="E1303" s="24"/>
      <c r="F1303" s="24"/>
    </row>
    <row r="1304" spans="4:6">
      <c r="D1304" s="20"/>
      <c r="E1304" s="24"/>
      <c r="F1304" s="24"/>
    </row>
    <row r="1305" spans="4:6">
      <c r="D1305" s="20"/>
      <c r="E1305" s="24"/>
      <c r="F1305" s="24"/>
    </row>
    <row r="1306" spans="4:6">
      <c r="D1306" s="20"/>
      <c r="E1306" s="24"/>
      <c r="F1306" s="24"/>
    </row>
    <row r="1307" spans="4:6">
      <c r="D1307" s="20"/>
      <c r="E1307" s="24"/>
      <c r="F1307" s="24"/>
    </row>
    <row r="1308" spans="4:6">
      <c r="D1308" s="20"/>
      <c r="E1308" s="24"/>
      <c r="F1308" s="24"/>
    </row>
    <row r="1309" spans="4:6">
      <c r="D1309" s="20"/>
      <c r="E1309" s="24"/>
      <c r="F1309" s="24"/>
    </row>
    <row r="1310" spans="4:6">
      <c r="D1310" s="20"/>
      <c r="E1310" s="24"/>
      <c r="F1310" s="24"/>
    </row>
    <row r="1311" spans="4:6">
      <c r="D1311" s="20"/>
      <c r="E1311" s="24"/>
      <c r="F1311" s="24"/>
    </row>
    <row r="1312" spans="4:6">
      <c r="D1312" s="20"/>
      <c r="E1312" s="24"/>
      <c r="F1312" s="24"/>
    </row>
    <row r="1313" spans="4:6">
      <c r="D1313" s="20"/>
      <c r="E1313" s="24"/>
      <c r="F1313" s="24"/>
    </row>
    <row r="1314" spans="4:6">
      <c r="D1314" s="20"/>
      <c r="E1314" s="24"/>
      <c r="F1314" s="24"/>
    </row>
    <row r="1315" spans="4:6">
      <c r="D1315" s="20"/>
      <c r="E1315" s="24"/>
      <c r="F1315" s="24"/>
    </row>
    <row r="1316" spans="4:6">
      <c r="D1316" s="20"/>
      <c r="E1316" s="24"/>
      <c r="F1316" s="24"/>
    </row>
    <row r="1317" spans="4:6">
      <c r="D1317" s="20"/>
      <c r="E1317" s="24"/>
      <c r="F1317" s="24"/>
    </row>
    <row r="1318" spans="4:6">
      <c r="D1318" s="20"/>
      <c r="E1318" s="24"/>
      <c r="F1318" s="24"/>
    </row>
    <row r="1319" spans="4:6">
      <c r="D1319" s="20"/>
      <c r="E1319" s="24"/>
      <c r="F1319" s="24"/>
    </row>
    <row r="1320" spans="4:6">
      <c r="D1320" s="20"/>
      <c r="E1320" s="24"/>
      <c r="F1320" s="24"/>
    </row>
    <row r="1321" spans="4:6">
      <c r="D1321" s="20"/>
      <c r="E1321" s="24"/>
      <c r="F1321" s="24"/>
    </row>
    <row r="1322" spans="4:6">
      <c r="D1322" s="20"/>
      <c r="E1322" s="24"/>
      <c r="F1322" s="24"/>
    </row>
    <row r="1323" spans="4:6">
      <c r="D1323" s="20"/>
      <c r="E1323" s="24"/>
      <c r="F1323" s="24"/>
    </row>
    <row r="1324" spans="4:6">
      <c r="D1324" s="20"/>
      <c r="E1324" s="24"/>
      <c r="F1324" s="24"/>
    </row>
    <row r="1325" spans="4:6">
      <c r="D1325" s="20"/>
      <c r="E1325" s="24"/>
      <c r="F1325" s="24"/>
    </row>
    <row r="1326" spans="4:6">
      <c r="D1326" s="20"/>
      <c r="E1326" s="24"/>
      <c r="F1326" s="24"/>
    </row>
    <row r="1327" spans="4:6">
      <c r="D1327" s="20"/>
      <c r="E1327" s="24"/>
      <c r="F1327" s="24"/>
    </row>
    <row r="1328" spans="4:6">
      <c r="D1328" s="20"/>
      <c r="E1328" s="24"/>
      <c r="F1328" s="24"/>
    </row>
    <row r="1329" spans="4:6">
      <c r="D1329" s="20"/>
      <c r="E1329" s="24"/>
      <c r="F1329" s="24"/>
    </row>
    <row r="1330" spans="4:6">
      <c r="D1330" s="20"/>
      <c r="E1330" s="24"/>
      <c r="F1330" s="24"/>
    </row>
    <row r="1331" spans="4:6">
      <c r="D1331" s="20"/>
      <c r="E1331" s="24"/>
      <c r="F1331" s="24"/>
    </row>
    <row r="1332" spans="4:6">
      <c r="D1332" s="20"/>
      <c r="E1332" s="24"/>
      <c r="F1332" s="24"/>
    </row>
    <row r="1333" spans="4:6">
      <c r="D1333" s="20"/>
      <c r="E1333" s="24"/>
      <c r="F1333" s="24"/>
    </row>
    <row r="1334" spans="4:6">
      <c r="D1334" s="20"/>
      <c r="E1334" s="24"/>
      <c r="F1334" s="24"/>
    </row>
    <row r="1335" spans="4:6">
      <c r="D1335" s="20"/>
      <c r="E1335" s="24"/>
      <c r="F1335" s="24"/>
    </row>
    <row r="1336" spans="4:6">
      <c r="D1336" s="20"/>
      <c r="E1336" s="24"/>
      <c r="F1336" s="24"/>
    </row>
    <row r="1337" spans="4:6">
      <c r="D1337" s="20"/>
      <c r="E1337" s="24"/>
      <c r="F1337" s="24"/>
    </row>
    <row r="1338" spans="4:6">
      <c r="D1338" s="20"/>
      <c r="E1338" s="24"/>
      <c r="F1338" s="24"/>
    </row>
    <row r="1339" spans="4:6">
      <c r="D1339" s="20"/>
      <c r="E1339" s="24"/>
      <c r="F1339" s="24"/>
    </row>
    <row r="1340" spans="4:6">
      <c r="D1340" s="20"/>
      <c r="E1340" s="24"/>
      <c r="F1340" s="24"/>
    </row>
    <row r="1341" spans="4:6">
      <c r="D1341" s="20"/>
      <c r="E1341" s="24"/>
      <c r="F1341" s="24"/>
    </row>
    <row r="1342" spans="4:6">
      <c r="D1342" s="20"/>
      <c r="E1342" s="24"/>
      <c r="F1342" s="24"/>
    </row>
    <row r="1343" spans="4:6">
      <c r="D1343" s="20"/>
      <c r="E1343" s="24"/>
      <c r="F1343" s="24"/>
    </row>
    <row r="1344" spans="4:6">
      <c r="D1344" s="20"/>
      <c r="E1344" s="24"/>
      <c r="F1344" s="24"/>
    </row>
    <row r="1345" spans="4:6">
      <c r="D1345" s="20"/>
      <c r="E1345" s="24"/>
      <c r="F1345" s="24"/>
    </row>
    <row r="1346" spans="4:6">
      <c r="D1346" s="20"/>
      <c r="E1346" s="24"/>
      <c r="F1346" s="24"/>
    </row>
    <row r="1347" spans="4:6">
      <c r="D1347" s="20"/>
      <c r="E1347" s="24"/>
      <c r="F1347" s="24"/>
    </row>
    <row r="1348" spans="4:6">
      <c r="D1348" s="20"/>
      <c r="E1348" s="24"/>
      <c r="F1348" s="24"/>
    </row>
    <row r="1349" spans="4:6">
      <c r="D1349" s="20"/>
      <c r="E1349" s="24"/>
      <c r="F1349" s="24"/>
    </row>
    <row r="1350" spans="4:6">
      <c r="D1350" s="20"/>
      <c r="E1350" s="24"/>
      <c r="F1350" s="24"/>
    </row>
    <row r="1351" spans="4:6">
      <c r="D1351" s="20"/>
      <c r="E1351" s="24"/>
      <c r="F1351" s="24"/>
    </row>
    <row r="1352" spans="4:6">
      <c r="D1352" s="20"/>
      <c r="E1352" s="24"/>
      <c r="F1352" s="24"/>
    </row>
    <row r="1353" spans="4:6">
      <c r="D1353" s="20"/>
      <c r="E1353" s="24"/>
      <c r="F1353" s="24"/>
    </row>
    <row r="1354" spans="4:6">
      <c r="D1354" s="20"/>
      <c r="E1354" s="24"/>
      <c r="F1354" s="24"/>
    </row>
    <row r="1355" spans="4:6">
      <c r="D1355" s="20"/>
      <c r="E1355" s="24"/>
      <c r="F1355" s="24"/>
    </row>
    <row r="1356" spans="4:6">
      <c r="D1356" s="20"/>
      <c r="E1356" s="24"/>
      <c r="F1356" s="24"/>
    </row>
    <row r="1357" spans="4:6">
      <c r="D1357" s="20"/>
      <c r="E1357" s="24"/>
      <c r="F1357" s="24"/>
    </row>
    <row r="1358" spans="4:6">
      <c r="D1358" s="20"/>
      <c r="E1358" s="24"/>
      <c r="F1358" s="24"/>
    </row>
    <row r="1359" spans="4:6">
      <c r="D1359" s="20"/>
      <c r="E1359" s="24"/>
      <c r="F1359" s="24"/>
    </row>
    <row r="1360" spans="4:6">
      <c r="D1360" s="20"/>
      <c r="E1360" s="24"/>
      <c r="F1360" s="24"/>
    </row>
    <row r="1361" spans="4:6">
      <c r="D1361" s="20"/>
      <c r="E1361" s="24"/>
      <c r="F1361" s="24"/>
    </row>
    <row r="1362" spans="4:6">
      <c r="D1362" s="20"/>
      <c r="E1362" s="24"/>
      <c r="F1362" s="24"/>
    </row>
    <row r="1363" spans="4:6">
      <c r="D1363" s="20"/>
      <c r="E1363" s="24"/>
      <c r="F1363" s="24"/>
    </row>
    <row r="1364" spans="4:6">
      <c r="D1364" s="20"/>
      <c r="E1364" s="24"/>
      <c r="F1364" s="24"/>
    </row>
    <row r="1365" spans="4:6">
      <c r="D1365" s="20"/>
      <c r="E1365" s="24"/>
      <c r="F1365" s="24"/>
    </row>
    <row r="1366" spans="4:6">
      <c r="D1366" s="20"/>
      <c r="E1366" s="24"/>
      <c r="F1366" s="24"/>
    </row>
    <row r="1367" spans="4:6">
      <c r="D1367" s="20"/>
      <c r="E1367" s="24"/>
      <c r="F1367" s="24"/>
    </row>
    <row r="1368" spans="4:6">
      <c r="D1368" s="20"/>
      <c r="E1368" s="24"/>
      <c r="F1368" s="24"/>
    </row>
    <row r="1369" spans="4:6">
      <c r="D1369" s="20"/>
      <c r="E1369" s="24"/>
      <c r="F1369" s="24"/>
    </row>
    <row r="1370" spans="4:6">
      <c r="D1370" s="20"/>
      <c r="E1370" s="24"/>
      <c r="F1370" s="24"/>
    </row>
    <row r="1371" spans="4:6">
      <c r="D1371" s="20"/>
      <c r="E1371" s="24"/>
      <c r="F1371" s="24"/>
    </row>
    <row r="1372" spans="4:6">
      <c r="D1372" s="20"/>
      <c r="E1372" s="24"/>
      <c r="F1372" s="24"/>
    </row>
    <row r="1373" spans="4:6">
      <c r="D1373" s="20"/>
      <c r="E1373" s="24"/>
      <c r="F1373" s="24"/>
    </row>
    <row r="1374" spans="4:6">
      <c r="D1374" s="20"/>
      <c r="E1374" s="24"/>
      <c r="F1374" s="24"/>
    </row>
    <row r="1375" spans="4:6">
      <c r="D1375" s="20"/>
      <c r="E1375" s="24"/>
      <c r="F1375" s="24"/>
    </row>
    <row r="1376" spans="4:6">
      <c r="D1376" s="20"/>
      <c r="E1376" s="24"/>
      <c r="F1376" s="24"/>
    </row>
    <row r="1377" spans="4:6">
      <c r="D1377" s="20"/>
      <c r="E1377" s="24"/>
      <c r="F1377" s="24"/>
    </row>
    <row r="1378" spans="4:6">
      <c r="D1378" s="20"/>
      <c r="E1378" s="24"/>
      <c r="F1378" s="24"/>
    </row>
    <row r="1379" spans="4:6">
      <c r="D1379" s="20"/>
      <c r="E1379" s="24"/>
      <c r="F1379" s="24"/>
    </row>
    <row r="1380" spans="4:6">
      <c r="D1380" s="20"/>
      <c r="E1380" s="24"/>
      <c r="F1380" s="24"/>
    </row>
    <row r="1381" spans="4:6">
      <c r="D1381" s="20"/>
      <c r="E1381" s="24"/>
      <c r="F1381" s="24"/>
    </row>
    <row r="1382" spans="4:6">
      <c r="D1382" s="20"/>
      <c r="E1382" s="24"/>
      <c r="F1382" s="24"/>
    </row>
    <row r="1383" spans="4:6">
      <c r="D1383" s="20"/>
      <c r="E1383" s="24"/>
      <c r="F1383" s="24"/>
    </row>
    <row r="1384" spans="4:6">
      <c r="D1384" s="20"/>
      <c r="E1384" s="24"/>
      <c r="F1384" s="24"/>
    </row>
    <row r="1385" spans="4:6">
      <c r="D1385" s="20"/>
      <c r="E1385" s="24"/>
      <c r="F1385" s="24"/>
    </row>
    <row r="1386" spans="4:6">
      <c r="D1386" s="20"/>
      <c r="E1386" s="24"/>
      <c r="F1386" s="24"/>
    </row>
    <row r="1387" spans="4:6">
      <c r="D1387" s="20"/>
      <c r="E1387" s="24"/>
      <c r="F1387" s="24"/>
    </row>
    <row r="1388" spans="4:6">
      <c r="D1388" s="20"/>
      <c r="E1388" s="24"/>
      <c r="F1388" s="24"/>
    </row>
    <row r="1389" spans="4:6">
      <c r="D1389" s="20"/>
      <c r="E1389" s="24"/>
      <c r="F1389" s="24"/>
    </row>
    <row r="1390" spans="4:6">
      <c r="D1390" s="20"/>
      <c r="E1390" s="24"/>
      <c r="F1390" s="24"/>
    </row>
    <row r="1391" spans="4:6">
      <c r="D1391" s="20"/>
      <c r="E1391" s="24"/>
      <c r="F1391" s="24"/>
    </row>
    <row r="1392" spans="4:6">
      <c r="D1392" s="20"/>
      <c r="E1392" s="24"/>
      <c r="F1392" s="24"/>
    </row>
    <row r="1393" spans="4:6">
      <c r="D1393" s="20"/>
      <c r="E1393" s="24"/>
      <c r="F1393" s="24"/>
    </row>
    <row r="1394" spans="4:6">
      <c r="D1394" s="20"/>
      <c r="E1394" s="24"/>
      <c r="F1394" s="24"/>
    </row>
    <row r="1395" spans="4:6">
      <c r="D1395" s="20"/>
      <c r="E1395" s="24"/>
      <c r="F1395" s="24"/>
    </row>
    <row r="1396" spans="4:6">
      <c r="D1396" s="20"/>
      <c r="E1396" s="24"/>
      <c r="F1396" s="24"/>
    </row>
    <row r="1397" spans="4:6">
      <c r="D1397" s="20"/>
      <c r="E1397" s="24"/>
      <c r="F1397" s="24"/>
    </row>
    <row r="1398" spans="4:6">
      <c r="D1398" s="20"/>
      <c r="E1398" s="24"/>
      <c r="F1398" s="24"/>
    </row>
    <row r="1399" spans="4:6">
      <c r="D1399" s="20"/>
      <c r="E1399" s="24"/>
      <c r="F1399" s="24"/>
    </row>
    <row r="1400" spans="4:6">
      <c r="D1400" s="20"/>
      <c r="E1400" s="24"/>
      <c r="F1400" s="24"/>
    </row>
    <row r="1401" spans="4:6">
      <c r="D1401" s="20"/>
      <c r="E1401" s="24"/>
      <c r="F1401" s="24"/>
    </row>
    <row r="1402" spans="4:6">
      <c r="D1402" s="20"/>
      <c r="E1402" s="24"/>
      <c r="F1402" s="24"/>
    </row>
    <row r="1403" spans="4:6">
      <c r="D1403" s="20"/>
      <c r="E1403" s="24"/>
      <c r="F1403" s="24"/>
    </row>
    <row r="1404" spans="4:6">
      <c r="D1404" s="20"/>
      <c r="E1404" s="24"/>
      <c r="F1404" s="24"/>
    </row>
    <row r="1405" spans="4:6">
      <c r="D1405" s="20"/>
      <c r="E1405" s="24"/>
      <c r="F1405" s="24"/>
    </row>
    <row r="1406" spans="4:6">
      <c r="D1406" s="20"/>
      <c r="E1406" s="24"/>
      <c r="F1406" s="24"/>
    </row>
    <row r="1407" spans="4:6">
      <c r="D1407" s="20"/>
      <c r="E1407" s="24"/>
      <c r="F1407" s="24"/>
    </row>
    <row r="1408" spans="4:6">
      <c r="D1408" s="20"/>
      <c r="E1408" s="24"/>
      <c r="F1408" s="24"/>
    </row>
    <row r="1409" spans="4:6">
      <c r="D1409" s="20"/>
      <c r="E1409" s="24"/>
      <c r="F1409" s="24"/>
    </row>
    <row r="1410" spans="4:6">
      <c r="D1410" s="20"/>
      <c r="E1410" s="24"/>
      <c r="F1410" s="24"/>
    </row>
    <row r="1411" spans="4:6">
      <c r="D1411" s="20"/>
      <c r="E1411" s="24"/>
      <c r="F1411" s="24"/>
    </row>
    <row r="1412" spans="4:6">
      <c r="D1412" s="20"/>
      <c r="E1412" s="24"/>
      <c r="F1412" s="24"/>
    </row>
    <row r="1413" spans="4:6">
      <c r="D1413" s="20"/>
      <c r="E1413" s="24"/>
      <c r="F1413" s="24"/>
    </row>
    <row r="1414" spans="4:6">
      <c r="D1414" s="20"/>
      <c r="E1414" s="24"/>
      <c r="F1414" s="24"/>
    </row>
    <row r="1415" spans="4:6">
      <c r="D1415" s="20"/>
      <c r="E1415" s="24"/>
      <c r="F1415" s="24"/>
    </row>
    <row r="1416" spans="4:6">
      <c r="D1416" s="20"/>
      <c r="E1416" s="24"/>
      <c r="F1416" s="24"/>
    </row>
    <row r="1417" spans="4:6">
      <c r="D1417" s="20"/>
      <c r="E1417" s="24"/>
      <c r="F1417" s="24"/>
    </row>
    <row r="1418" spans="4:6">
      <c r="D1418" s="20"/>
      <c r="E1418" s="24"/>
      <c r="F1418" s="24"/>
    </row>
    <row r="1419" spans="4:6">
      <c r="D1419" s="20"/>
      <c r="E1419" s="24"/>
      <c r="F1419" s="24"/>
    </row>
    <row r="1420" spans="4:6">
      <c r="D1420" s="20"/>
      <c r="E1420" s="24"/>
      <c r="F1420" s="24"/>
    </row>
    <row r="1421" spans="4:6">
      <c r="D1421" s="20"/>
      <c r="E1421" s="24"/>
      <c r="F1421" s="24"/>
    </row>
    <row r="1422" spans="4:6">
      <c r="D1422" s="20"/>
      <c r="E1422" s="24"/>
      <c r="F1422" s="24"/>
    </row>
    <row r="1423" spans="4:6">
      <c r="D1423" s="20"/>
      <c r="E1423" s="24"/>
      <c r="F1423" s="24"/>
    </row>
    <row r="1424" spans="4:6">
      <c r="D1424" s="20"/>
      <c r="E1424" s="24"/>
      <c r="F1424" s="24"/>
    </row>
    <row r="1425" spans="4:6">
      <c r="D1425" s="20"/>
      <c r="E1425" s="24"/>
      <c r="F1425" s="24"/>
    </row>
    <row r="1426" spans="4:6">
      <c r="D1426" s="20"/>
      <c r="E1426" s="24"/>
      <c r="F1426" s="24"/>
    </row>
    <row r="1427" spans="4:6">
      <c r="D1427" s="20"/>
      <c r="E1427" s="24"/>
      <c r="F1427" s="24"/>
    </row>
    <row r="1428" spans="4:6">
      <c r="D1428" s="20"/>
      <c r="E1428" s="24"/>
      <c r="F1428" s="24"/>
    </row>
    <row r="1429" spans="4:6">
      <c r="D1429" s="20"/>
      <c r="E1429" s="24"/>
      <c r="F1429" s="24"/>
    </row>
    <row r="1430" spans="4:6">
      <c r="D1430" s="20"/>
      <c r="E1430" s="24"/>
      <c r="F1430" s="24"/>
    </row>
    <row r="1431" spans="4:6">
      <c r="D1431" s="20"/>
      <c r="E1431" s="24"/>
      <c r="F1431" s="24"/>
    </row>
    <row r="1432" spans="4:6">
      <c r="D1432" s="20"/>
      <c r="E1432" s="24"/>
      <c r="F1432" s="24"/>
    </row>
    <row r="1433" spans="4:6">
      <c r="D1433" s="20"/>
      <c r="E1433" s="24"/>
      <c r="F1433" s="24"/>
    </row>
    <row r="1434" spans="4:6">
      <c r="D1434" s="20"/>
      <c r="E1434" s="24"/>
      <c r="F1434" s="24"/>
    </row>
    <row r="1435" spans="4:6">
      <c r="D1435" s="20"/>
      <c r="E1435" s="24"/>
      <c r="F1435" s="24"/>
    </row>
    <row r="1436" spans="4:6">
      <c r="D1436" s="20"/>
      <c r="E1436" s="24"/>
      <c r="F1436" s="24"/>
    </row>
    <row r="1437" spans="4:6">
      <c r="D1437" s="20"/>
      <c r="E1437" s="24"/>
      <c r="F1437" s="24"/>
    </row>
    <row r="1438" spans="4:6">
      <c r="D1438" s="20"/>
      <c r="E1438" s="24"/>
      <c r="F1438" s="24"/>
    </row>
    <row r="1439" spans="4:6">
      <c r="D1439" s="20"/>
      <c r="E1439" s="24"/>
      <c r="F1439" s="24"/>
    </row>
    <row r="1440" spans="4:6">
      <c r="D1440" s="20"/>
      <c r="E1440" s="24"/>
      <c r="F1440" s="24"/>
    </row>
    <row r="1441" spans="4:6">
      <c r="D1441" s="20"/>
      <c r="E1441" s="24"/>
      <c r="F1441" s="24"/>
    </row>
    <row r="1442" spans="4:6">
      <c r="D1442" s="20"/>
      <c r="E1442" s="24"/>
      <c r="F1442" s="24"/>
    </row>
    <row r="1443" spans="4:6">
      <c r="D1443" s="20"/>
      <c r="E1443" s="24"/>
      <c r="F1443" s="24"/>
    </row>
    <row r="1444" spans="4:6">
      <c r="D1444" s="20"/>
      <c r="E1444" s="24"/>
      <c r="F1444" s="24"/>
    </row>
    <row r="1445" spans="4:6">
      <c r="D1445" s="20"/>
      <c r="E1445" s="24"/>
      <c r="F1445" s="24"/>
    </row>
    <row r="1446" spans="4:6">
      <c r="D1446" s="20"/>
      <c r="E1446" s="24"/>
      <c r="F1446" s="24"/>
    </row>
    <row r="1447" spans="4:6">
      <c r="D1447" s="20"/>
      <c r="E1447" s="24"/>
      <c r="F1447" s="24"/>
    </row>
    <row r="1448" spans="4:6">
      <c r="D1448" s="20"/>
      <c r="E1448" s="24"/>
      <c r="F1448" s="24"/>
    </row>
    <row r="1449" spans="4:6">
      <c r="D1449" s="20"/>
      <c r="E1449" s="24"/>
      <c r="F1449" s="24"/>
    </row>
    <row r="1450" spans="4:6">
      <c r="D1450" s="20"/>
      <c r="E1450" s="24"/>
      <c r="F1450" s="24"/>
    </row>
    <row r="1451" spans="4:6">
      <c r="D1451" s="20"/>
      <c r="E1451" s="24"/>
      <c r="F1451" s="24"/>
    </row>
    <row r="1452" spans="4:6">
      <c r="D1452" s="20"/>
      <c r="E1452" s="24"/>
      <c r="F1452" s="24"/>
    </row>
    <row r="1453" spans="4:6">
      <c r="D1453" s="20"/>
      <c r="E1453" s="24"/>
      <c r="F1453" s="24"/>
    </row>
    <row r="1454" spans="4:6">
      <c r="D1454" s="20"/>
      <c r="E1454" s="24"/>
      <c r="F1454" s="24"/>
    </row>
    <row r="1455" spans="4:6">
      <c r="D1455" s="20"/>
      <c r="E1455" s="24"/>
      <c r="F1455" s="24"/>
    </row>
    <row r="1456" spans="4:6">
      <c r="D1456" s="20"/>
      <c r="E1456" s="24"/>
      <c r="F1456" s="24"/>
    </row>
    <row r="1457" spans="4:6">
      <c r="D1457" s="20"/>
      <c r="E1457" s="24"/>
      <c r="F1457" s="24"/>
    </row>
    <row r="1458" spans="4:6">
      <c r="D1458" s="20"/>
      <c r="E1458" s="24"/>
      <c r="F1458" s="24"/>
    </row>
    <row r="1459" spans="4:6">
      <c r="D1459" s="20"/>
      <c r="E1459" s="24"/>
      <c r="F1459" s="24"/>
    </row>
    <row r="1460" spans="4:6">
      <c r="D1460" s="20"/>
      <c r="E1460" s="24"/>
      <c r="F1460" s="24"/>
    </row>
    <row r="1461" spans="4:6">
      <c r="D1461" s="20"/>
      <c r="E1461" s="24"/>
      <c r="F1461" s="24"/>
    </row>
    <row r="1462" spans="4:6">
      <c r="D1462" s="20"/>
      <c r="E1462" s="24"/>
      <c r="F1462" s="24"/>
    </row>
    <row r="1463" spans="4:6">
      <c r="D1463" s="20"/>
      <c r="E1463" s="24"/>
      <c r="F1463" s="24"/>
    </row>
    <row r="1464" spans="4:6">
      <c r="D1464" s="20"/>
      <c r="E1464" s="24"/>
      <c r="F1464" s="24"/>
    </row>
    <row r="1465" spans="4:6">
      <c r="D1465" s="20"/>
      <c r="E1465" s="24"/>
      <c r="F1465" s="24"/>
    </row>
    <row r="1466" spans="4:6">
      <c r="D1466" s="20"/>
      <c r="E1466" s="24"/>
      <c r="F1466" s="24"/>
    </row>
    <row r="1467" spans="4:6">
      <c r="D1467" s="20"/>
      <c r="E1467" s="24"/>
      <c r="F1467" s="24"/>
    </row>
    <row r="1468" spans="4:6">
      <c r="D1468" s="20"/>
      <c r="E1468" s="24"/>
      <c r="F1468" s="24"/>
    </row>
    <row r="1469" spans="4:6">
      <c r="D1469" s="20"/>
      <c r="E1469" s="24"/>
      <c r="F1469" s="24"/>
    </row>
    <row r="1470" spans="4:6">
      <c r="D1470" s="20"/>
      <c r="E1470" s="24"/>
      <c r="F1470" s="24"/>
    </row>
    <row r="1471" spans="4:6">
      <c r="D1471" s="20"/>
      <c r="E1471" s="24"/>
      <c r="F1471" s="24"/>
    </row>
    <row r="1472" spans="4:6">
      <c r="D1472" s="20"/>
      <c r="E1472" s="24"/>
      <c r="F1472" s="24"/>
    </row>
    <row r="1473" spans="4:6">
      <c r="D1473" s="20"/>
      <c r="E1473" s="24"/>
      <c r="F1473" s="24"/>
    </row>
    <row r="1474" spans="4:6">
      <c r="D1474" s="20"/>
      <c r="E1474" s="24"/>
      <c r="F1474" s="24"/>
    </row>
    <row r="1475" spans="4:6">
      <c r="D1475" s="20"/>
      <c r="E1475" s="24"/>
      <c r="F1475" s="24"/>
    </row>
    <row r="1476" spans="4:6">
      <c r="D1476" s="20"/>
      <c r="E1476" s="24"/>
      <c r="F1476" s="24"/>
    </row>
    <row r="1477" spans="4:6">
      <c r="D1477" s="20"/>
      <c r="E1477" s="24"/>
      <c r="F1477" s="24"/>
    </row>
    <row r="1478" spans="4:6">
      <c r="D1478" s="20"/>
      <c r="E1478" s="24"/>
      <c r="F1478" s="24"/>
    </row>
    <row r="1479" spans="4:6">
      <c r="D1479" s="20"/>
      <c r="E1479" s="24"/>
      <c r="F1479" s="24"/>
    </row>
    <row r="1480" spans="4:6">
      <c r="D1480" s="20"/>
      <c r="E1480" s="24"/>
      <c r="F1480" s="24"/>
    </row>
    <row r="1481" spans="4:6">
      <c r="D1481" s="20"/>
      <c r="E1481" s="24"/>
      <c r="F1481" s="24"/>
    </row>
    <row r="1482" spans="4:6">
      <c r="D1482" s="20"/>
      <c r="E1482" s="24"/>
      <c r="F1482" s="24"/>
    </row>
    <row r="1483" spans="4:6">
      <c r="D1483" s="20"/>
      <c r="E1483" s="24"/>
      <c r="F1483" s="24"/>
    </row>
    <row r="1484" spans="4:6">
      <c r="D1484" s="20"/>
      <c r="E1484" s="24"/>
      <c r="F1484" s="24"/>
    </row>
    <row r="1485" spans="4:6">
      <c r="D1485" s="20"/>
      <c r="E1485" s="24"/>
      <c r="F1485" s="24"/>
    </row>
    <row r="1486" spans="4:6">
      <c r="D1486" s="20"/>
      <c r="E1486" s="24"/>
      <c r="F1486" s="24"/>
    </row>
    <row r="1487" spans="4:6">
      <c r="D1487" s="20"/>
      <c r="E1487" s="24"/>
      <c r="F1487" s="24"/>
    </row>
    <row r="1488" spans="4:6">
      <c r="D1488" s="20"/>
      <c r="E1488" s="24"/>
      <c r="F1488" s="24"/>
    </row>
    <row r="1489" spans="4:6">
      <c r="D1489" s="20"/>
      <c r="E1489" s="24"/>
      <c r="F1489" s="24"/>
    </row>
    <row r="1490" spans="4:6">
      <c r="D1490" s="20"/>
      <c r="E1490" s="24"/>
      <c r="F1490" s="24"/>
    </row>
    <row r="1491" spans="4:6">
      <c r="D1491" s="20"/>
      <c r="E1491" s="24"/>
      <c r="F1491" s="24"/>
    </row>
    <row r="1492" spans="4:6">
      <c r="D1492" s="20"/>
      <c r="E1492" s="24"/>
      <c r="F1492" s="24"/>
    </row>
    <row r="1493" spans="4:6">
      <c r="D1493" s="20"/>
      <c r="E1493" s="24"/>
      <c r="F1493" s="24"/>
    </row>
    <row r="1494" spans="4:6">
      <c r="D1494" s="20"/>
      <c r="E1494" s="24"/>
      <c r="F1494" s="24"/>
    </row>
    <row r="1495" spans="4:6">
      <c r="D1495" s="20"/>
      <c r="E1495" s="24"/>
      <c r="F1495" s="24"/>
    </row>
    <row r="1496" spans="4:6">
      <c r="D1496" s="20"/>
      <c r="E1496" s="24"/>
      <c r="F1496" s="24"/>
    </row>
    <row r="1497" spans="4:6">
      <c r="D1497" s="20"/>
      <c r="E1497" s="24"/>
      <c r="F1497" s="24"/>
    </row>
    <row r="1498" spans="4:6">
      <c r="D1498" s="20"/>
      <c r="E1498" s="24"/>
      <c r="F1498" s="24"/>
    </row>
    <row r="1499" spans="4:6">
      <c r="D1499" s="20"/>
      <c r="E1499" s="24"/>
      <c r="F1499" s="24"/>
    </row>
    <row r="1500" spans="4:6">
      <c r="D1500" s="20"/>
      <c r="E1500" s="24"/>
      <c r="F1500" s="24"/>
    </row>
    <row r="1501" spans="4:6">
      <c r="D1501" s="20"/>
      <c r="E1501" s="24"/>
      <c r="F1501" s="24"/>
    </row>
    <row r="1502" spans="4:6">
      <c r="D1502" s="20"/>
      <c r="E1502" s="24"/>
      <c r="F1502" s="24"/>
    </row>
    <row r="1503" spans="4:6">
      <c r="D1503" s="20"/>
      <c r="E1503" s="24"/>
      <c r="F1503" s="24"/>
    </row>
    <row r="1504" spans="4:6">
      <c r="D1504" s="20"/>
      <c r="E1504" s="24"/>
      <c r="F1504" s="24"/>
    </row>
    <row r="1505" spans="4:6">
      <c r="D1505" s="20"/>
      <c r="E1505" s="24"/>
      <c r="F1505" s="24"/>
    </row>
    <row r="1506" spans="4:6">
      <c r="D1506" s="20"/>
      <c r="E1506" s="24"/>
      <c r="F1506" s="24"/>
    </row>
    <row r="1507" spans="4:6">
      <c r="D1507" s="20"/>
      <c r="E1507" s="24"/>
      <c r="F1507" s="24"/>
    </row>
    <row r="1508" spans="4:6">
      <c r="D1508" s="20"/>
      <c r="E1508" s="24"/>
      <c r="F1508" s="24"/>
    </row>
    <row r="1509" spans="4:6">
      <c r="D1509" s="20"/>
      <c r="E1509" s="24"/>
      <c r="F1509" s="24"/>
    </row>
    <row r="1510" spans="4:6">
      <c r="D1510" s="20"/>
      <c r="E1510" s="24"/>
      <c r="F1510" s="24"/>
    </row>
    <row r="1511" spans="4:6">
      <c r="D1511" s="20"/>
      <c r="E1511" s="24"/>
      <c r="F1511" s="24"/>
    </row>
    <row r="1512" spans="4:6">
      <c r="D1512" s="20"/>
      <c r="E1512" s="24"/>
      <c r="F1512" s="24"/>
    </row>
    <row r="1513" spans="4:6">
      <c r="D1513" s="20"/>
      <c r="E1513" s="24"/>
      <c r="F1513" s="24"/>
    </row>
    <row r="1514" spans="4:6">
      <c r="D1514" s="20"/>
      <c r="E1514" s="24"/>
      <c r="F1514" s="24"/>
    </row>
    <row r="1515" spans="4:6">
      <c r="D1515" s="20"/>
      <c r="E1515" s="24"/>
      <c r="F1515" s="24"/>
    </row>
    <row r="1516" spans="4:6">
      <c r="D1516" s="20"/>
      <c r="E1516" s="24"/>
      <c r="F1516" s="24"/>
    </row>
    <row r="1517" spans="4:6">
      <c r="D1517" s="20"/>
      <c r="E1517" s="24"/>
      <c r="F1517" s="24"/>
    </row>
    <row r="1518" spans="4:6">
      <c r="D1518" s="20"/>
      <c r="E1518" s="24"/>
      <c r="F1518" s="24"/>
    </row>
    <row r="1519" spans="4:6">
      <c r="D1519" s="20"/>
      <c r="E1519" s="24"/>
      <c r="F1519" s="24"/>
    </row>
    <row r="1520" spans="4:6">
      <c r="D1520" s="20"/>
      <c r="E1520" s="24"/>
      <c r="F1520" s="24"/>
    </row>
    <row r="1521" spans="4:6">
      <c r="D1521" s="20"/>
      <c r="E1521" s="24"/>
      <c r="F1521" s="24"/>
    </row>
    <row r="1522" spans="4:6">
      <c r="D1522" s="20"/>
      <c r="E1522" s="24"/>
      <c r="F1522" s="24"/>
    </row>
    <row r="1523" spans="4:6">
      <c r="D1523" s="20"/>
      <c r="E1523" s="24"/>
      <c r="F1523" s="24"/>
    </row>
    <row r="1524" spans="4:6">
      <c r="D1524" s="20"/>
      <c r="E1524" s="24"/>
      <c r="F1524" s="24"/>
    </row>
    <row r="1525" spans="4:6">
      <c r="D1525" s="20"/>
      <c r="E1525" s="24"/>
      <c r="F1525" s="24"/>
    </row>
    <row r="1526" spans="4:6">
      <c r="D1526" s="20"/>
      <c r="E1526" s="24"/>
      <c r="F1526" s="24"/>
    </row>
    <row r="1527" spans="4:6">
      <c r="D1527" s="20"/>
      <c r="E1527" s="24"/>
      <c r="F1527" s="24"/>
    </row>
    <row r="1528" spans="4:6">
      <c r="D1528" s="20"/>
      <c r="E1528" s="24"/>
      <c r="F1528" s="24"/>
    </row>
    <row r="1529" spans="4:6">
      <c r="D1529" s="20"/>
      <c r="E1529" s="24"/>
      <c r="F1529" s="24"/>
    </row>
    <row r="1530" spans="4:6">
      <c r="D1530" s="20"/>
      <c r="E1530" s="24"/>
      <c r="F1530" s="24"/>
    </row>
    <row r="1531" spans="4:6">
      <c r="D1531" s="20"/>
      <c r="E1531" s="24"/>
      <c r="F1531" s="24"/>
    </row>
    <row r="1532" spans="4:6">
      <c r="D1532" s="20"/>
      <c r="E1532" s="24"/>
      <c r="F1532" s="24"/>
    </row>
    <row r="1533" spans="4:6">
      <c r="D1533" s="20"/>
      <c r="E1533" s="24"/>
      <c r="F1533" s="24"/>
    </row>
    <row r="1534" spans="4:6">
      <c r="D1534" s="20"/>
      <c r="E1534" s="24"/>
      <c r="F1534" s="24"/>
    </row>
    <row r="1535" spans="4:6">
      <c r="D1535" s="20"/>
      <c r="E1535" s="24"/>
      <c r="F1535" s="24"/>
    </row>
    <row r="1536" spans="4:6">
      <c r="D1536" s="20"/>
      <c r="E1536" s="24"/>
      <c r="F1536" s="24"/>
    </row>
    <row r="1537" spans="4:6">
      <c r="D1537" s="20"/>
      <c r="E1537" s="24"/>
      <c r="F1537" s="24"/>
    </row>
    <row r="1538" spans="4:6">
      <c r="D1538" s="20"/>
      <c r="E1538" s="24"/>
      <c r="F1538" s="24"/>
    </row>
    <row r="1539" spans="4:6">
      <c r="D1539" s="20"/>
      <c r="E1539" s="24"/>
      <c r="F1539" s="24"/>
    </row>
    <row r="1540" spans="4:6">
      <c r="D1540" s="20"/>
      <c r="E1540" s="24"/>
      <c r="F1540" s="24"/>
    </row>
    <row r="1541" spans="4:6">
      <c r="D1541" s="20"/>
      <c r="E1541" s="24"/>
      <c r="F1541" s="24"/>
    </row>
    <row r="1542" spans="4:6">
      <c r="D1542" s="20"/>
      <c r="E1542" s="24"/>
      <c r="F1542" s="24"/>
    </row>
    <row r="1543" spans="4:6">
      <c r="D1543" s="20"/>
      <c r="E1543" s="24"/>
      <c r="F1543" s="24"/>
    </row>
    <row r="1544" spans="4:6">
      <c r="D1544" s="20"/>
      <c r="E1544" s="24"/>
      <c r="F1544" s="24"/>
    </row>
    <row r="1545" spans="4:6">
      <c r="D1545" s="20"/>
      <c r="E1545" s="24"/>
      <c r="F1545" s="24"/>
    </row>
    <row r="1546" spans="4:6">
      <c r="D1546" s="20"/>
      <c r="E1546" s="24"/>
      <c r="F1546" s="24"/>
    </row>
    <row r="1547" spans="4:6">
      <c r="D1547" s="20"/>
      <c r="E1547" s="24"/>
      <c r="F1547" s="24"/>
    </row>
    <row r="1548" spans="4:6">
      <c r="D1548" s="20"/>
      <c r="E1548" s="24"/>
      <c r="F1548" s="24"/>
    </row>
    <row r="1549" spans="4:6">
      <c r="D1549" s="20"/>
      <c r="E1549" s="24"/>
      <c r="F1549" s="24"/>
    </row>
    <row r="1550" spans="4:6">
      <c r="D1550" s="20"/>
      <c r="E1550" s="24"/>
      <c r="F1550" s="24"/>
    </row>
    <row r="1551" spans="4:6">
      <c r="D1551" s="20"/>
      <c r="E1551" s="24"/>
      <c r="F1551" s="24"/>
    </row>
    <row r="1552" spans="4:6">
      <c r="D1552" s="20"/>
      <c r="E1552" s="24"/>
      <c r="F1552" s="24"/>
    </row>
    <row r="1553" spans="4:6">
      <c r="D1553" s="20"/>
      <c r="E1553" s="24"/>
      <c r="F1553" s="24"/>
    </row>
    <row r="1554" spans="4:6">
      <c r="D1554" s="20"/>
      <c r="E1554" s="24"/>
      <c r="F1554" s="24"/>
    </row>
    <row r="1555" spans="4:6">
      <c r="D1555" s="20"/>
      <c r="E1555" s="24"/>
      <c r="F1555" s="24"/>
    </row>
    <row r="1556" spans="4:6">
      <c r="D1556" s="20"/>
      <c r="E1556" s="24"/>
      <c r="F1556" s="24"/>
    </row>
    <row r="1557" spans="4:6">
      <c r="D1557" s="20"/>
      <c r="E1557" s="24"/>
      <c r="F1557" s="24"/>
    </row>
    <row r="1558" spans="4:6">
      <c r="D1558" s="20"/>
      <c r="E1558" s="24"/>
      <c r="F1558" s="24"/>
    </row>
    <row r="1559" spans="4:6">
      <c r="D1559" s="20"/>
      <c r="E1559" s="24"/>
      <c r="F1559" s="24"/>
    </row>
    <row r="1560" spans="4:6">
      <c r="D1560" s="20"/>
      <c r="E1560" s="24"/>
      <c r="F1560" s="24"/>
    </row>
    <row r="1561" spans="4:6">
      <c r="D1561" s="20"/>
      <c r="E1561" s="24"/>
      <c r="F1561" s="24"/>
    </row>
    <row r="1562" spans="4:6">
      <c r="D1562" s="20"/>
      <c r="E1562" s="24"/>
      <c r="F1562" s="24"/>
    </row>
    <row r="1563" spans="4:6">
      <c r="D1563" s="20"/>
      <c r="E1563" s="24"/>
      <c r="F1563" s="24"/>
    </row>
    <row r="1564" spans="4:6">
      <c r="D1564" s="20"/>
      <c r="E1564" s="24"/>
      <c r="F1564" s="24"/>
    </row>
    <row r="1565" spans="4:6">
      <c r="D1565" s="20"/>
      <c r="E1565" s="24"/>
      <c r="F1565" s="24"/>
    </row>
    <row r="1566" spans="4:6">
      <c r="D1566" s="20"/>
      <c r="E1566" s="24"/>
      <c r="F1566" s="24"/>
    </row>
    <row r="1567" spans="4:6">
      <c r="D1567" s="20"/>
      <c r="E1567" s="24"/>
      <c r="F1567" s="24"/>
    </row>
    <row r="1568" spans="4:6">
      <c r="D1568" s="20"/>
      <c r="E1568" s="24"/>
      <c r="F1568" s="24"/>
    </row>
    <row r="1569" spans="4:6">
      <c r="D1569" s="20"/>
      <c r="E1569" s="24"/>
      <c r="F1569" s="24"/>
    </row>
    <row r="1570" spans="4:6">
      <c r="D1570" s="20"/>
      <c r="E1570" s="24"/>
      <c r="F1570" s="24"/>
    </row>
    <row r="1571" spans="4:6">
      <c r="D1571" s="20"/>
      <c r="E1571" s="24"/>
      <c r="F1571" s="24"/>
    </row>
    <row r="1572" spans="4:6">
      <c r="D1572" s="20"/>
      <c r="E1572" s="24"/>
      <c r="F1572" s="24"/>
    </row>
    <row r="1573" spans="4:6">
      <c r="D1573" s="20"/>
      <c r="E1573" s="24"/>
      <c r="F1573" s="24"/>
    </row>
    <row r="1574" spans="4:6">
      <c r="D1574" s="20"/>
      <c r="E1574" s="24"/>
      <c r="F1574" s="24"/>
    </row>
    <row r="1575" spans="4:6">
      <c r="D1575" s="20"/>
      <c r="E1575" s="24"/>
      <c r="F1575" s="24"/>
    </row>
    <row r="1576" spans="4:6">
      <c r="D1576" s="20"/>
      <c r="E1576" s="24"/>
      <c r="F1576" s="24"/>
    </row>
    <row r="1577" spans="4:6">
      <c r="D1577" s="20"/>
      <c r="E1577" s="24"/>
      <c r="F1577" s="24"/>
    </row>
    <row r="1578" spans="4:6">
      <c r="D1578" s="20"/>
      <c r="E1578" s="24"/>
      <c r="F1578" s="24"/>
    </row>
    <row r="1579" spans="4:6">
      <c r="D1579" s="20"/>
      <c r="E1579" s="24"/>
      <c r="F1579" s="24"/>
    </row>
    <row r="1580" spans="4:6">
      <c r="D1580" s="20"/>
      <c r="E1580" s="24"/>
      <c r="F1580" s="24"/>
    </row>
    <row r="1581" spans="4:6">
      <c r="D1581" s="20"/>
      <c r="E1581" s="24"/>
      <c r="F1581" s="24"/>
    </row>
    <row r="1582" spans="4:6">
      <c r="D1582" s="20"/>
      <c r="E1582" s="24"/>
      <c r="F1582" s="24"/>
    </row>
    <row r="1583" spans="4:6">
      <c r="D1583" s="20"/>
      <c r="E1583" s="24"/>
      <c r="F1583" s="24"/>
    </row>
    <row r="1584" spans="4:6">
      <c r="D1584" s="20"/>
      <c r="E1584" s="24"/>
      <c r="F1584" s="24"/>
    </row>
    <row r="1585" spans="4:6">
      <c r="D1585" s="20"/>
      <c r="E1585" s="24"/>
      <c r="F1585" s="24"/>
    </row>
    <row r="1586" spans="4:6">
      <c r="D1586" s="20"/>
      <c r="E1586" s="24"/>
      <c r="F1586" s="24"/>
    </row>
    <row r="1587" spans="4:6">
      <c r="D1587" s="20"/>
      <c r="E1587" s="24"/>
      <c r="F1587" s="24"/>
    </row>
    <row r="1588" spans="4:6">
      <c r="D1588" s="20"/>
      <c r="E1588" s="24"/>
      <c r="F1588" s="24"/>
    </row>
    <row r="1589" spans="4:6">
      <c r="D1589" s="20"/>
      <c r="E1589" s="24"/>
      <c r="F1589" s="24"/>
    </row>
    <row r="1590" spans="4:6">
      <c r="D1590" s="20"/>
      <c r="E1590" s="24"/>
      <c r="F1590" s="24"/>
    </row>
    <row r="1591" spans="4:6">
      <c r="D1591" s="20"/>
      <c r="E1591" s="24"/>
      <c r="F1591" s="24"/>
    </row>
    <row r="1592" spans="4:6">
      <c r="D1592" s="20"/>
      <c r="E1592" s="24"/>
      <c r="F1592" s="24"/>
    </row>
    <row r="1593" spans="4:6">
      <c r="D1593" s="20"/>
      <c r="E1593" s="24"/>
      <c r="F1593" s="24"/>
    </row>
    <row r="1594" spans="4:6">
      <c r="D1594" s="20"/>
      <c r="E1594" s="24"/>
      <c r="F1594" s="24"/>
    </row>
    <row r="1595" spans="4:6">
      <c r="D1595" s="20"/>
      <c r="E1595" s="24"/>
      <c r="F1595" s="24"/>
    </row>
    <row r="1596" spans="4:6">
      <c r="D1596" s="20"/>
      <c r="E1596" s="24"/>
      <c r="F1596" s="24"/>
    </row>
    <row r="1597" spans="4:6">
      <c r="D1597" s="20"/>
      <c r="E1597" s="24"/>
      <c r="F1597" s="24"/>
    </row>
    <row r="1598" spans="4:6">
      <c r="D1598" s="20"/>
      <c r="E1598" s="24"/>
      <c r="F1598" s="24"/>
    </row>
    <row r="1599" spans="4:6">
      <c r="D1599" s="20"/>
      <c r="E1599" s="24"/>
      <c r="F1599" s="24"/>
    </row>
    <row r="1600" spans="4:6">
      <c r="D1600" s="20"/>
      <c r="E1600" s="24"/>
      <c r="F1600" s="24"/>
    </row>
    <row r="1601" spans="4:6">
      <c r="D1601" s="20"/>
      <c r="E1601" s="24"/>
      <c r="F1601" s="24"/>
    </row>
    <row r="1602" spans="4:6">
      <c r="D1602" s="20"/>
      <c r="E1602" s="24"/>
      <c r="F1602" s="24"/>
    </row>
    <row r="1603" spans="4:6">
      <c r="D1603" s="20"/>
      <c r="E1603" s="24"/>
      <c r="F1603" s="24"/>
    </row>
    <row r="1604" spans="4:6">
      <c r="D1604" s="20"/>
      <c r="E1604" s="24"/>
      <c r="F1604" s="24"/>
    </row>
    <row r="1605" spans="4:6">
      <c r="D1605" s="20"/>
      <c r="E1605" s="24"/>
      <c r="F1605" s="24"/>
    </row>
    <row r="1606" spans="4:6">
      <c r="D1606" s="20"/>
      <c r="E1606" s="24"/>
      <c r="F1606" s="24"/>
    </row>
    <row r="1607" spans="4:6">
      <c r="D1607" s="20"/>
      <c r="E1607" s="24"/>
      <c r="F1607" s="24"/>
    </row>
    <row r="1608" spans="4:6">
      <c r="D1608" s="20"/>
      <c r="E1608" s="24"/>
      <c r="F1608" s="24"/>
    </row>
    <row r="1609" spans="4:6">
      <c r="D1609" s="20"/>
      <c r="E1609" s="24"/>
      <c r="F1609" s="24"/>
    </row>
    <row r="1610" spans="4:6">
      <c r="D1610" s="20"/>
      <c r="E1610" s="24"/>
      <c r="F1610" s="24"/>
    </row>
    <row r="1611" spans="4:6">
      <c r="D1611" s="20"/>
      <c r="E1611" s="24"/>
      <c r="F1611" s="24"/>
    </row>
    <row r="1612" spans="4:6">
      <c r="D1612" s="20"/>
      <c r="E1612" s="24"/>
      <c r="F1612" s="24"/>
    </row>
    <row r="1613" spans="4:6">
      <c r="D1613" s="20"/>
      <c r="E1613" s="24"/>
      <c r="F1613" s="24"/>
    </row>
    <row r="1614" spans="4:6">
      <c r="D1614" s="20"/>
      <c r="E1614" s="24"/>
      <c r="F1614" s="24"/>
    </row>
    <row r="1615" spans="4:6">
      <c r="D1615" s="20"/>
      <c r="E1615" s="24"/>
      <c r="F1615" s="24"/>
    </row>
    <row r="1616" spans="4:6">
      <c r="D1616" s="20"/>
      <c r="E1616" s="24"/>
      <c r="F1616" s="24"/>
    </row>
    <row r="1617" spans="4:6">
      <c r="D1617" s="20"/>
      <c r="E1617" s="24"/>
      <c r="F1617" s="24"/>
    </row>
    <row r="1618" spans="4:6">
      <c r="D1618" s="20"/>
      <c r="E1618" s="24"/>
      <c r="F1618" s="24"/>
    </row>
    <row r="1619" spans="4:6">
      <c r="D1619" s="20"/>
      <c r="E1619" s="24"/>
      <c r="F1619" s="24"/>
    </row>
    <row r="1620" spans="4:6">
      <c r="D1620" s="20"/>
      <c r="E1620" s="24"/>
      <c r="F1620" s="24"/>
    </row>
    <row r="1621" spans="4:6">
      <c r="D1621" s="20"/>
      <c r="E1621" s="24"/>
      <c r="F1621" s="24"/>
    </row>
    <row r="1622" spans="4:6">
      <c r="D1622" s="20"/>
      <c r="E1622" s="24"/>
      <c r="F1622" s="24"/>
    </row>
    <row r="1623" spans="4:6">
      <c r="D1623" s="20"/>
      <c r="E1623" s="24"/>
      <c r="F1623" s="24"/>
    </row>
    <row r="1624" spans="4:6">
      <c r="D1624" s="20"/>
      <c r="E1624" s="24"/>
      <c r="F1624" s="24"/>
    </row>
    <row r="1625" spans="4:6">
      <c r="D1625" s="20"/>
      <c r="E1625" s="24"/>
      <c r="F1625" s="24"/>
    </row>
    <row r="1626" spans="4:6">
      <c r="D1626" s="20"/>
      <c r="E1626" s="24"/>
      <c r="F1626" s="24"/>
    </row>
    <row r="1627" spans="4:6">
      <c r="D1627" s="20"/>
      <c r="E1627" s="24"/>
      <c r="F1627" s="24"/>
    </row>
    <row r="1628" spans="4:6">
      <c r="D1628" s="20"/>
      <c r="E1628" s="24"/>
      <c r="F1628" s="24"/>
    </row>
    <row r="1629" spans="4:6">
      <c r="D1629" s="20"/>
      <c r="E1629" s="24"/>
      <c r="F1629" s="24"/>
    </row>
    <row r="1630" spans="4:6">
      <c r="D1630" s="20"/>
      <c r="E1630" s="24"/>
      <c r="F1630" s="24"/>
    </row>
    <row r="1631" spans="4:6">
      <c r="D1631" s="20"/>
      <c r="E1631" s="24"/>
      <c r="F1631" s="24"/>
    </row>
    <row r="1632" spans="4:6">
      <c r="D1632" s="20"/>
      <c r="E1632" s="24"/>
      <c r="F1632" s="24"/>
    </row>
    <row r="1633" spans="4:6">
      <c r="D1633" s="20"/>
      <c r="E1633" s="24"/>
      <c r="F1633" s="24"/>
    </row>
    <row r="1634" spans="4:6">
      <c r="D1634" s="20"/>
      <c r="E1634" s="24"/>
      <c r="F1634" s="24"/>
    </row>
    <row r="1635" spans="4:6">
      <c r="D1635" s="20"/>
      <c r="E1635" s="24"/>
      <c r="F1635" s="24"/>
    </row>
    <row r="1636" spans="4:6">
      <c r="D1636" s="20"/>
      <c r="E1636" s="24"/>
      <c r="F1636" s="24"/>
    </row>
    <row r="1637" spans="4:6">
      <c r="D1637" s="20"/>
      <c r="E1637" s="24"/>
      <c r="F1637" s="24"/>
    </row>
    <row r="1638" spans="4:6">
      <c r="D1638" s="20"/>
      <c r="E1638" s="24"/>
      <c r="F1638" s="24"/>
    </row>
    <row r="1639" spans="4:6">
      <c r="D1639" s="20"/>
      <c r="E1639" s="24"/>
      <c r="F1639" s="24"/>
    </row>
    <row r="1640" spans="4:6">
      <c r="D1640" s="20"/>
      <c r="E1640" s="24"/>
      <c r="F1640" s="24"/>
    </row>
    <row r="1641" spans="4:6">
      <c r="D1641" s="20"/>
      <c r="E1641" s="24"/>
      <c r="F1641" s="24"/>
    </row>
    <row r="1642" spans="4:6">
      <c r="D1642" s="20"/>
      <c r="E1642" s="24"/>
      <c r="F1642" s="24"/>
    </row>
    <row r="1643" spans="4:6">
      <c r="D1643" s="20"/>
      <c r="E1643" s="24"/>
      <c r="F1643" s="24"/>
    </row>
    <row r="1644" spans="4:6">
      <c r="D1644" s="20"/>
      <c r="E1644" s="24"/>
      <c r="F1644" s="24"/>
    </row>
    <row r="1645" spans="4:6">
      <c r="D1645" s="20"/>
      <c r="E1645" s="24"/>
      <c r="F1645" s="24"/>
    </row>
    <row r="1646" spans="4:6">
      <c r="D1646" s="20"/>
      <c r="E1646" s="24"/>
      <c r="F1646" s="24"/>
    </row>
    <row r="1647" spans="4:6">
      <c r="D1647" s="20"/>
      <c r="E1647" s="24"/>
      <c r="F1647" s="24"/>
    </row>
    <row r="1648" spans="4:6">
      <c r="D1648" s="20"/>
      <c r="E1648" s="24"/>
      <c r="F1648" s="24"/>
    </row>
    <row r="1649" spans="4:6">
      <c r="D1649" s="20"/>
      <c r="E1649" s="24"/>
      <c r="F1649" s="24"/>
    </row>
    <row r="1650" spans="4:6">
      <c r="D1650" s="20"/>
      <c r="E1650" s="24"/>
      <c r="F1650" s="24"/>
    </row>
    <row r="1651" spans="4:6">
      <c r="D1651" s="20"/>
      <c r="E1651" s="24"/>
      <c r="F1651" s="24"/>
    </row>
    <row r="1652" spans="4:6">
      <c r="D1652" s="20"/>
      <c r="E1652" s="24"/>
      <c r="F1652" s="24"/>
    </row>
    <row r="1653" spans="4:6">
      <c r="D1653" s="20"/>
      <c r="E1653" s="24"/>
      <c r="F1653" s="24"/>
    </row>
    <row r="1654" spans="4:6">
      <c r="D1654" s="20"/>
      <c r="E1654" s="24"/>
      <c r="F1654" s="24"/>
    </row>
    <row r="1655" spans="4:6">
      <c r="D1655" s="20"/>
      <c r="E1655" s="24"/>
      <c r="F1655" s="24"/>
    </row>
    <row r="1656" spans="4:6">
      <c r="D1656" s="20"/>
      <c r="E1656" s="24"/>
      <c r="F1656" s="24"/>
    </row>
    <row r="1657" spans="4:6">
      <c r="D1657" s="20"/>
      <c r="E1657" s="24"/>
      <c r="F1657" s="24"/>
    </row>
    <row r="1658" spans="4:6">
      <c r="D1658" s="20"/>
      <c r="E1658" s="24"/>
      <c r="F1658" s="24"/>
    </row>
    <row r="1659" spans="4:6">
      <c r="D1659" s="20"/>
      <c r="E1659" s="24"/>
      <c r="F1659" s="24"/>
    </row>
    <row r="1660" spans="4:6">
      <c r="D1660" s="20"/>
      <c r="E1660" s="24"/>
      <c r="F1660" s="24"/>
    </row>
    <row r="1661" spans="4:6">
      <c r="D1661" s="20"/>
      <c r="E1661" s="24"/>
      <c r="F1661" s="24"/>
    </row>
    <row r="1662" spans="4:6">
      <c r="D1662" s="20"/>
      <c r="E1662" s="24"/>
      <c r="F1662" s="24"/>
    </row>
    <row r="1663" spans="4:6">
      <c r="D1663" s="20"/>
      <c r="E1663" s="24"/>
      <c r="F1663" s="24"/>
    </row>
    <row r="1664" spans="4:6">
      <c r="D1664" s="20"/>
      <c r="E1664" s="24"/>
      <c r="F1664" s="24"/>
    </row>
    <row r="1665" spans="4:6">
      <c r="D1665" s="20"/>
      <c r="E1665" s="24"/>
      <c r="F1665" s="24"/>
    </row>
    <row r="1666" spans="4:6">
      <c r="D1666" s="20"/>
      <c r="E1666" s="24"/>
      <c r="F1666" s="24"/>
    </row>
    <row r="1667" spans="4:6">
      <c r="D1667" s="20"/>
      <c r="E1667" s="24"/>
      <c r="F1667" s="24"/>
    </row>
    <row r="1668" spans="4:6">
      <c r="D1668" s="20"/>
      <c r="E1668" s="24"/>
      <c r="F1668" s="24"/>
    </row>
    <row r="1669" spans="4:6">
      <c r="D1669" s="20"/>
      <c r="E1669" s="24"/>
      <c r="F1669" s="24"/>
    </row>
    <row r="1670" spans="4:6">
      <c r="D1670" s="20"/>
      <c r="E1670" s="24"/>
      <c r="F1670" s="24"/>
    </row>
    <row r="1671" spans="4:6">
      <c r="D1671" s="20"/>
      <c r="E1671" s="24"/>
      <c r="F1671" s="24"/>
    </row>
    <row r="1672" spans="4:6">
      <c r="D1672" s="20"/>
      <c r="E1672" s="24"/>
      <c r="F1672" s="24"/>
    </row>
    <row r="1673" spans="4:6">
      <c r="D1673" s="20"/>
      <c r="E1673" s="24"/>
      <c r="F1673" s="24"/>
    </row>
    <row r="1674" spans="4:6">
      <c r="D1674" s="20"/>
      <c r="E1674" s="24"/>
      <c r="F1674" s="24"/>
    </row>
    <row r="1675" spans="4:6">
      <c r="D1675" s="20"/>
      <c r="E1675" s="24"/>
      <c r="F1675" s="24"/>
    </row>
    <row r="1676" spans="4:6">
      <c r="D1676" s="20"/>
      <c r="E1676" s="24"/>
      <c r="F1676" s="24"/>
    </row>
    <row r="1677" spans="4:6">
      <c r="D1677" s="20"/>
      <c r="E1677" s="24"/>
      <c r="F1677" s="24"/>
    </row>
    <row r="1678" spans="4:6">
      <c r="D1678" s="20"/>
      <c r="E1678" s="24"/>
      <c r="F1678" s="24"/>
    </row>
    <row r="1679" spans="4:6">
      <c r="D1679" s="20"/>
      <c r="E1679" s="24"/>
      <c r="F1679" s="24"/>
    </row>
    <row r="1680" spans="4:6">
      <c r="D1680" s="20"/>
      <c r="E1680" s="24"/>
      <c r="F1680" s="24"/>
    </row>
    <row r="1681" spans="4:6">
      <c r="D1681" s="20"/>
      <c r="E1681" s="24"/>
      <c r="F1681" s="24"/>
    </row>
    <row r="1682" spans="4:6">
      <c r="D1682" s="20"/>
      <c r="E1682" s="24"/>
      <c r="F1682" s="24"/>
    </row>
    <row r="1683" spans="4:6">
      <c r="D1683" s="20"/>
      <c r="E1683" s="24"/>
      <c r="F1683" s="24"/>
    </row>
    <row r="1684" spans="4:6">
      <c r="D1684" s="20"/>
      <c r="E1684" s="24"/>
      <c r="F1684" s="24"/>
    </row>
    <row r="1685" spans="4:6">
      <c r="D1685" s="20"/>
      <c r="E1685" s="24"/>
      <c r="F1685" s="24"/>
    </row>
    <row r="1686" spans="4:6">
      <c r="D1686" s="20"/>
      <c r="E1686" s="24"/>
      <c r="F1686" s="24"/>
    </row>
    <row r="1687" spans="4:6">
      <c r="D1687" s="20"/>
      <c r="E1687" s="24"/>
      <c r="F1687" s="24"/>
    </row>
    <row r="1688" spans="4:6">
      <c r="D1688" s="20"/>
      <c r="E1688" s="24"/>
      <c r="F1688" s="24"/>
    </row>
    <row r="1689" spans="4:6">
      <c r="D1689" s="20"/>
      <c r="E1689" s="24"/>
      <c r="F1689" s="24"/>
    </row>
    <row r="1690" spans="4:6">
      <c r="D1690" s="20"/>
      <c r="E1690" s="24"/>
      <c r="F1690" s="24"/>
    </row>
    <row r="1691" spans="4:6">
      <c r="D1691" s="20"/>
      <c r="E1691" s="24"/>
      <c r="F1691" s="24"/>
    </row>
    <row r="1692" spans="4:6">
      <c r="D1692" s="20"/>
      <c r="E1692" s="24"/>
      <c r="F1692" s="24"/>
    </row>
    <row r="1693" spans="4:6">
      <c r="D1693" s="20"/>
      <c r="E1693" s="24"/>
      <c r="F1693" s="24"/>
    </row>
    <row r="1694" spans="4:6">
      <c r="D1694" s="20"/>
      <c r="E1694" s="24"/>
      <c r="F1694" s="24"/>
    </row>
    <row r="1695" spans="4:6">
      <c r="D1695" s="20"/>
      <c r="E1695" s="24"/>
      <c r="F1695" s="24"/>
    </row>
    <row r="1696" spans="4:6">
      <c r="D1696" s="20"/>
      <c r="E1696" s="24"/>
      <c r="F1696" s="24"/>
    </row>
    <row r="1697" spans="4:6">
      <c r="D1697" s="20"/>
      <c r="E1697" s="24"/>
      <c r="F1697" s="24"/>
    </row>
    <row r="1698" spans="4:6">
      <c r="D1698" s="20"/>
      <c r="E1698" s="24"/>
      <c r="F1698" s="24"/>
    </row>
    <row r="1699" spans="4:6">
      <c r="D1699" s="20"/>
      <c r="E1699" s="24"/>
      <c r="F1699" s="24"/>
    </row>
    <row r="1700" spans="4:6">
      <c r="D1700" s="20"/>
      <c r="E1700" s="24"/>
      <c r="F1700" s="24"/>
    </row>
    <row r="1701" spans="4:6">
      <c r="D1701" s="20"/>
      <c r="E1701" s="24"/>
      <c r="F1701" s="24"/>
    </row>
    <row r="1702" spans="4:6">
      <c r="D1702" s="20"/>
      <c r="E1702" s="24"/>
      <c r="F1702" s="24"/>
    </row>
    <row r="1703" spans="4:6">
      <c r="D1703" s="20"/>
      <c r="E1703" s="24"/>
      <c r="F1703" s="24"/>
    </row>
    <row r="1704" spans="4:6">
      <c r="D1704" s="20"/>
      <c r="E1704" s="24"/>
      <c r="F1704" s="24"/>
    </row>
    <row r="1705" spans="4:6">
      <c r="D1705" s="20"/>
      <c r="E1705" s="24"/>
      <c r="F1705" s="24"/>
    </row>
    <row r="1706" spans="4:6">
      <c r="D1706" s="20"/>
      <c r="E1706" s="24"/>
      <c r="F1706" s="24"/>
    </row>
    <row r="1707" spans="4:6">
      <c r="D1707" s="20"/>
      <c r="E1707" s="24"/>
      <c r="F1707" s="24"/>
    </row>
    <row r="1708" spans="4:6">
      <c r="D1708" s="20"/>
      <c r="E1708" s="24"/>
      <c r="F1708" s="24"/>
    </row>
    <row r="1709" spans="4:6">
      <c r="D1709" s="20"/>
      <c r="E1709" s="24"/>
      <c r="F1709" s="24"/>
    </row>
    <row r="1710" spans="4:6">
      <c r="D1710" s="20"/>
      <c r="E1710" s="24"/>
      <c r="F1710" s="24"/>
    </row>
    <row r="1711" spans="4:6">
      <c r="D1711" s="20"/>
      <c r="E1711" s="24"/>
      <c r="F1711" s="24"/>
    </row>
    <row r="1712" spans="4:6">
      <c r="D1712" s="20"/>
      <c r="E1712" s="24"/>
      <c r="F1712" s="24"/>
    </row>
    <row r="1713" spans="4:6">
      <c r="D1713" s="20"/>
      <c r="E1713" s="24"/>
      <c r="F1713" s="24"/>
    </row>
    <row r="1714" spans="4:6">
      <c r="D1714" s="20"/>
      <c r="E1714" s="24"/>
      <c r="F1714" s="24"/>
    </row>
    <row r="1715" spans="4:6">
      <c r="D1715" s="20"/>
      <c r="E1715" s="24"/>
      <c r="F1715" s="24"/>
    </row>
    <row r="1716" spans="4:6">
      <c r="D1716" s="20"/>
      <c r="E1716" s="24"/>
      <c r="F1716" s="24"/>
    </row>
    <row r="1717" spans="4:6">
      <c r="D1717" s="20"/>
      <c r="E1717" s="24"/>
      <c r="F1717" s="24"/>
    </row>
    <row r="1718" spans="4:6">
      <c r="D1718" s="20"/>
      <c r="E1718" s="24"/>
      <c r="F1718" s="24"/>
    </row>
    <row r="1719" spans="4:6">
      <c r="D1719" s="20"/>
      <c r="E1719" s="24"/>
      <c r="F1719" s="24"/>
    </row>
    <row r="1720" spans="4:6">
      <c r="D1720" s="20"/>
      <c r="E1720" s="24"/>
      <c r="F1720" s="24"/>
    </row>
    <row r="1721" spans="4:6">
      <c r="D1721" s="20"/>
      <c r="E1721" s="24"/>
      <c r="F1721" s="24"/>
    </row>
    <row r="1722" spans="4:6">
      <c r="D1722" s="20"/>
      <c r="E1722" s="24"/>
      <c r="F1722" s="24"/>
    </row>
    <row r="1723" spans="4:6">
      <c r="D1723" s="20"/>
      <c r="E1723" s="24"/>
      <c r="F1723" s="24"/>
    </row>
    <row r="1724" spans="4:6">
      <c r="D1724" s="20"/>
      <c r="E1724" s="24"/>
      <c r="F1724" s="24"/>
    </row>
    <row r="1725" spans="4:6">
      <c r="D1725" s="20"/>
      <c r="E1725" s="24"/>
      <c r="F1725" s="24"/>
    </row>
    <row r="1726" spans="4:6">
      <c r="D1726" s="20"/>
      <c r="E1726" s="24"/>
      <c r="F1726" s="24"/>
    </row>
    <row r="1727" spans="4:6">
      <c r="D1727" s="20"/>
      <c r="E1727" s="24"/>
      <c r="F1727" s="24"/>
    </row>
    <row r="1728" spans="4:6">
      <c r="D1728" s="20"/>
      <c r="E1728" s="24"/>
      <c r="F1728" s="24"/>
    </row>
    <row r="1729" spans="4:6">
      <c r="D1729" s="20"/>
      <c r="E1729" s="24"/>
      <c r="F1729" s="24"/>
    </row>
    <row r="1730" spans="4:6">
      <c r="D1730" s="20"/>
      <c r="E1730" s="24"/>
      <c r="F1730" s="24"/>
    </row>
    <row r="1731" spans="4:6">
      <c r="D1731" s="20"/>
      <c r="E1731" s="24"/>
      <c r="F1731" s="24"/>
    </row>
    <row r="1732" spans="4:6">
      <c r="D1732" s="20"/>
      <c r="E1732" s="24"/>
      <c r="F1732" s="24"/>
    </row>
    <row r="1733" spans="4:6">
      <c r="D1733" s="20"/>
      <c r="E1733" s="24"/>
      <c r="F1733" s="24"/>
    </row>
    <row r="1734" spans="4:6">
      <c r="D1734" s="20"/>
      <c r="E1734" s="24"/>
      <c r="F1734" s="24"/>
    </row>
    <row r="1735" spans="4:6">
      <c r="D1735" s="20"/>
      <c r="E1735" s="24"/>
      <c r="F1735" s="24"/>
    </row>
    <row r="1736" spans="4:6">
      <c r="D1736" s="20"/>
      <c r="E1736" s="24"/>
      <c r="F1736" s="24"/>
    </row>
    <row r="1737" spans="4:6">
      <c r="D1737" s="20"/>
      <c r="E1737" s="24"/>
      <c r="F1737" s="24"/>
    </row>
    <row r="1738" spans="4:6">
      <c r="D1738" s="20"/>
      <c r="E1738" s="24"/>
      <c r="F1738" s="24"/>
    </row>
    <row r="1739" spans="4:6">
      <c r="D1739" s="20"/>
      <c r="E1739" s="24"/>
      <c r="F1739" s="24"/>
    </row>
    <row r="1740" spans="4:6">
      <c r="D1740" s="20"/>
      <c r="E1740" s="24"/>
      <c r="F1740" s="24"/>
    </row>
    <row r="1741" spans="4:6">
      <c r="D1741" s="20"/>
      <c r="E1741" s="24"/>
      <c r="F1741" s="24"/>
    </row>
    <row r="1742" spans="4:6">
      <c r="D1742" s="20"/>
      <c r="E1742" s="24"/>
      <c r="F1742" s="24"/>
    </row>
    <row r="1743" spans="4:6">
      <c r="D1743" s="20"/>
      <c r="E1743" s="24"/>
      <c r="F1743" s="24"/>
    </row>
    <row r="1744" spans="4:6">
      <c r="D1744" s="20"/>
      <c r="E1744" s="24"/>
      <c r="F1744" s="24"/>
    </row>
    <row r="1745" spans="4:6">
      <c r="D1745" s="20"/>
      <c r="E1745" s="24"/>
      <c r="F1745" s="24"/>
    </row>
    <row r="1746" spans="4:6">
      <c r="D1746" s="20"/>
      <c r="E1746" s="24"/>
      <c r="F1746" s="24"/>
    </row>
    <row r="1747" spans="4:6">
      <c r="D1747" s="20"/>
      <c r="E1747" s="24"/>
      <c r="F1747" s="24"/>
    </row>
    <row r="1748" spans="4:6">
      <c r="D1748" s="20"/>
      <c r="E1748" s="24"/>
      <c r="F1748" s="24"/>
    </row>
    <row r="1749" spans="4:6">
      <c r="D1749" s="20"/>
      <c r="E1749" s="24"/>
      <c r="F1749" s="24"/>
    </row>
    <row r="1750" spans="4:6">
      <c r="D1750" s="20"/>
      <c r="E1750" s="24"/>
      <c r="F1750" s="24"/>
    </row>
    <row r="1751" spans="4:6">
      <c r="D1751" s="20"/>
      <c r="E1751" s="24"/>
      <c r="F1751" s="24"/>
    </row>
    <row r="1752" spans="4:6">
      <c r="D1752" s="20"/>
      <c r="E1752" s="24"/>
      <c r="F1752" s="24"/>
    </row>
    <row r="1753" spans="4:6">
      <c r="D1753" s="20"/>
      <c r="E1753" s="24"/>
      <c r="F1753" s="24"/>
    </row>
    <row r="1754" spans="4:6">
      <c r="D1754" s="20"/>
      <c r="E1754" s="24"/>
      <c r="F1754" s="24"/>
    </row>
    <row r="1755" spans="4:6">
      <c r="D1755" s="20"/>
      <c r="E1755" s="24"/>
      <c r="F1755" s="24"/>
    </row>
    <row r="1756" spans="4:6">
      <c r="D1756" s="20"/>
      <c r="E1756" s="24"/>
      <c r="F1756" s="24"/>
    </row>
    <row r="1757" spans="4:6">
      <c r="D1757" s="20"/>
      <c r="E1757" s="24"/>
      <c r="F1757" s="24"/>
    </row>
    <row r="1758" spans="4:6">
      <c r="D1758" s="20"/>
      <c r="E1758" s="24"/>
      <c r="F1758" s="24"/>
    </row>
    <row r="1759" spans="4:6">
      <c r="D1759" s="20"/>
      <c r="E1759" s="24"/>
      <c r="F1759" s="24"/>
    </row>
    <row r="1760" spans="4:6">
      <c r="D1760" s="20"/>
      <c r="E1760" s="24"/>
      <c r="F1760" s="24"/>
    </row>
    <row r="1761" spans="4:6">
      <c r="D1761" s="20"/>
      <c r="E1761" s="24"/>
      <c r="F1761" s="24"/>
    </row>
    <row r="1762" spans="4:6">
      <c r="D1762" s="20"/>
      <c r="E1762" s="24"/>
      <c r="F1762" s="24"/>
    </row>
    <row r="1763" spans="4:6">
      <c r="D1763" s="20"/>
      <c r="E1763" s="24"/>
      <c r="F1763" s="24"/>
    </row>
    <row r="1764" spans="4:6">
      <c r="D1764" s="20"/>
      <c r="E1764" s="24"/>
      <c r="F1764" s="24"/>
    </row>
    <row r="1765" spans="4:6">
      <c r="D1765" s="20"/>
      <c r="E1765" s="24"/>
      <c r="F1765" s="24"/>
    </row>
    <row r="1766" spans="4:6">
      <c r="D1766" s="20"/>
      <c r="E1766" s="24"/>
      <c r="F1766" s="24"/>
    </row>
    <row r="1767" spans="4:6">
      <c r="D1767" s="20"/>
      <c r="E1767" s="24"/>
      <c r="F1767" s="24"/>
    </row>
    <row r="1768" spans="4:6">
      <c r="D1768" s="20"/>
      <c r="E1768" s="24"/>
      <c r="F1768" s="24"/>
    </row>
    <row r="1769" spans="4:6">
      <c r="D1769" s="20"/>
      <c r="E1769" s="24"/>
      <c r="F1769" s="24"/>
    </row>
    <row r="1770" spans="4:6">
      <c r="D1770" s="20"/>
      <c r="E1770" s="24"/>
      <c r="F1770" s="24"/>
    </row>
    <row r="1771" spans="4:6">
      <c r="D1771" s="20"/>
      <c r="E1771" s="24"/>
      <c r="F1771" s="24"/>
    </row>
    <row r="1772" spans="4:6">
      <c r="D1772" s="20"/>
      <c r="E1772" s="24"/>
      <c r="F1772" s="24"/>
    </row>
    <row r="1773" spans="4:6">
      <c r="D1773" s="20"/>
      <c r="E1773" s="24"/>
      <c r="F1773" s="24"/>
    </row>
    <row r="1774" spans="4:6">
      <c r="D1774" s="20"/>
      <c r="E1774" s="24"/>
      <c r="F1774" s="24"/>
    </row>
    <row r="1775" spans="4:6">
      <c r="D1775" s="20"/>
      <c r="E1775" s="24"/>
      <c r="F1775" s="24"/>
    </row>
    <row r="1776" spans="4:6">
      <c r="D1776" s="20"/>
      <c r="E1776" s="24"/>
      <c r="F1776" s="24"/>
    </row>
    <row r="1777" spans="4:6">
      <c r="D1777" s="20"/>
      <c r="E1777" s="24"/>
      <c r="F1777" s="24"/>
    </row>
    <row r="1778" spans="4:6">
      <c r="D1778" s="20"/>
      <c r="E1778" s="24"/>
      <c r="F1778" s="24"/>
    </row>
    <row r="1779" spans="4:6">
      <c r="D1779" s="20"/>
      <c r="E1779" s="24"/>
      <c r="F1779" s="24"/>
    </row>
    <row r="1780" spans="4:6">
      <c r="D1780" s="20"/>
      <c r="E1780" s="24"/>
      <c r="F1780" s="24"/>
    </row>
    <row r="1781" spans="4:6">
      <c r="D1781" s="20"/>
      <c r="E1781" s="24"/>
      <c r="F1781" s="24"/>
    </row>
    <row r="1782" spans="4:6">
      <c r="D1782" s="20"/>
      <c r="E1782" s="24"/>
      <c r="F1782" s="24"/>
    </row>
    <row r="1783" spans="4:6">
      <c r="D1783" s="20"/>
      <c r="E1783" s="24"/>
      <c r="F1783" s="24"/>
    </row>
    <row r="1784" spans="4:6">
      <c r="D1784" s="20"/>
      <c r="E1784" s="24"/>
      <c r="F1784" s="24"/>
    </row>
    <row r="1785" spans="4:6">
      <c r="D1785" s="20"/>
      <c r="E1785" s="24"/>
      <c r="F1785" s="24"/>
    </row>
    <row r="1786" spans="4:6">
      <c r="D1786" s="20"/>
      <c r="E1786" s="24"/>
      <c r="F1786" s="24"/>
    </row>
    <row r="1787" spans="4:6">
      <c r="D1787" s="20"/>
      <c r="E1787" s="24"/>
      <c r="F1787" s="24"/>
    </row>
    <row r="1788" spans="4:6">
      <c r="D1788" s="20"/>
      <c r="E1788" s="24"/>
      <c r="F1788" s="24"/>
    </row>
    <row r="1789" spans="4:6">
      <c r="D1789" s="20"/>
      <c r="E1789" s="24"/>
      <c r="F1789" s="24"/>
    </row>
    <row r="1790" spans="4:6">
      <c r="D1790" s="20"/>
      <c r="E1790" s="24"/>
      <c r="F1790" s="24"/>
    </row>
    <row r="1791" spans="4:6">
      <c r="D1791" s="20"/>
      <c r="E1791" s="24"/>
      <c r="F1791" s="24"/>
    </row>
    <row r="1792" spans="4:6">
      <c r="D1792" s="20"/>
      <c r="E1792" s="24"/>
      <c r="F1792" s="24"/>
    </row>
    <row r="1793" spans="4:6">
      <c r="D1793" s="20"/>
      <c r="E1793" s="24"/>
      <c r="F1793" s="24"/>
    </row>
    <row r="1794" spans="4:6">
      <c r="D1794" s="20"/>
      <c r="E1794" s="24"/>
      <c r="F1794" s="24"/>
    </row>
    <row r="1795" spans="4:6">
      <c r="D1795" s="20"/>
      <c r="E1795" s="24"/>
      <c r="F1795" s="24"/>
    </row>
    <row r="1796" spans="4:6">
      <c r="D1796" s="20"/>
      <c r="E1796" s="24"/>
      <c r="F1796" s="24"/>
    </row>
    <row r="1797" spans="4:6">
      <c r="D1797" s="20"/>
      <c r="E1797" s="24"/>
      <c r="F1797" s="24"/>
    </row>
    <row r="1798" spans="4:6">
      <c r="D1798" s="20"/>
      <c r="E1798" s="24"/>
      <c r="F1798" s="24"/>
    </row>
    <row r="1799" spans="4:6">
      <c r="D1799" s="20"/>
      <c r="E1799" s="24"/>
      <c r="F1799" s="24"/>
    </row>
    <row r="1800" spans="4:6">
      <c r="D1800" s="20"/>
      <c r="E1800" s="24"/>
      <c r="F1800" s="24"/>
    </row>
    <row r="1801" spans="4:6">
      <c r="D1801" s="20"/>
      <c r="E1801" s="24"/>
      <c r="F1801" s="24"/>
    </row>
    <row r="1802" spans="4:6">
      <c r="D1802" s="20"/>
      <c r="E1802" s="24"/>
      <c r="F1802" s="24"/>
    </row>
    <row r="1803" spans="4:6">
      <c r="D1803" s="20"/>
      <c r="E1803" s="24"/>
      <c r="F1803" s="24"/>
    </row>
    <row r="1804" spans="4:6">
      <c r="D1804" s="20"/>
      <c r="E1804" s="24"/>
      <c r="F1804" s="24"/>
    </row>
    <row r="1805" spans="4:6">
      <c r="D1805" s="20"/>
      <c r="E1805" s="24"/>
      <c r="F1805" s="24"/>
    </row>
    <row r="1806" spans="4:6">
      <c r="D1806" s="20"/>
      <c r="E1806" s="24"/>
      <c r="F1806" s="24"/>
    </row>
    <row r="1807" spans="4:6">
      <c r="D1807" s="20"/>
      <c r="E1807" s="24"/>
      <c r="F1807" s="24"/>
    </row>
    <row r="1808" spans="4:6">
      <c r="D1808" s="20"/>
      <c r="E1808" s="24"/>
      <c r="F1808" s="24"/>
    </row>
    <row r="1809" spans="4:6">
      <c r="D1809" s="20"/>
      <c r="E1809" s="24"/>
      <c r="F1809" s="24"/>
    </row>
    <row r="1810" spans="4:6">
      <c r="D1810" s="20"/>
      <c r="E1810" s="24"/>
      <c r="F1810" s="24"/>
    </row>
    <row r="1811" spans="4:6">
      <c r="D1811" s="20"/>
      <c r="E1811" s="24"/>
      <c r="F1811" s="24"/>
    </row>
    <row r="1812" spans="4:6">
      <c r="D1812" s="20"/>
      <c r="E1812" s="24"/>
      <c r="F1812" s="24"/>
    </row>
    <row r="1813" spans="4:6">
      <c r="D1813" s="20"/>
      <c r="E1813" s="24"/>
      <c r="F1813" s="24"/>
    </row>
    <row r="1814" spans="4:6">
      <c r="D1814" s="20"/>
      <c r="E1814" s="24"/>
      <c r="F1814" s="24"/>
    </row>
    <row r="1815" spans="4:6">
      <c r="D1815" s="20"/>
      <c r="E1815" s="24"/>
      <c r="F1815" s="24"/>
    </row>
    <row r="1816" spans="4:6">
      <c r="D1816" s="20"/>
      <c r="E1816" s="24"/>
      <c r="F1816" s="24"/>
    </row>
    <row r="1817" spans="4:6">
      <c r="D1817" s="20"/>
      <c r="E1817" s="24"/>
      <c r="F1817" s="24"/>
    </row>
    <row r="1818" spans="4:6">
      <c r="D1818" s="20"/>
      <c r="E1818" s="24"/>
      <c r="F1818" s="24"/>
    </row>
    <row r="1819" spans="4:6">
      <c r="D1819" s="20"/>
      <c r="E1819" s="24"/>
      <c r="F1819" s="24"/>
    </row>
    <row r="1820" spans="4:6">
      <c r="D1820" s="20"/>
      <c r="E1820" s="24"/>
      <c r="F1820" s="24"/>
    </row>
    <row r="1821" spans="4:6">
      <c r="D1821" s="20"/>
      <c r="E1821" s="24"/>
      <c r="F1821" s="24"/>
    </row>
    <row r="1822" spans="4:6">
      <c r="D1822" s="20"/>
      <c r="E1822" s="24"/>
      <c r="F1822" s="24"/>
    </row>
    <row r="1823" spans="4:6">
      <c r="D1823" s="20"/>
      <c r="E1823" s="24"/>
      <c r="F1823" s="24"/>
    </row>
    <row r="1824" spans="4:6">
      <c r="D1824" s="20"/>
      <c r="E1824" s="24"/>
      <c r="F1824" s="24"/>
    </row>
    <row r="1825" spans="4:6">
      <c r="D1825" s="20"/>
      <c r="E1825" s="24"/>
      <c r="F1825" s="24"/>
    </row>
    <row r="1826" spans="4:6">
      <c r="D1826" s="20"/>
      <c r="E1826" s="24"/>
      <c r="F1826" s="24"/>
    </row>
    <row r="1827" spans="4:6">
      <c r="D1827" s="20"/>
      <c r="E1827" s="24"/>
      <c r="F1827" s="24"/>
    </row>
    <row r="1828" spans="4:6">
      <c r="D1828" s="20"/>
      <c r="E1828" s="24"/>
      <c r="F1828" s="24"/>
    </row>
    <row r="1829" spans="4:6">
      <c r="D1829" s="20"/>
      <c r="E1829" s="24"/>
      <c r="F1829" s="24"/>
    </row>
    <row r="1830" spans="4:6">
      <c r="D1830" s="20"/>
      <c r="E1830" s="24"/>
      <c r="F1830" s="24"/>
    </row>
    <row r="1831" spans="4:6">
      <c r="D1831" s="20"/>
      <c r="E1831" s="24"/>
      <c r="F1831" s="24"/>
    </row>
    <row r="1832" spans="4:6">
      <c r="D1832" s="20"/>
      <c r="E1832" s="24"/>
      <c r="F1832" s="24"/>
    </row>
    <row r="1833" spans="4:6">
      <c r="D1833" s="20"/>
      <c r="E1833" s="24"/>
      <c r="F1833" s="24"/>
    </row>
    <row r="1834" spans="4:6">
      <c r="D1834" s="20"/>
      <c r="E1834" s="24"/>
      <c r="F1834" s="24"/>
    </row>
    <row r="1835" spans="4:6">
      <c r="D1835" s="20"/>
      <c r="E1835" s="24"/>
      <c r="F1835" s="24"/>
    </row>
    <row r="1836" spans="4:6">
      <c r="D1836" s="20"/>
      <c r="E1836" s="24"/>
      <c r="F1836" s="24"/>
    </row>
    <row r="1837" spans="4:6">
      <c r="D1837" s="20"/>
      <c r="E1837" s="24"/>
      <c r="F1837" s="24"/>
    </row>
    <row r="1838" spans="4:6">
      <c r="D1838" s="20"/>
      <c r="E1838" s="24"/>
      <c r="F1838" s="24"/>
    </row>
    <row r="1839" spans="4:6">
      <c r="D1839" s="20"/>
      <c r="E1839" s="24"/>
      <c r="F1839" s="24"/>
    </row>
    <row r="1840" spans="4:6">
      <c r="D1840" s="20"/>
      <c r="E1840" s="24"/>
      <c r="F1840" s="24"/>
    </row>
    <row r="1841" spans="4:6">
      <c r="D1841" s="20"/>
      <c r="E1841" s="24"/>
      <c r="F1841" s="24"/>
    </row>
    <row r="1842" spans="4:6">
      <c r="D1842" s="20"/>
      <c r="E1842" s="24"/>
      <c r="F1842" s="24"/>
    </row>
    <row r="1843" spans="4:6">
      <c r="D1843" s="20"/>
      <c r="E1843" s="24"/>
      <c r="F1843" s="24"/>
    </row>
    <row r="1844" spans="4:6">
      <c r="D1844" s="20"/>
      <c r="E1844" s="24"/>
      <c r="F1844" s="24"/>
    </row>
    <row r="1845" spans="4:6">
      <c r="D1845" s="20"/>
      <c r="E1845" s="24"/>
      <c r="F1845" s="24"/>
    </row>
    <row r="1846" spans="4:6">
      <c r="D1846" s="20"/>
      <c r="E1846" s="24"/>
      <c r="F1846" s="24"/>
    </row>
    <row r="1847" spans="4:6">
      <c r="D1847" s="20"/>
      <c r="E1847" s="24"/>
      <c r="F1847" s="24"/>
    </row>
    <row r="1848" spans="4:6">
      <c r="D1848" s="20"/>
      <c r="E1848" s="24"/>
      <c r="F1848" s="24"/>
    </row>
    <row r="1849" spans="4:6">
      <c r="D1849" s="20"/>
      <c r="E1849" s="24"/>
      <c r="F1849" s="24"/>
    </row>
    <row r="1850" spans="4:6">
      <c r="D1850" s="20"/>
      <c r="E1850" s="24"/>
      <c r="F1850" s="24"/>
    </row>
    <row r="1851" spans="4:6">
      <c r="D1851" s="20"/>
      <c r="E1851" s="24"/>
      <c r="F1851" s="24"/>
    </row>
    <row r="1852" spans="4:6">
      <c r="D1852" s="20"/>
      <c r="E1852" s="24"/>
      <c r="F1852" s="24"/>
    </row>
    <row r="1853" spans="4:6">
      <c r="D1853" s="20"/>
      <c r="E1853" s="24"/>
      <c r="F1853" s="24"/>
    </row>
    <row r="1854" spans="4:6">
      <c r="D1854" s="20"/>
      <c r="E1854" s="24"/>
      <c r="F1854" s="24"/>
    </row>
    <row r="1855" spans="4:6">
      <c r="D1855" s="20"/>
      <c r="E1855" s="24"/>
      <c r="F1855" s="24"/>
    </row>
    <row r="1856" spans="4:6">
      <c r="D1856" s="20"/>
      <c r="E1856" s="24"/>
      <c r="F1856" s="24"/>
    </row>
    <row r="1857" spans="4:6">
      <c r="D1857" s="20"/>
      <c r="E1857" s="24"/>
      <c r="F1857" s="24"/>
    </row>
    <row r="1858" spans="4:6">
      <c r="D1858" s="20"/>
      <c r="E1858" s="24"/>
      <c r="F1858" s="24"/>
    </row>
    <row r="1859" spans="4:6">
      <c r="D1859" s="20"/>
      <c r="E1859" s="24"/>
      <c r="F1859" s="24"/>
    </row>
    <row r="1860" spans="4:6">
      <c r="D1860" s="20"/>
      <c r="E1860" s="24"/>
      <c r="F1860" s="24"/>
    </row>
    <row r="1861" spans="4:6">
      <c r="D1861" s="20"/>
      <c r="E1861" s="24"/>
      <c r="F1861" s="24"/>
    </row>
    <row r="1862" spans="4:6">
      <c r="D1862" s="20"/>
      <c r="E1862" s="24"/>
      <c r="F1862" s="24"/>
    </row>
    <row r="1863" spans="4:6">
      <c r="D1863" s="20"/>
      <c r="E1863" s="24"/>
      <c r="F1863" s="24"/>
    </row>
    <row r="1864" spans="4:6">
      <c r="D1864" s="20"/>
      <c r="E1864" s="24"/>
      <c r="F1864" s="24"/>
    </row>
    <row r="1865" spans="4:6">
      <c r="D1865" s="20"/>
      <c r="E1865" s="24"/>
      <c r="F1865" s="24"/>
    </row>
    <row r="1866" spans="4:6">
      <c r="D1866" s="20"/>
      <c r="E1866" s="24"/>
      <c r="F1866" s="24"/>
    </row>
    <row r="1867" spans="4:6">
      <c r="D1867" s="20"/>
      <c r="E1867" s="24"/>
      <c r="F1867" s="24"/>
    </row>
    <row r="1868" spans="4:6">
      <c r="D1868" s="20"/>
      <c r="E1868" s="24"/>
      <c r="F1868" s="24"/>
    </row>
    <row r="1869" spans="4:6">
      <c r="D1869" s="20"/>
      <c r="E1869" s="24"/>
      <c r="F1869" s="24"/>
    </row>
    <row r="1870" spans="4:6">
      <c r="D1870" s="20"/>
      <c r="E1870" s="24"/>
      <c r="F1870" s="24"/>
    </row>
    <row r="1871" spans="4:6">
      <c r="D1871" s="20"/>
      <c r="E1871" s="24"/>
      <c r="F1871" s="24"/>
    </row>
    <row r="1872" spans="4:6">
      <c r="D1872" s="20"/>
      <c r="E1872" s="24"/>
      <c r="F1872" s="24"/>
    </row>
    <row r="1873" spans="4:6">
      <c r="D1873" s="20"/>
      <c r="E1873" s="24"/>
      <c r="F1873" s="24"/>
    </row>
    <row r="1874" spans="4:6">
      <c r="D1874" s="20"/>
      <c r="E1874" s="24"/>
      <c r="F1874" s="24"/>
    </row>
    <row r="1875" spans="4:6">
      <c r="D1875" s="20"/>
      <c r="E1875" s="24"/>
      <c r="F1875" s="24"/>
    </row>
    <row r="1876" spans="4:6">
      <c r="D1876" s="20"/>
      <c r="E1876" s="24"/>
      <c r="F1876" s="24"/>
    </row>
    <row r="1877" spans="4:6">
      <c r="D1877" s="20"/>
      <c r="E1877" s="24"/>
      <c r="F1877" s="24"/>
    </row>
    <row r="1878" spans="4:6">
      <c r="D1878" s="20"/>
      <c r="E1878" s="24"/>
      <c r="F1878" s="24"/>
    </row>
    <row r="1879" spans="4:6">
      <c r="D1879" s="20"/>
      <c r="E1879" s="24"/>
      <c r="F1879" s="24"/>
    </row>
    <row r="1880" spans="4:6">
      <c r="D1880" s="20"/>
      <c r="E1880" s="24"/>
      <c r="F1880" s="24"/>
    </row>
    <row r="1881" spans="4:6">
      <c r="D1881" s="20"/>
      <c r="E1881" s="24"/>
      <c r="F1881" s="24"/>
    </row>
    <row r="1882" spans="4:6">
      <c r="D1882" s="20"/>
      <c r="E1882" s="24"/>
      <c r="F1882" s="24"/>
    </row>
    <row r="1883" spans="4:6">
      <c r="D1883" s="20"/>
      <c r="E1883" s="24"/>
      <c r="F1883" s="24"/>
    </row>
    <row r="1884" spans="4:6">
      <c r="D1884" s="20"/>
      <c r="E1884" s="24"/>
      <c r="F1884" s="24"/>
    </row>
    <row r="1885" spans="4:6">
      <c r="D1885" s="20"/>
      <c r="E1885" s="24"/>
      <c r="F1885" s="24"/>
    </row>
    <row r="1886" spans="4:6">
      <c r="D1886" s="20"/>
      <c r="E1886" s="24"/>
      <c r="F1886" s="24"/>
    </row>
    <row r="1887" spans="4:6">
      <c r="D1887" s="20"/>
      <c r="E1887" s="24"/>
      <c r="F1887" s="24"/>
    </row>
    <row r="1888" spans="4:6">
      <c r="D1888" s="20"/>
      <c r="E1888" s="24"/>
      <c r="F1888" s="24"/>
    </row>
    <row r="1889" spans="4:6">
      <c r="D1889" s="20"/>
      <c r="E1889" s="24"/>
      <c r="F1889" s="24"/>
    </row>
    <row r="1890" spans="4:6">
      <c r="D1890" s="20"/>
      <c r="E1890" s="24"/>
      <c r="F1890" s="24"/>
    </row>
    <row r="1891" spans="4:6">
      <c r="D1891" s="20"/>
      <c r="E1891" s="24"/>
      <c r="F1891" s="24"/>
    </row>
    <row r="1892" spans="4:6">
      <c r="D1892" s="20"/>
      <c r="E1892" s="24"/>
      <c r="F1892" s="24"/>
    </row>
    <row r="1893" spans="4:6">
      <c r="D1893" s="20"/>
      <c r="E1893" s="24"/>
      <c r="F1893" s="24"/>
    </row>
    <row r="1894" spans="4:6">
      <c r="D1894" s="20"/>
      <c r="E1894" s="24"/>
      <c r="F1894" s="24"/>
    </row>
    <row r="1895" spans="4:6">
      <c r="D1895" s="20"/>
      <c r="E1895" s="24"/>
      <c r="F1895" s="24"/>
    </row>
    <row r="1896" spans="4:6">
      <c r="D1896" s="20"/>
      <c r="E1896" s="24"/>
      <c r="F1896" s="24"/>
    </row>
    <row r="1897" spans="4:6">
      <c r="D1897" s="20"/>
      <c r="E1897" s="24"/>
      <c r="F1897" s="24"/>
    </row>
    <row r="1898" spans="4:6">
      <c r="D1898" s="20"/>
      <c r="E1898" s="24"/>
      <c r="F1898" s="24"/>
    </row>
    <row r="1899" spans="4:6">
      <c r="D1899" s="20"/>
      <c r="E1899" s="24"/>
      <c r="F1899" s="24"/>
    </row>
    <row r="1900" spans="4:6">
      <c r="D1900" s="20"/>
      <c r="E1900" s="24"/>
      <c r="F1900" s="24"/>
    </row>
    <row r="1901" spans="4:6">
      <c r="D1901" s="20"/>
      <c r="E1901" s="24"/>
      <c r="F1901" s="24"/>
    </row>
    <row r="1902" spans="4:6">
      <c r="D1902" s="20"/>
      <c r="E1902" s="24"/>
      <c r="F1902" s="24"/>
    </row>
    <row r="1903" spans="4:6">
      <c r="D1903" s="20"/>
      <c r="E1903" s="24"/>
      <c r="F1903" s="24"/>
    </row>
    <row r="1904" spans="4:6">
      <c r="D1904" s="20"/>
      <c r="E1904" s="24"/>
      <c r="F1904" s="24"/>
    </row>
    <row r="1905" spans="4:6">
      <c r="D1905" s="20"/>
      <c r="E1905" s="24"/>
      <c r="F1905" s="24"/>
    </row>
    <row r="1906" spans="4:6">
      <c r="D1906" s="20"/>
      <c r="E1906" s="24"/>
      <c r="F1906" s="24"/>
    </row>
    <row r="1907" spans="4:6">
      <c r="D1907" s="20"/>
      <c r="E1907" s="24"/>
      <c r="F1907" s="24"/>
    </row>
    <row r="1908" spans="4:6">
      <c r="D1908" s="20"/>
      <c r="E1908" s="24"/>
      <c r="F1908" s="24"/>
    </row>
    <row r="1909" spans="4:6">
      <c r="D1909" s="20"/>
      <c r="E1909" s="24"/>
      <c r="F1909" s="24"/>
    </row>
    <row r="1910" spans="4:6">
      <c r="D1910" s="20"/>
      <c r="E1910" s="24"/>
      <c r="F1910" s="24"/>
    </row>
    <row r="1911" spans="4:6">
      <c r="D1911" s="20"/>
      <c r="E1911" s="24"/>
      <c r="F1911" s="24"/>
    </row>
    <row r="1912" spans="4:6">
      <c r="D1912" s="20"/>
      <c r="E1912" s="24"/>
      <c r="F1912" s="24"/>
    </row>
    <row r="1913" spans="4:6">
      <c r="D1913" s="20"/>
      <c r="E1913" s="24"/>
      <c r="F1913" s="24"/>
    </row>
    <row r="1914" spans="4:6">
      <c r="D1914" s="20"/>
      <c r="E1914" s="24"/>
      <c r="F1914" s="24"/>
    </row>
    <row r="1915" spans="4:6">
      <c r="D1915" s="20"/>
      <c r="E1915" s="24"/>
      <c r="F1915" s="24"/>
    </row>
    <row r="1916" spans="4:6">
      <c r="D1916" s="20"/>
      <c r="E1916" s="24"/>
      <c r="F1916" s="24"/>
    </row>
    <row r="1917" spans="4:6">
      <c r="D1917" s="20"/>
      <c r="E1917" s="24"/>
      <c r="F1917" s="24"/>
    </row>
    <row r="1918" spans="4:6">
      <c r="D1918" s="20"/>
      <c r="E1918" s="24"/>
      <c r="F1918" s="24"/>
    </row>
    <row r="1919" spans="4:6">
      <c r="D1919" s="20"/>
      <c r="E1919" s="24"/>
      <c r="F1919" s="24"/>
    </row>
    <row r="1920" spans="4:6">
      <c r="D1920" s="20"/>
      <c r="E1920" s="24"/>
      <c r="F1920" s="24"/>
    </row>
    <row r="1921" spans="4:6">
      <c r="D1921" s="20"/>
      <c r="E1921" s="24"/>
      <c r="F1921" s="24"/>
    </row>
    <row r="1922" spans="4:6">
      <c r="D1922" s="20"/>
      <c r="E1922" s="24"/>
      <c r="F1922" s="24"/>
    </row>
    <row r="1923" spans="4:6">
      <c r="D1923" s="20"/>
      <c r="E1923" s="24"/>
      <c r="F1923" s="24"/>
    </row>
    <row r="1924" spans="4:6">
      <c r="D1924" s="20"/>
      <c r="E1924" s="24"/>
      <c r="F1924" s="24"/>
    </row>
    <row r="1925" spans="4:6">
      <c r="D1925" s="20"/>
      <c r="E1925" s="24"/>
      <c r="F1925" s="24"/>
    </row>
    <row r="1926" spans="4:6">
      <c r="D1926" s="20"/>
      <c r="E1926" s="24"/>
      <c r="F1926" s="24"/>
    </row>
    <row r="1927" spans="4:6">
      <c r="D1927" s="20"/>
      <c r="E1927" s="24"/>
      <c r="F1927" s="24"/>
    </row>
    <row r="1928" spans="4:6">
      <c r="D1928" s="20"/>
      <c r="E1928" s="24"/>
      <c r="F1928" s="24"/>
    </row>
    <row r="1929" spans="4:6">
      <c r="D1929" s="20"/>
      <c r="E1929" s="24"/>
      <c r="F1929" s="24"/>
    </row>
    <row r="1930" spans="4:6">
      <c r="D1930" s="20"/>
      <c r="E1930" s="24"/>
      <c r="F1930" s="24"/>
    </row>
    <row r="1931" spans="4:6">
      <c r="D1931" s="20"/>
      <c r="E1931" s="24"/>
      <c r="F1931" s="24"/>
    </row>
    <row r="1932" spans="4:6">
      <c r="D1932" s="20"/>
      <c r="E1932" s="24"/>
      <c r="F1932" s="24"/>
    </row>
    <row r="1933" spans="4:6">
      <c r="D1933" s="20"/>
      <c r="E1933" s="24"/>
      <c r="F1933" s="24"/>
    </row>
    <row r="1934" spans="4:6">
      <c r="D1934" s="20"/>
      <c r="E1934" s="24"/>
      <c r="F1934" s="24"/>
    </row>
    <row r="1935" spans="4:6">
      <c r="D1935" s="20"/>
      <c r="E1935" s="24"/>
      <c r="F1935" s="24"/>
    </row>
    <row r="1936" spans="4:6">
      <c r="D1936" s="20"/>
      <c r="E1936" s="24"/>
      <c r="F1936" s="24"/>
    </row>
    <row r="1937" spans="4:6">
      <c r="D1937" s="20"/>
      <c r="E1937" s="24"/>
      <c r="F1937" s="24"/>
    </row>
    <row r="1938" spans="4:6">
      <c r="D1938" s="20"/>
      <c r="E1938" s="24"/>
      <c r="F1938" s="24"/>
    </row>
    <row r="1939" spans="4:6">
      <c r="D1939" s="20"/>
      <c r="E1939" s="24"/>
      <c r="F1939" s="24"/>
    </row>
    <row r="1940" spans="4:6">
      <c r="D1940" s="20"/>
      <c r="E1940" s="24"/>
      <c r="F1940" s="24"/>
    </row>
    <row r="1941" spans="4:6">
      <c r="D1941" s="20"/>
      <c r="E1941" s="24"/>
      <c r="F1941" s="24"/>
    </row>
    <row r="1942" spans="4:6">
      <c r="D1942" s="20"/>
      <c r="E1942" s="24"/>
      <c r="F1942" s="24"/>
    </row>
    <row r="1943" spans="4:6">
      <c r="D1943" s="20"/>
      <c r="E1943" s="24"/>
      <c r="F1943" s="24"/>
    </row>
    <row r="1944" spans="4:6">
      <c r="D1944" s="20"/>
      <c r="E1944" s="24"/>
      <c r="F1944" s="24"/>
    </row>
    <row r="1945" spans="4:6">
      <c r="D1945" s="20"/>
      <c r="E1945" s="24"/>
      <c r="F1945" s="24"/>
    </row>
    <row r="1946" spans="4:6">
      <c r="D1946" s="20"/>
      <c r="E1946" s="24"/>
      <c r="F1946" s="24"/>
    </row>
    <row r="1947" spans="4:6">
      <c r="D1947" s="20"/>
      <c r="E1947" s="24"/>
      <c r="F1947" s="24"/>
    </row>
    <row r="1948" spans="4:6">
      <c r="D1948" s="20"/>
      <c r="E1948" s="24"/>
      <c r="F1948" s="24"/>
    </row>
    <row r="1949" spans="4:6">
      <c r="D1949" s="20"/>
      <c r="E1949" s="24"/>
      <c r="F1949" s="24"/>
    </row>
    <row r="1950" spans="4:6">
      <c r="D1950" s="20"/>
      <c r="E1950" s="24"/>
      <c r="F1950" s="24"/>
    </row>
    <row r="1951" spans="4:6">
      <c r="D1951" s="20"/>
      <c r="E1951" s="24"/>
      <c r="F1951" s="24"/>
    </row>
    <row r="1952" spans="4:6">
      <c r="D1952" s="20"/>
      <c r="E1952" s="24"/>
      <c r="F1952" s="24"/>
    </row>
    <row r="1953" spans="4:6">
      <c r="D1953" s="20"/>
      <c r="E1953" s="24"/>
      <c r="F1953" s="24"/>
    </row>
    <row r="1954" spans="4:6">
      <c r="D1954" s="20"/>
      <c r="E1954" s="24"/>
      <c r="F1954" s="24"/>
    </row>
    <row r="1955" spans="4:6">
      <c r="D1955" s="20"/>
      <c r="E1955" s="24"/>
      <c r="F1955" s="24"/>
    </row>
    <row r="1956" spans="4:6">
      <c r="D1956" s="20"/>
      <c r="E1956" s="24"/>
      <c r="F1956" s="24"/>
    </row>
    <row r="1957" spans="4:6">
      <c r="D1957" s="20"/>
      <c r="E1957" s="24"/>
      <c r="F1957" s="24"/>
    </row>
    <row r="1958" spans="4:6">
      <c r="D1958" s="20"/>
      <c r="E1958" s="24"/>
      <c r="F1958" s="24"/>
    </row>
    <row r="1959" spans="4:6">
      <c r="D1959" s="20"/>
      <c r="E1959" s="24"/>
      <c r="F1959" s="24"/>
    </row>
    <row r="1960" spans="4:6">
      <c r="D1960" s="20"/>
      <c r="E1960" s="24"/>
      <c r="F1960" s="24"/>
    </row>
    <row r="1961" spans="4:6">
      <c r="D1961" s="20"/>
      <c r="E1961" s="24"/>
      <c r="F1961" s="24"/>
    </row>
    <row r="1962" spans="4:6">
      <c r="D1962" s="20"/>
      <c r="E1962" s="24"/>
      <c r="F1962" s="24"/>
    </row>
    <row r="1963" spans="4:6">
      <c r="D1963" s="20"/>
      <c r="E1963" s="24"/>
      <c r="F1963" s="24"/>
    </row>
    <row r="1964" spans="4:6">
      <c r="D1964" s="20"/>
      <c r="E1964" s="24"/>
      <c r="F1964" s="24"/>
    </row>
    <row r="1965" spans="4:6">
      <c r="D1965" s="20"/>
      <c r="E1965" s="24"/>
      <c r="F1965" s="24"/>
    </row>
    <row r="1966" spans="4:6">
      <c r="D1966" s="20"/>
      <c r="E1966" s="24"/>
      <c r="F1966" s="24"/>
    </row>
    <row r="1967" spans="4:6">
      <c r="D1967" s="20"/>
      <c r="E1967" s="24"/>
      <c r="F1967" s="24"/>
    </row>
    <row r="1968" spans="4:6">
      <c r="D1968" s="20"/>
      <c r="E1968" s="24"/>
      <c r="F1968" s="24"/>
    </row>
    <row r="1969" spans="4:6">
      <c r="D1969" s="20"/>
      <c r="E1969" s="24"/>
      <c r="F1969" s="24"/>
    </row>
    <row r="1970" spans="4:6">
      <c r="D1970" s="20"/>
      <c r="E1970" s="24"/>
      <c r="F1970" s="24"/>
    </row>
    <row r="1971" spans="4:6">
      <c r="D1971" s="20"/>
      <c r="E1971" s="24"/>
      <c r="F1971" s="24"/>
    </row>
    <row r="1972" spans="4:6">
      <c r="D1972" s="20"/>
      <c r="E1972" s="24"/>
      <c r="F1972" s="24"/>
    </row>
    <row r="1973" spans="4:6">
      <c r="D1973" s="20"/>
      <c r="E1973" s="24"/>
      <c r="F1973" s="24"/>
    </row>
    <row r="1974" spans="4:6">
      <c r="D1974" s="20"/>
      <c r="E1974" s="24"/>
      <c r="F1974" s="24"/>
    </row>
    <row r="1975" spans="4:6">
      <c r="D1975" s="20"/>
      <c r="E1975" s="24"/>
      <c r="F1975" s="24"/>
    </row>
    <row r="1976" spans="4:6">
      <c r="D1976" s="20"/>
      <c r="E1976" s="24"/>
      <c r="F1976" s="24"/>
    </row>
    <row r="1977" spans="4:6">
      <c r="D1977" s="20"/>
      <c r="E1977" s="24"/>
      <c r="F1977" s="24"/>
    </row>
    <row r="1978" spans="4:6">
      <c r="D1978" s="20"/>
      <c r="E1978" s="24"/>
      <c r="F1978" s="24"/>
    </row>
    <row r="1979" spans="4:6">
      <c r="D1979" s="20"/>
      <c r="E1979" s="24"/>
      <c r="F1979" s="24"/>
    </row>
    <row r="1980" spans="4:6">
      <c r="D1980" s="20"/>
      <c r="E1980" s="24"/>
      <c r="F1980" s="24"/>
    </row>
    <row r="1981" spans="4:6">
      <c r="D1981" s="20"/>
      <c r="E1981" s="24"/>
      <c r="F1981" s="24"/>
    </row>
    <row r="1982" spans="4:6">
      <c r="D1982" s="20"/>
      <c r="E1982" s="24"/>
      <c r="F1982" s="24"/>
    </row>
    <row r="1983" spans="4:6">
      <c r="D1983" s="20"/>
      <c r="E1983" s="24"/>
      <c r="F1983" s="24"/>
    </row>
    <row r="1984" spans="4:6">
      <c r="D1984" s="20"/>
      <c r="E1984" s="24"/>
      <c r="F1984" s="24"/>
    </row>
    <row r="1985" spans="4:6">
      <c r="D1985" s="20"/>
      <c r="E1985" s="24"/>
      <c r="F1985" s="24"/>
    </row>
    <row r="1986" spans="4:6">
      <c r="D1986" s="20"/>
      <c r="E1986" s="24"/>
      <c r="F1986" s="24"/>
    </row>
    <row r="1987" spans="4:6">
      <c r="D1987" s="20"/>
      <c r="E1987" s="24"/>
      <c r="F1987" s="24"/>
    </row>
    <row r="1988" spans="4:6">
      <c r="D1988" s="20"/>
      <c r="E1988" s="24"/>
      <c r="F1988" s="24"/>
    </row>
    <row r="1989" spans="4:6">
      <c r="D1989" s="20"/>
      <c r="E1989" s="24"/>
      <c r="F1989" s="24"/>
    </row>
    <row r="1990" spans="4:6">
      <c r="D1990" s="20"/>
      <c r="E1990" s="24"/>
      <c r="F1990" s="24"/>
    </row>
    <row r="1991" spans="4:6">
      <c r="D1991" s="20"/>
      <c r="E1991" s="24"/>
      <c r="F1991" s="24"/>
    </row>
    <row r="1992" spans="4:6">
      <c r="D1992" s="20"/>
      <c r="E1992" s="24"/>
      <c r="F1992" s="24"/>
    </row>
    <row r="1993" spans="4:6">
      <c r="D1993" s="20"/>
      <c r="E1993" s="24"/>
      <c r="F1993" s="24"/>
    </row>
    <row r="1994" spans="4:6">
      <c r="D1994" s="20"/>
      <c r="E1994" s="24"/>
      <c r="F1994" s="24"/>
    </row>
    <row r="1995" spans="4:6">
      <c r="D1995" s="20"/>
      <c r="E1995" s="24"/>
      <c r="F1995" s="24"/>
    </row>
    <row r="1996" spans="4:6">
      <c r="D1996" s="20"/>
      <c r="E1996" s="24"/>
      <c r="F1996" s="24"/>
    </row>
    <row r="1997" spans="4:6">
      <c r="D1997" s="20"/>
      <c r="E1997" s="24"/>
      <c r="F1997" s="24"/>
    </row>
    <row r="1998" spans="4:6">
      <c r="D1998" s="20"/>
      <c r="E1998" s="24"/>
      <c r="F1998" s="24"/>
    </row>
    <row r="1999" spans="4:6">
      <c r="D1999" s="20"/>
      <c r="E1999" s="24"/>
      <c r="F1999" s="24"/>
    </row>
    <row r="2000" spans="4:6">
      <c r="D2000" s="20"/>
      <c r="E2000" s="24"/>
      <c r="F2000" s="24"/>
    </row>
  </sheetData>
  <phoneticPr fontId="26" type="noConversion"/>
  <pageMargins left="0.75" right="0.75" top="1" bottom="1" header="0.5" footer="0.5"/>
  <pageSetup paperSize="0"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sheetPr codeName="Sheet5"/>
  <dimension ref="B1:CH2000"/>
  <sheetViews>
    <sheetView topLeftCell="A24" workbookViewId="0">
      <selection activeCell="S100" sqref="C100:S300"/>
    </sheetView>
  </sheetViews>
  <sheetFormatPr defaultColWidth="11" defaultRowHeight="13.5"/>
  <cols>
    <col min="4" max="4" width="18.23046875" bestFit="1" customWidth="1"/>
    <col min="5" max="5" width="10.69140625" hidden="1" customWidth="1"/>
    <col min="6" max="7" width="12.69140625" hidden="1" customWidth="1"/>
    <col min="8" max="8" width="12" hidden="1" customWidth="1"/>
    <col min="9" max="9" width="13.15234375" hidden="1" customWidth="1"/>
    <col min="10" max="15" width="10.69140625" hidden="1" customWidth="1"/>
    <col min="16" max="16" width="12" hidden="1" customWidth="1"/>
    <col min="17" max="41" width="10.69140625" hidden="1" customWidth="1"/>
    <col min="44" max="44" width="11.61328125" bestFit="1" customWidth="1"/>
    <col min="45" max="45" width="12" bestFit="1" customWidth="1"/>
    <col min="46" max="46" width="14.23046875" customWidth="1"/>
    <col min="47" max="47" width="15.15234375" customWidth="1"/>
    <col min="48" max="48" width="16.69140625" customWidth="1"/>
    <col min="49" max="49" width="22.23046875" bestFit="1" customWidth="1"/>
    <col min="50" max="50" width="9.61328125" customWidth="1"/>
    <col min="51" max="51" width="9.3828125" style="20" customWidth="1"/>
    <col min="52" max="52" width="24" bestFit="1" customWidth="1"/>
    <col min="53" max="53" width="21.61328125" bestFit="1" customWidth="1"/>
    <col min="54" max="54" width="24.23046875" style="20" bestFit="1" customWidth="1"/>
    <col min="62" max="86" width="10.69140625" style="22" customWidth="1"/>
  </cols>
  <sheetData>
    <row r="1" spans="3:59" ht="15.5" hidden="1">
      <c r="C1" s="1" t="s">
        <v>121</v>
      </c>
      <c r="D1" s="2"/>
      <c r="E1" s="2"/>
      <c r="F1" s="1" t="s">
        <v>24</v>
      </c>
      <c r="G1" s="2"/>
      <c r="H1" s="2"/>
      <c r="I1" s="2"/>
      <c r="J1" s="2"/>
      <c r="K1" s="2"/>
      <c r="L1" s="3"/>
      <c r="M1" s="2"/>
      <c r="N1" s="2"/>
      <c r="O1" s="2"/>
      <c r="P1" s="2"/>
      <c r="Q1" s="2"/>
      <c r="R1" s="2"/>
      <c r="S1" s="2"/>
      <c r="T1" s="2"/>
      <c r="U1" s="3"/>
      <c r="V1" s="2"/>
      <c r="W1" s="2"/>
      <c r="X1" s="2"/>
      <c r="Y1" s="2"/>
      <c r="Z1" s="2"/>
      <c r="AA1" s="2"/>
      <c r="AB1" s="2"/>
      <c r="AC1" s="2"/>
      <c r="AP1" s="4"/>
      <c r="AZ1" s="22"/>
      <c r="BA1" s="22"/>
      <c r="BB1" s="53"/>
      <c r="BC1" s="22"/>
      <c r="BD1" s="22"/>
      <c r="BE1" s="22"/>
      <c r="BF1" s="22"/>
      <c r="BG1" s="22"/>
    </row>
    <row r="2" spans="3:59" hidden="1">
      <c r="C2" s="2"/>
      <c r="D2" s="2"/>
      <c r="E2" s="2"/>
      <c r="F2" s="5" t="s">
        <v>122</v>
      </c>
      <c r="G2" s="2"/>
      <c r="H2" s="2"/>
      <c r="I2" s="2"/>
      <c r="J2" s="2"/>
      <c r="K2" s="2"/>
      <c r="L2" s="3"/>
      <c r="M2" s="2"/>
      <c r="N2" s="2"/>
      <c r="O2" s="2"/>
      <c r="P2" s="2"/>
      <c r="Q2" s="2"/>
      <c r="R2" s="2"/>
      <c r="S2" s="2"/>
      <c r="T2" s="2"/>
      <c r="U2" s="3"/>
      <c r="V2" s="2"/>
      <c r="W2" s="2"/>
      <c r="X2" s="2"/>
      <c r="Y2" s="2"/>
      <c r="Z2" s="2"/>
      <c r="AA2" s="2"/>
      <c r="AB2" s="2"/>
      <c r="AC2" s="2"/>
      <c r="AP2" s="4"/>
      <c r="AZ2" s="22"/>
      <c r="BA2" s="22"/>
      <c r="BB2" s="53"/>
      <c r="BC2" s="22"/>
      <c r="BD2" s="22"/>
      <c r="BE2" s="22"/>
      <c r="BF2" s="22"/>
      <c r="BG2" s="22"/>
    </row>
    <row r="3" spans="3:59" hidden="1">
      <c r="C3" s="1" t="s">
        <v>118</v>
      </c>
      <c r="D3" s="2"/>
      <c r="E3" s="2"/>
      <c r="F3" s="2"/>
      <c r="G3" s="2"/>
      <c r="H3" s="2"/>
      <c r="I3" s="2"/>
      <c r="J3" s="2"/>
      <c r="K3" s="2"/>
      <c r="L3" s="1" t="s">
        <v>119</v>
      </c>
      <c r="M3" s="2"/>
      <c r="N3" s="2"/>
      <c r="O3" s="2"/>
      <c r="P3" s="2"/>
      <c r="Q3" s="2"/>
      <c r="R3" s="2"/>
      <c r="S3" s="2"/>
      <c r="T3" s="2"/>
      <c r="U3" s="1" t="s">
        <v>120</v>
      </c>
      <c r="V3" s="2"/>
      <c r="W3" s="2"/>
      <c r="X3" s="2"/>
      <c r="Y3" s="2"/>
      <c r="Z3" s="2"/>
      <c r="AA3" s="2"/>
      <c r="AB3" s="2"/>
      <c r="AC3" s="2"/>
      <c r="AP3" s="4"/>
      <c r="AZ3" s="22"/>
      <c r="BA3" s="22"/>
      <c r="BB3" s="53"/>
      <c r="BC3" s="22"/>
      <c r="BD3" s="22"/>
      <c r="BE3" s="22"/>
      <c r="BF3" s="22"/>
      <c r="BG3" s="22"/>
    </row>
    <row r="4" spans="3:59" hidden="1">
      <c r="C4" s="6"/>
      <c r="D4" s="7" t="s">
        <v>110</v>
      </c>
      <c r="E4" s="7" t="s">
        <v>111</v>
      </c>
      <c r="F4" s="7" t="s">
        <v>112</v>
      </c>
      <c r="G4" s="7" t="s">
        <v>113</v>
      </c>
      <c r="H4" s="7" t="s">
        <v>114</v>
      </c>
      <c r="I4" s="7" t="s">
        <v>115</v>
      </c>
      <c r="J4" s="7" t="s">
        <v>116</v>
      </c>
      <c r="K4" s="7" t="s">
        <v>117</v>
      </c>
      <c r="L4" s="6"/>
      <c r="M4" s="7" t="s">
        <v>110</v>
      </c>
      <c r="N4" s="7" t="s">
        <v>111</v>
      </c>
      <c r="O4" s="7" t="s">
        <v>112</v>
      </c>
      <c r="P4" s="7" t="s">
        <v>113</v>
      </c>
      <c r="Q4" s="7" t="s">
        <v>114</v>
      </c>
      <c r="R4" s="7" t="s">
        <v>115</v>
      </c>
      <c r="S4" s="7" t="s">
        <v>116</v>
      </c>
      <c r="T4" s="7" t="s">
        <v>117</v>
      </c>
      <c r="U4" s="6"/>
      <c r="V4" s="7" t="s">
        <v>110</v>
      </c>
      <c r="W4" s="7" t="s">
        <v>111</v>
      </c>
      <c r="X4" s="7" t="s">
        <v>112</v>
      </c>
      <c r="Y4" s="7" t="s">
        <v>113</v>
      </c>
      <c r="Z4" s="7" t="s">
        <v>114</v>
      </c>
      <c r="AA4" s="7" t="s">
        <v>115</v>
      </c>
      <c r="AB4" s="7" t="s">
        <v>116</v>
      </c>
      <c r="AC4" s="7" t="s">
        <v>117</v>
      </c>
      <c r="AP4" s="4"/>
      <c r="AZ4" s="22"/>
      <c r="BA4" s="22"/>
      <c r="BB4" s="53"/>
      <c r="BC4" s="22"/>
      <c r="BD4" s="22"/>
      <c r="BE4" s="22"/>
      <c r="BF4" s="22"/>
      <c r="BG4" s="22"/>
    </row>
    <row r="5" spans="3:59" hidden="1">
      <c r="C5" s="8" t="s">
        <v>102</v>
      </c>
      <c r="D5" s="9">
        <v>-27.2444260945847</v>
      </c>
      <c r="E5" s="9">
        <v>-3.4382385491982101</v>
      </c>
      <c r="F5" s="10">
        <v>0</v>
      </c>
      <c r="G5" s="9">
        <v>49.647081042397403</v>
      </c>
      <c r="H5" s="9">
        <v>284.92053208446498</v>
      </c>
      <c r="I5" s="9">
        <v>-671.46892493688802</v>
      </c>
      <c r="J5" s="9">
        <v>-306.42082409770097</v>
      </c>
      <c r="K5" s="9">
        <v>-476.39128316176902</v>
      </c>
      <c r="L5" s="11"/>
      <c r="M5" s="12">
        <v>-7.2509169417801402</v>
      </c>
      <c r="N5" s="12">
        <v>52.7356253268118</v>
      </c>
      <c r="O5" s="12">
        <v>-95.139589091998999</v>
      </c>
      <c r="P5" s="12">
        <v>237.00133358831999</v>
      </c>
      <c r="Q5" s="12">
        <v>-270.85392355015898</v>
      </c>
      <c r="R5" s="13">
        <v>0</v>
      </c>
      <c r="S5" s="12">
        <v>-645.84350231557301</v>
      </c>
      <c r="T5" s="12">
        <v>411.12543216248503</v>
      </c>
      <c r="U5" s="14"/>
      <c r="V5" s="12">
        <v>-10.170828901815099</v>
      </c>
      <c r="W5" s="13">
        <v>0</v>
      </c>
      <c r="X5" s="12">
        <v>11.2757426837744</v>
      </c>
      <c r="Y5" s="12">
        <v>-36.872487022775097</v>
      </c>
      <c r="Z5" s="12">
        <v>194.96112525199999</v>
      </c>
      <c r="AA5" s="12">
        <v>-412.42232180368302</v>
      </c>
      <c r="AB5" s="12">
        <v>386.51061481618501</v>
      </c>
      <c r="AC5" s="12">
        <v>-139.824224670799</v>
      </c>
      <c r="AD5" s="12"/>
      <c r="AE5" s="12"/>
      <c r="AF5" s="12"/>
      <c r="AG5" s="12"/>
      <c r="AH5" s="12"/>
      <c r="AP5" s="4"/>
      <c r="AZ5" s="22"/>
      <c r="BA5" s="22"/>
      <c r="BB5" s="53"/>
      <c r="BC5" s="22"/>
      <c r="BD5" s="22"/>
      <c r="BE5" s="22"/>
      <c r="BF5" s="22"/>
      <c r="BG5" s="22"/>
    </row>
    <row r="6" spans="3:59" hidden="1">
      <c r="C6" s="8" t="s">
        <v>103</v>
      </c>
      <c r="D6" s="9">
        <v>19.675269874383201</v>
      </c>
      <c r="E6" s="9">
        <v>2.9459994407038801</v>
      </c>
      <c r="F6" s="9">
        <v>-5.05958726370657</v>
      </c>
      <c r="G6" s="9">
        <v>-78.057932502233996</v>
      </c>
      <c r="H6" s="10">
        <v>0</v>
      </c>
      <c r="I6" s="9">
        <v>272.541674619991</v>
      </c>
      <c r="J6" s="9">
        <v>191.28184796089701</v>
      </c>
      <c r="K6" s="10">
        <v>0</v>
      </c>
      <c r="L6" s="11"/>
      <c r="M6" s="12">
        <v>2.9184716311922498</v>
      </c>
      <c r="N6" s="12">
        <v>-30.074227777127799</v>
      </c>
      <c r="O6" s="12">
        <v>41.005509927569499</v>
      </c>
      <c r="P6" s="12">
        <v>-82.612195033754702</v>
      </c>
      <c r="Q6" s="12">
        <v>86.886447686116398</v>
      </c>
      <c r="R6" s="12">
        <v>85.030368974652404</v>
      </c>
      <c r="S6" s="12">
        <v>-24.143191630590501</v>
      </c>
      <c r="T6" s="13">
        <v>0</v>
      </c>
      <c r="U6" s="14"/>
      <c r="V6" s="12">
        <v>4.7809083340614</v>
      </c>
      <c r="W6" s="15">
        <v>-0.40967075242513001</v>
      </c>
      <c r="X6" s="12">
        <v>-4.5478709534813504</v>
      </c>
      <c r="Y6" s="13">
        <v>0</v>
      </c>
      <c r="Z6" s="12">
        <v>7.9555262936473703</v>
      </c>
      <c r="AA6" s="12">
        <v>-6.3701826805865398</v>
      </c>
      <c r="AB6" s="12">
        <v>0.988511643702363</v>
      </c>
      <c r="AC6" s="13">
        <v>0</v>
      </c>
      <c r="AD6" s="12"/>
      <c r="AE6" s="12"/>
      <c r="AF6" s="12"/>
      <c r="AG6" s="12"/>
      <c r="AH6" s="12"/>
      <c r="AP6" s="4"/>
      <c r="AZ6" s="22"/>
      <c r="BA6" s="22"/>
      <c r="BB6" s="53"/>
      <c r="BC6" s="22"/>
      <c r="BD6" s="22"/>
      <c r="BE6" s="22"/>
      <c r="BF6" s="22"/>
      <c r="BG6" s="22"/>
    </row>
    <row r="7" spans="3:59" hidden="1">
      <c r="C7" s="8" t="s">
        <v>104</v>
      </c>
      <c r="D7" s="9">
        <v>-6.0398727941868602</v>
      </c>
      <c r="E7" s="9">
        <v>-1.0271225024228601</v>
      </c>
      <c r="F7" s="9">
        <v>5.3605248349362</v>
      </c>
      <c r="G7" s="9">
        <v>18.937113562959901</v>
      </c>
      <c r="H7" s="9">
        <v>-27.573192333999099</v>
      </c>
      <c r="I7" s="9">
        <v>-43.626169775666803</v>
      </c>
      <c r="J7" s="10">
        <v>0</v>
      </c>
      <c r="K7" s="10">
        <v>0</v>
      </c>
      <c r="L7" s="11"/>
      <c r="M7" s="12">
        <v>-0.282727704099067</v>
      </c>
      <c r="N7" s="12">
        <v>5.9814306825888304</v>
      </c>
      <c r="O7" s="12">
        <v>-5.8758811177710797</v>
      </c>
      <c r="P7" s="12">
        <v>7.8999519878500397</v>
      </c>
      <c r="Q7" s="12">
        <v>-10.886118260653999</v>
      </c>
      <c r="R7" s="13">
        <v>0</v>
      </c>
      <c r="S7" s="13">
        <v>0</v>
      </c>
      <c r="T7" s="13">
        <v>0</v>
      </c>
      <c r="U7" s="14"/>
      <c r="V7" s="12">
        <v>-0.73984499591195196</v>
      </c>
      <c r="W7" s="12">
        <v>0.25329776799738402</v>
      </c>
      <c r="X7" s="12">
        <v>0.47135407604605001</v>
      </c>
      <c r="Y7" s="12">
        <v>-0.94592318234931805</v>
      </c>
      <c r="Z7" s="12">
        <v>0.54692992576826605</v>
      </c>
      <c r="AA7" s="13">
        <v>0</v>
      </c>
      <c r="AB7" s="13">
        <v>0</v>
      </c>
      <c r="AC7" s="13">
        <v>0</v>
      </c>
      <c r="AD7" s="12"/>
      <c r="AE7" s="12"/>
      <c r="AF7" s="12"/>
      <c r="AG7" s="12"/>
      <c r="AH7" s="12"/>
      <c r="AP7" s="4"/>
      <c r="AZ7" s="22"/>
      <c r="BA7" s="22"/>
      <c r="BB7" s="53"/>
      <c r="BC7" s="22"/>
      <c r="BD7" s="22"/>
      <c r="BE7" s="22"/>
      <c r="BF7" s="22"/>
      <c r="BG7" s="22"/>
    </row>
    <row r="8" spans="3:59" hidden="1">
      <c r="C8" s="8" t="s">
        <v>105</v>
      </c>
      <c r="D8" s="9">
        <v>1.0531899612629401</v>
      </c>
      <c r="E8" s="9">
        <v>0.13224169625754401</v>
      </c>
      <c r="F8" s="9">
        <v>-1.4346039338021499</v>
      </c>
      <c r="G8" s="9">
        <v>-0.51781289540485298</v>
      </c>
      <c r="H8" s="9">
        <v>4.2898131280657896</v>
      </c>
      <c r="I8" s="10">
        <v>0</v>
      </c>
      <c r="J8" s="10">
        <v>0</v>
      </c>
      <c r="K8" s="10">
        <v>0</v>
      </c>
      <c r="L8" s="11"/>
      <c r="M8" s="12">
        <v>8.9834396870655097E-3</v>
      </c>
      <c r="N8" s="12">
        <v>-0.436696998416016</v>
      </c>
      <c r="O8" s="12">
        <v>0.27654361988713999</v>
      </c>
      <c r="P8" s="13">
        <v>0</v>
      </c>
      <c r="Q8" s="13">
        <v>0</v>
      </c>
      <c r="R8" s="13">
        <v>0</v>
      </c>
      <c r="S8" s="13">
        <v>0</v>
      </c>
      <c r="T8" s="13">
        <v>0</v>
      </c>
      <c r="U8" s="14"/>
      <c r="V8" s="12">
        <v>6.1038196626665799E-2</v>
      </c>
      <c r="W8" s="12">
        <v>-3.4596148276803101E-2</v>
      </c>
      <c r="X8" s="12">
        <v>3.6650703109614401E-2</v>
      </c>
      <c r="Y8" s="12">
        <v>-2.21690359176769E-2</v>
      </c>
      <c r="Z8" s="13">
        <v>0</v>
      </c>
      <c r="AA8" s="13">
        <v>0</v>
      </c>
      <c r="AB8" s="13">
        <v>0</v>
      </c>
      <c r="AC8" s="13">
        <v>0</v>
      </c>
      <c r="AD8" s="12"/>
      <c r="AE8" s="12"/>
      <c r="AF8" s="12"/>
      <c r="AG8" s="12"/>
      <c r="AH8" s="12"/>
      <c r="AP8" s="4"/>
      <c r="AZ8" s="22"/>
      <c r="BA8" s="22"/>
      <c r="BB8" s="53"/>
      <c r="BC8" s="22"/>
      <c r="BD8" s="22"/>
      <c r="BE8" s="22"/>
      <c r="BF8" s="22"/>
      <c r="BG8" s="22"/>
    </row>
    <row r="9" spans="3:59" hidden="1">
      <c r="C9" s="8" t="s">
        <v>106</v>
      </c>
      <c r="D9" s="9">
        <v>-0.10752383079834101</v>
      </c>
      <c r="E9" s="10">
        <v>0</v>
      </c>
      <c r="F9" s="9">
        <v>0.115824432759682</v>
      </c>
      <c r="G9" s="9">
        <v>-0.147543794540513</v>
      </c>
      <c r="H9" s="10">
        <v>0</v>
      </c>
      <c r="I9" s="10">
        <v>0</v>
      </c>
      <c r="J9" s="10">
        <v>0</v>
      </c>
      <c r="K9" s="10">
        <v>0</v>
      </c>
      <c r="L9" s="11"/>
      <c r="M9" s="13">
        <v>0</v>
      </c>
      <c r="N9" s="13">
        <v>0</v>
      </c>
      <c r="O9" s="13">
        <v>0</v>
      </c>
      <c r="P9" s="16">
        <v>-7.4586977134027E-3</v>
      </c>
      <c r="Q9" s="13">
        <v>0</v>
      </c>
      <c r="R9" s="13">
        <v>0</v>
      </c>
      <c r="S9" s="13">
        <v>0</v>
      </c>
      <c r="T9" s="13">
        <v>0</v>
      </c>
      <c r="U9" s="14"/>
      <c r="V9" s="12">
        <v>-2.7383314333121198E-3</v>
      </c>
      <c r="W9" s="12">
        <v>3.09690020876693E-4</v>
      </c>
      <c r="X9" s="13">
        <v>0</v>
      </c>
      <c r="Y9" s="12">
        <v>1.1131787074913501E-4</v>
      </c>
      <c r="Z9" s="13">
        <v>0</v>
      </c>
      <c r="AA9" s="13">
        <v>0</v>
      </c>
      <c r="AB9" s="13">
        <v>0</v>
      </c>
      <c r="AC9" s="13">
        <v>0</v>
      </c>
      <c r="AD9" s="12"/>
      <c r="AE9" s="12"/>
      <c r="AF9" s="12"/>
      <c r="AG9" s="12"/>
      <c r="AH9" s="12"/>
      <c r="AP9" s="4"/>
      <c r="AZ9" s="22"/>
      <c r="BA9" s="22"/>
      <c r="BB9" s="53"/>
      <c r="BC9" s="22"/>
      <c r="BD9" s="22"/>
      <c r="BE9" s="22"/>
      <c r="BF9" s="22"/>
      <c r="BG9" s="22"/>
    </row>
    <row r="10" spans="3:59" hidden="1">
      <c r="C10" s="8" t="s">
        <v>107</v>
      </c>
      <c r="D10" s="9">
        <v>6.3216048751383999E-3</v>
      </c>
      <c r="E10" s="9">
        <v>-7.9274341534916603E-4</v>
      </c>
      <c r="F10" s="10">
        <v>0</v>
      </c>
      <c r="G10" s="10">
        <v>0</v>
      </c>
      <c r="H10" s="10">
        <v>0</v>
      </c>
      <c r="I10" s="10">
        <v>0</v>
      </c>
      <c r="J10" s="10">
        <v>0</v>
      </c>
      <c r="K10" s="10">
        <v>0</v>
      </c>
      <c r="L10" s="11"/>
      <c r="M10" s="13">
        <v>0</v>
      </c>
      <c r="N10" s="12">
        <v>8.2811454269701799E-4</v>
      </c>
      <c r="O10" s="13">
        <v>0</v>
      </c>
      <c r="P10" s="13">
        <v>0</v>
      </c>
      <c r="Q10" s="13">
        <v>0</v>
      </c>
      <c r="R10" s="13">
        <v>0</v>
      </c>
      <c r="S10" s="13">
        <v>0</v>
      </c>
      <c r="T10" s="13">
        <v>0</v>
      </c>
      <c r="U10" s="14"/>
      <c r="V10" s="12">
        <v>8.0405753457299197E-5</v>
      </c>
      <c r="W10" s="12">
        <v>-5.6517624071030004E-6</v>
      </c>
      <c r="X10" s="13">
        <v>0</v>
      </c>
      <c r="Y10" s="13">
        <v>0</v>
      </c>
      <c r="Z10" s="13">
        <v>0</v>
      </c>
      <c r="AA10" s="13">
        <v>0</v>
      </c>
      <c r="AB10" s="13">
        <v>0</v>
      </c>
      <c r="AC10" s="13">
        <v>0</v>
      </c>
      <c r="AD10" s="12"/>
      <c r="AE10" s="12"/>
      <c r="AF10" s="12"/>
      <c r="AG10" s="12"/>
      <c r="AH10" s="12"/>
      <c r="AP10" s="4"/>
      <c r="AZ10" s="22"/>
      <c r="BA10" s="22"/>
      <c r="BB10" s="53"/>
      <c r="BC10" s="22"/>
      <c r="BD10" s="22"/>
      <c r="BE10" s="22"/>
      <c r="BF10" s="22"/>
      <c r="BG10" s="22"/>
    </row>
    <row r="11" spans="3:59" hidden="1">
      <c r="C11" s="8" t="s">
        <v>108</v>
      </c>
      <c r="D11" s="9">
        <v>-2.0139101443108901E-4</v>
      </c>
      <c r="E11" s="10">
        <v>0</v>
      </c>
      <c r="F11" s="10">
        <v>0</v>
      </c>
      <c r="G11" s="10">
        <v>0</v>
      </c>
      <c r="H11" s="10">
        <v>0</v>
      </c>
      <c r="I11" s="10">
        <v>0</v>
      </c>
      <c r="J11" s="10">
        <v>0</v>
      </c>
      <c r="K11" s="10">
        <v>0</v>
      </c>
      <c r="L11" s="11"/>
      <c r="M11" s="12">
        <v>1.5228510009732E-6</v>
      </c>
      <c r="N11" s="13">
        <v>0</v>
      </c>
      <c r="O11" s="13">
        <v>0</v>
      </c>
      <c r="P11" s="13">
        <v>0</v>
      </c>
      <c r="Q11" s="13">
        <v>0</v>
      </c>
      <c r="R11" s="13">
        <v>0</v>
      </c>
      <c r="S11" s="13">
        <v>0</v>
      </c>
      <c r="T11" s="13">
        <v>0</v>
      </c>
      <c r="U11" s="14"/>
      <c r="V11" s="12">
        <v>-1.2775950205219999E-6</v>
      </c>
      <c r="W11" s="13">
        <v>0</v>
      </c>
      <c r="X11" s="13">
        <v>0</v>
      </c>
      <c r="Y11" s="13">
        <v>0</v>
      </c>
      <c r="Z11" s="13">
        <v>0</v>
      </c>
      <c r="AA11" s="13">
        <v>0</v>
      </c>
      <c r="AB11" s="13">
        <v>0</v>
      </c>
      <c r="AC11" s="13">
        <v>0</v>
      </c>
      <c r="AD11" s="12"/>
      <c r="AE11" s="12"/>
      <c r="AF11" s="12"/>
      <c r="AG11" s="12"/>
      <c r="AH11" s="12"/>
      <c r="AP11" s="4"/>
      <c r="AZ11" s="22"/>
      <c r="BA11" s="22"/>
      <c r="BB11" s="53"/>
      <c r="BC11" s="22"/>
      <c r="BD11" s="22"/>
      <c r="BE11" s="22"/>
      <c r="BF11" s="22"/>
      <c r="BG11" s="22"/>
    </row>
    <row r="12" spans="3:59" hidden="1">
      <c r="C12" s="8" t="s">
        <v>109</v>
      </c>
      <c r="D12" s="9">
        <v>2.9370853393422001E-6</v>
      </c>
      <c r="E12" s="10">
        <v>0</v>
      </c>
      <c r="F12" s="10">
        <v>0</v>
      </c>
      <c r="G12" s="10">
        <v>0</v>
      </c>
      <c r="H12" s="10">
        <v>0</v>
      </c>
      <c r="I12" s="10">
        <v>0</v>
      </c>
      <c r="J12" s="10">
        <v>0</v>
      </c>
      <c r="K12" s="10">
        <v>0</v>
      </c>
      <c r="L12" s="11"/>
      <c r="M12" s="13">
        <v>0</v>
      </c>
      <c r="N12" s="13">
        <v>0</v>
      </c>
      <c r="O12" s="13">
        <v>0</v>
      </c>
      <c r="P12" s="13">
        <v>0</v>
      </c>
      <c r="Q12" s="13">
        <v>0</v>
      </c>
      <c r="R12" s="13">
        <v>0</v>
      </c>
      <c r="S12" s="13">
        <v>0</v>
      </c>
      <c r="T12" s="13">
        <v>0</v>
      </c>
      <c r="U12" s="14"/>
      <c r="V12" s="12">
        <v>8.9750622073000005E-9</v>
      </c>
      <c r="W12" s="13">
        <v>0</v>
      </c>
      <c r="X12" s="13">
        <v>0</v>
      </c>
      <c r="Y12" s="13">
        <v>0</v>
      </c>
      <c r="Z12" s="13">
        <v>0</v>
      </c>
      <c r="AA12" s="13">
        <v>0</v>
      </c>
      <c r="AB12" s="13">
        <v>0</v>
      </c>
      <c r="AC12" s="13">
        <v>0</v>
      </c>
      <c r="AD12" s="12"/>
      <c r="AE12" s="12"/>
      <c r="AF12" s="12"/>
      <c r="AG12" s="12"/>
      <c r="AH12" s="12"/>
      <c r="AP12" s="4"/>
      <c r="AZ12" s="22"/>
      <c r="BA12" s="22"/>
      <c r="BB12" s="53"/>
      <c r="BC12" s="22"/>
      <c r="BD12" s="22"/>
      <c r="BE12" s="22"/>
      <c r="BF12" s="22"/>
      <c r="BG12" s="22"/>
    </row>
    <row r="13" spans="3:59" hidden="1">
      <c r="M13" s="12"/>
      <c r="N13" s="12"/>
      <c r="O13" s="12"/>
      <c r="P13" s="12"/>
      <c r="Q13" s="12"/>
      <c r="R13" s="12"/>
      <c r="S13" s="12"/>
      <c r="T13" s="12"/>
      <c r="U13" s="12"/>
      <c r="V13" s="12"/>
      <c r="W13" s="12"/>
      <c r="X13" s="12"/>
      <c r="Y13" s="12"/>
      <c r="Z13" s="12"/>
      <c r="AA13" s="12"/>
      <c r="AB13" s="12"/>
      <c r="AC13" s="12"/>
      <c r="AD13" s="12"/>
      <c r="AE13" s="12"/>
      <c r="AF13" s="12"/>
      <c r="AG13" s="12"/>
      <c r="AH13" s="12"/>
      <c r="AP13" s="4"/>
      <c r="AZ13" s="22"/>
      <c r="BA13" s="22"/>
      <c r="BB13" s="53"/>
      <c r="BC13" s="22"/>
      <c r="BD13" s="22"/>
      <c r="BE13" s="22"/>
      <c r="BF13" s="22"/>
      <c r="BG13" s="22"/>
    </row>
    <row r="14" spans="3:59" hidden="1">
      <c r="D14">
        <v>0</v>
      </c>
      <c r="E14">
        <v>1</v>
      </c>
      <c r="F14">
        <v>2</v>
      </c>
      <c r="G14">
        <v>3</v>
      </c>
      <c r="H14">
        <v>4</v>
      </c>
      <c r="I14">
        <v>5</v>
      </c>
      <c r="J14">
        <v>6</v>
      </c>
      <c r="K14">
        <v>7</v>
      </c>
      <c r="M14" s="12"/>
      <c r="N14" s="12"/>
      <c r="O14" s="12"/>
      <c r="P14" s="12"/>
      <c r="Q14" s="12"/>
      <c r="R14" s="12"/>
      <c r="S14" s="12"/>
      <c r="T14" s="12"/>
      <c r="U14" s="12"/>
      <c r="V14" s="12"/>
      <c r="W14" s="12"/>
      <c r="X14" s="12"/>
      <c r="Y14" s="12"/>
      <c r="Z14" s="12"/>
      <c r="AA14" s="12"/>
      <c r="AB14" s="12"/>
      <c r="AC14" s="12"/>
      <c r="AD14" s="12"/>
      <c r="AE14" s="12"/>
      <c r="AF14" s="12"/>
      <c r="AG14" s="12"/>
      <c r="AH14" s="12"/>
      <c r="AP14" s="4"/>
      <c r="AZ14" s="22"/>
      <c r="BA14" s="22"/>
      <c r="BB14" s="53"/>
      <c r="BC14" s="22"/>
      <c r="BD14" s="22"/>
      <c r="BE14" s="22"/>
      <c r="BF14" s="22"/>
      <c r="BG14" s="22"/>
    </row>
    <row r="15" spans="3:59" hidden="1">
      <c r="D15" s="17">
        <v>1</v>
      </c>
      <c r="M15" s="12"/>
      <c r="N15" s="12"/>
      <c r="O15" s="12"/>
      <c r="P15" s="12"/>
      <c r="Q15" s="12"/>
      <c r="R15" s="12"/>
      <c r="S15" s="12"/>
      <c r="T15" s="12"/>
      <c r="U15" s="12"/>
      <c r="V15" s="12"/>
      <c r="W15" s="12"/>
      <c r="X15" s="12"/>
      <c r="Y15" s="12"/>
      <c r="Z15" s="12"/>
      <c r="AA15" s="12"/>
      <c r="AB15" s="12"/>
      <c r="AC15" s="12"/>
      <c r="AD15" s="12"/>
      <c r="AE15" s="12"/>
      <c r="AF15" s="12"/>
      <c r="AG15" s="12"/>
      <c r="AH15" s="12"/>
      <c r="AP15" s="4"/>
      <c r="AZ15" s="22"/>
      <c r="BA15" s="22"/>
      <c r="BB15" s="53"/>
      <c r="BC15" s="22"/>
      <c r="BD15" s="22"/>
      <c r="BE15" s="22"/>
      <c r="BF15" s="22"/>
      <c r="BG15" s="22"/>
    </row>
    <row r="16" spans="3:59" hidden="1">
      <c r="D16" s="17">
        <v>2</v>
      </c>
      <c r="M16" s="12"/>
      <c r="N16" s="12"/>
      <c r="O16" s="12"/>
      <c r="P16" s="12"/>
      <c r="Q16" s="12"/>
      <c r="R16" s="12"/>
      <c r="S16" s="12"/>
      <c r="T16" s="12"/>
      <c r="U16" s="12"/>
      <c r="V16" s="12"/>
      <c r="W16" s="12"/>
      <c r="X16" s="12"/>
      <c r="Y16" s="12"/>
      <c r="Z16" s="12"/>
      <c r="AA16" s="12"/>
      <c r="AB16" s="12"/>
      <c r="AC16" s="12"/>
      <c r="AD16" s="12"/>
      <c r="AE16" s="12"/>
      <c r="AF16" s="12"/>
      <c r="AG16" s="12"/>
      <c r="AH16" s="12"/>
      <c r="AP16" s="4"/>
      <c r="AZ16" s="22"/>
      <c r="BA16" s="22"/>
      <c r="BB16" s="53"/>
      <c r="BC16" s="22"/>
      <c r="BD16" s="22"/>
      <c r="BE16" s="22"/>
      <c r="BF16" s="22"/>
      <c r="BG16" s="22"/>
    </row>
    <row r="17" spans="2:86" hidden="1">
      <c r="D17" s="17">
        <v>3</v>
      </c>
      <c r="M17" s="12"/>
      <c r="N17" s="12"/>
      <c r="O17" s="12"/>
      <c r="P17" s="12"/>
      <c r="Q17" s="12"/>
      <c r="R17" s="12"/>
      <c r="S17" s="12"/>
      <c r="T17" s="12"/>
      <c r="U17" s="12"/>
      <c r="V17" s="12"/>
      <c r="W17" s="12"/>
      <c r="X17" s="12"/>
      <c r="Y17" s="12"/>
      <c r="Z17" s="12"/>
      <c r="AA17" s="12"/>
      <c r="AB17" s="12"/>
      <c r="AC17" s="12"/>
      <c r="AD17" s="12"/>
      <c r="AE17" s="12"/>
      <c r="AF17" s="12"/>
      <c r="AG17" s="12"/>
      <c r="AH17" s="12"/>
      <c r="AP17" s="4"/>
      <c r="AZ17" s="22"/>
      <c r="BA17" s="22"/>
      <c r="BB17" s="53"/>
      <c r="BC17" s="22"/>
      <c r="BD17" s="22"/>
      <c r="BE17" s="22"/>
      <c r="BF17" s="22"/>
      <c r="BG17" s="22"/>
    </row>
    <row r="18" spans="2:86" hidden="1">
      <c r="D18" s="17">
        <v>4</v>
      </c>
      <c r="M18" s="12"/>
      <c r="N18" s="12"/>
      <c r="O18" s="12"/>
      <c r="P18" s="12"/>
      <c r="Q18" s="12"/>
      <c r="R18" s="12"/>
      <c r="S18" s="12"/>
      <c r="T18" s="12"/>
      <c r="U18" s="12"/>
      <c r="V18" s="12"/>
      <c r="W18" s="12"/>
      <c r="X18" s="12"/>
      <c r="Y18" s="12"/>
      <c r="Z18" s="12"/>
      <c r="AA18" s="12"/>
      <c r="AB18" s="12"/>
      <c r="AC18" s="12"/>
      <c r="AD18" s="12"/>
      <c r="AE18" s="12"/>
      <c r="AF18" s="12"/>
      <c r="AG18" s="12"/>
      <c r="AH18" s="12"/>
      <c r="AP18" s="4"/>
      <c r="AZ18" s="22"/>
      <c r="BA18" s="22"/>
      <c r="BB18" s="53"/>
      <c r="BC18" s="22"/>
      <c r="BD18" s="22"/>
      <c r="BE18" s="22"/>
      <c r="BF18" s="22"/>
      <c r="BG18" s="22"/>
    </row>
    <row r="19" spans="2:86" hidden="1">
      <c r="D19" s="17">
        <v>5</v>
      </c>
      <c r="M19" s="12"/>
      <c r="N19" s="12"/>
      <c r="O19" s="12"/>
      <c r="P19" s="12"/>
      <c r="Q19" s="12"/>
      <c r="R19" s="12"/>
      <c r="S19" s="12"/>
      <c r="T19" s="12"/>
      <c r="U19" s="12"/>
      <c r="V19" s="12"/>
      <c r="W19" s="12"/>
      <c r="X19" s="12"/>
      <c r="Y19" s="12"/>
      <c r="Z19" s="12"/>
      <c r="AA19" s="12"/>
      <c r="AB19" s="12"/>
      <c r="AC19" s="12"/>
      <c r="AD19" s="12"/>
      <c r="AE19" s="12"/>
      <c r="AF19" s="12"/>
      <c r="AG19" s="12"/>
      <c r="AH19" s="12"/>
      <c r="AP19" s="4"/>
      <c r="AZ19" s="22"/>
      <c r="BA19" s="22"/>
      <c r="BB19" s="53"/>
      <c r="BC19" s="22"/>
      <c r="BD19" s="22"/>
      <c r="BE19" s="22"/>
      <c r="BF19" s="22"/>
      <c r="BG19" s="22"/>
    </row>
    <row r="20" spans="2:86" hidden="1">
      <c r="D20" s="17">
        <v>6</v>
      </c>
      <c r="AP20" s="4"/>
      <c r="AZ20" s="22"/>
      <c r="BA20" s="22"/>
      <c r="BB20" s="53"/>
      <c r="BC20" s="22"/>
      <c r="BD20" s="22"/>
      <c r="BE20" s="22"/>
      <c r="BF20" s="22"/>
      <c r="BG20" s="22"/>
    </row>
    <row r="21" spans="2:86" hidden="1">
      <c r="D21" s="17">
        <v>7</v>
      </c>
      <c r="AP21" s="4"/>
      <c r="AZ21" s="22"/>
      <c r="BA21" s="22"/>
      <c r="BB21" s="53"/>
      <c r="BC21" s="22"/>
      <c r="BD21" s="22"/>
      <c r="BE21" s="22"/>
      <c r="BF21" s="22"/>
      <c r="BG21" s="22"/>
    </row>
    <row r="22" spans="2:86" hidden="1">
      <c r="AZ22" s="22"/>
      <c r="BA22" s="22"/>
      <c r="BB22" s="53"/>
      <c r="BC22" s="22"/>
      <c r="BD22" s="22"/>
      <c r="BE22" s="22"/>
      <c r="BF22" s="22"/>
      <c r="BG22" s="22"/>
    </row>
    <row r="23" spans="2:86" hidden="1">
      <c r="AZ23" s="22"/>
      <c r="BA23" s="22"/>
      <c r="BB23" s="53"/>
      <c r="BC23" s="22"/>
      <c r="BD23" s="22"/>
      <c r="BE23" s="22"/>
      <c r="BF23" s="22"/>
      <c r="BG23" s="22"/>
    </row>
    <row r="24" spans="2:86" s="31" customFormat="1" ht="17.5">
      <c r="AY24" s="56"/>
      <c r="AZ24" s="44"/>
      <c r="BA24" s="44"/>
      <c r="BB24" s="61"/>
      <c r="BC24" s="44"/>
      <c r="BD24" s="44"/>
      <c r="BE24" s="44"/>
      <c r="BF24" s="44"/>
      <c r="BG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row>
    <row r="25" spans="2:86" s="31" customFormat="1" ht="17.5">
      <c r="C25" s="31" t="s">
        <v>81</v>
      </c>
      <c r="AY25" s="56"/>
      <c r="AZ25" s="44"/>
      <c r="BA25" s="44"/>
      <c r="BB25" s="61"/>
      <c r="BC25" s="44"/>
      <c r="BD25" s="44"/>
      <c r="BE25" s="44"/>
      <c r="BF25" s="44"/>
      <c r="BG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row>
    <row r="26" spans="2:86" s="31" customFormat="1" ht="18">
      <c r="AY26" s="57" t="s">
        <v>32</v>
      </c>
      <c r="AZ26" s="44"/>
      <c r="BA26" s="44"/>
      <c r="BB26" s="61"/>
      <c r="BC26" s="44"/>
      <c r="BD26" s="44"/>
      <c r="BE26" s="44"/>
      <c r="BF26" s="44"/>
      <c r="BG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row>
    <row r="27" spans="2:86" s="31" customFormat="1" ht="22" thickBot="1">
      <c r="B27" s="38" t="s">
        <v>72</v>
      </c>
      <c r="C27" s="38" t="s">
        <v>25</v>
      </c>
      <c r="D27" s="33" t="s">
        <v>124</v>
      </c>
      <c r="E27" s="33" t="s">
        <v>127</v>
      </c>
      <c r="F27" s="33" t="s">
        <v>126</v>
      </c>
      <c r="G27" s="34" t="s">
        <v>22</v>
      </c>
      <c r="H27" s="34" t="s">
        <v>128</v>
      </c>
      <c r="I27" s="34" t="s">
        <v>129</v>
      </c>
      <c r="J27" s="34" t="s">
        <v>130</v>
      </c>
      <c r="K27" s="34" t="s">
        <v>131</v>
      </c>
      <c r="L27" s="34" t="s">
        <v>132</v>
      </c>
      <c r="M27" s="34" t="s">
        <v>133</v>
      </c>
      <c r="N27" s="34" t="s">
        <v>134</v>
      </c>
      <c r="O27" s="35" t="s">
        <v>135</v>
      </c>
      <c r="P27" s="35" t="s">
        <v>136</v>
      </c>
      <c r="Q27" s="35" t="s">
        <v>137</v>
      </c>
      <c r="R27" s="35" t="s">
        <v>138</v>
      </c>
      <c r="S27" s="35" t="s">
        <v>0</v>
      </c>
      <c r="T27" s="35" t="s">
        <v>1</v>
      </c>
      <c r="U27" s="35" t="s">
        <v>2</v>
      </c>
      <c r="V27" s="34" t="s">
        <v>3</v>
      </c>
      <c r="W27" s="34" t="s">
        <v>4</v>
      </c>
      <c r="X27" s="34" t="s">
        <v>5</v>
      </c>
      <c r="Y27" s="34" t="s">
        <v>6</v>
      </c>
      <c r="Z27" s="34" t="s">
        <v>7</v>
      </c>
      <c r="AA27" s="34" t="s">
        <v>8</v>
      </c>
      <c r="AB27" s="35" t="s">
        <v>9</v>
      </c>
      <c r="AC27" s="35" t="s">
        <v>10</v>
      </c>
      <c r="AD27" s="35" t="s">
        <v>11</v>
      </c>
      <c r="AE27" s="35" t="s">
        <v>12</v>
      </c>
      <c r="AF27" s="35" t="s">
        <v>13</v>
      </c>
      <c r="AG27" s="34" t="s">
        <v>14</v>
      </c>
      <c r="AH27" s="34" t="s">
        <v>15</v>
      </c>
      <c r="AI27" s="34" t="s">
        <v>16</v>
      </c>
      <c r="AJ27" s="34" t="s">
        <v>17</v>
      </c>
      <c r="AK27" s="35" t="s">
        <v>18</v>
      </c>
      <c r="AL27" s="35" t="s">
        <v>19</v>
      </c>
      <c r="AM27" s="34" t="s">
        <v>20</v>
      </c>
      <c r="AN27" s="35" t="s">
        <v>21</v>
      </c>
      <c r="AO27" s="36" t="s">
        <v>23</v>
      </c>
      <c r="AP27" s="37" t="s">
        <v>125</v>
      </c>
      <c r="AQ27" s="33" t="s">
        <v>26</v>
      </c>
      <c r="AR27" s="58" t="s">
        <v>64</v>
      </c>
      <c r="AS27" s="58" t="s">
        <v>65</v>
      </c>
      <c r="AT27" s="58" t="s">
        <v>79</v>
      </c>
      <c r="AU27" s="38" t="s">
        <v>80</v>
      </c>
      <c r="AV27" s="39" t="s">
        <v>33</v>
      </c>
      <c r="AW27" s="38" t="s">
        <v>125</v>
      </c>
      <c r="AX27" s="39" t="s">
        <v>30</v>
      </c>
      <c r="AY27" s="59" t="s">
        <v>37</v>
      </c>
      <c r="AZ27" s="39" t="s">
        <v>41</v>
      </c>
      <c r="BA27" s="39" t="s">
        <v>42</v>
      </c>
      <c r="BB27" s="39" t="s">
        <v>43</v>
      </c>
      <c r="BC27" s="60"/>
      <c r="BD27" s="60"/>
      <c r="BE27" s="60"/>
      <c r="BF27" s="60"/>
      <c r="BG27" s="44"/>
      <c r="BJ27" s="44"/>
      <c r="BK27" s="44"/>
      <c r="BL27" s="61"/>
      <c r="BM27" s="62"/>
      <c r="BN27" s="62"/>
      <c r="BO27" s="62"/>
      <c r="BP27" s="44"/>
      <c r="BQ27" s="44"/>
      <c r="BR27" s="44"/>
      <c r="BS27" s="44"/>
      <c r="BT27" s="44"/>
      <c r="BU27" s="44"/>
      <c r="BV27" s="44"/>
      <c r="BW27" s="44"/>
      <c r="BX27" s="44"/>
      <c r="BY27" s="44"/>
      <c r="BZ27" s="44"/>
      <c r="CA27" s="44"/>
      <c r="CB27" s="44"/>
      <c r="CC27" s="44"/>
      <c r="CD27" s="44"/>
      <c r="CE27" s="44"/>
      <c r="CF27" s="44"/>
      <c r="CG27" s="44"/>
      <c r="CH27" s="44"/>
    </row>
    <row r="28" spans="2:86" ht="14" thickTop="1">
      <c r="B28" t="e">
        <f>Main!#REF!</f>
        <v>#REF!</v>
      </c>
      <c r="C28" t="str">
        <f>IF(ISNUMBER(Main!#REF!),Main!#REF!, IF(AND(ISBLANK(Main!#REF!), ISNUMBER(Main!#REF!)), 'Tm-Th-Salinity'!H28,""))</f>
        <v/>
      </c>
      <c r="D28" s="25" t="e">
        <f>IF('Tm-Th-Salinity'!E28=0,0.0000000001,'Tm-Th-Salinity'!E28)</f>
        <v>#REF!</v>
      </c>
      <c r="E28" t="e">
        <f t="shared" ref="E28:E33" si="0">(C28+273.15)/100</f>
        <v>#VALUE!</v>
      </c>
      <c r="F28" t="e">
        <f t="shared" ref="F28:F33" si="1">D28/100</f>
        <v>#REF!</v>
      </c>
      <c r="G28" t="str">
        <f t="shared" ref="G28:N33" si="2">IF($C28&lt;300, D$5*$E28^$D$14*$F28^D$14,IF(AND($C28&gt;=300, $C28&lt;484), M$5*$E28^$D$14*$F28^D$14, IF(AND($C28&gt;=484, $C28&lt;1500), V$5*$E28^$D$14*$F28^D$14, "DUD")))</f>
        <v>DUD</v>
      </c>
      <c r="H28" t="str">
        <f t="shared" si="2"/>
        <v>DUD</v>
      </c>
      <c r="I28" t="str">
        <f t="shared" si="2"/>
        <v>DUD</v>
      </c>
      <c r="J28" t="str">
        <f t="shared" si="2"/>
        <v>DUD</v>
      </c>
      <c r="K28" t="str">
        <f t="shared" si="2"/>
        <v>DUD</v>
      </c>
      <c r="L28" t="str">
        <f t="shared" si="2"/>
        <v>DUD</v>
      </c>
      <c r="M28" t="str">
        <f t="shared" si="2"/>
        <v>DUD</v>
      </c>
      <c r="N28" t="str">
        <f t="shared" si="2"/>
        <v>DUD</v>
      </c>
      <c r="O28" t="str">
        <f t="shared" ref="O28:U33" si="3">IF($C28&lt;300, D$6*$E28^$D$15*$F28^D$14,IF(AND($C28&gt;=300, $C28&lt;484), M$6*$E28^$D$15*$F28^D$14, IF(AND($C28&gt;=484, $C28&lt;1500), V$6*$E28^$D$15*$F28^D$14, "DUD")))</f>
        <v>DUD</v>
      </c>
      <c r="P28" t="str">
        <f t="shared" si="3"/>
        <v>DUD</v>
      </c>
      <c r="Q28" t="str">
        <f t="shared" si="3"/>
        <v>DUD</v>
      </c>
      <c r="R28" t="str">
        <f t="shared" si="3"/>
        <v>DUD</v>
      </c>
      <c r="S28" t="str">
        <f t="shared" si="3"/>
        <v>DUD</v>
      </c>
      <c r="T28" t="str">
        <f t="shared" si="3"/>
        <v>DUD</v>
      </c>
      <c r="U28" t="str">
        <f t="shared" si="3"/>
        <v>DUD</v>
      </c>
      <c r="V28" t="str">
        <f t="shared" ref="V28:AA33" si="4">IF($C28&lt;300, D$7*$E28^$D$16*$F28^D$14,IF(AND($C28&gt;=300, $C28&lt;484), M$7*$E28^$D$16*$F28^D$14, IF(AND($C28&gt;=484, $C28&lt;1500), V$7*$E28^$D$16*$F28^D$14, "DUD")))</f>
        <v>DUD</v>
      </c>
      <c r="W28" t="str">
        <f t="shared" si="4"/>
        <v>DUD</v>
      </c>
      <c r="X28" t="str">
        <f t="shared" si="4"/>
        <v>DUD</v>
      </c>
      <c r="Y28" t="str">
        <f t="shared" si="4"/>
        <v>DUD</v>
      </c>
      <c r="Z28" t="str">
        <f t="shared" si="4"/>
        <v>DUD</v>
      </c>
      <c r="AA28" t="str">
        <f t="shared" si="4"/>
        <v>DUD</v>
      </c>
      <c r="AB28" t="str">
        <f>IF($C28&lt;300, D$8*$E28^$D$17*$F28^D$14,IF(AND($C28&gt;=300, $C28&lt;484), M$8*$E28^$D$17*$F28^D$14, IF(AND($C28&gt;=484, $C28&lt;1500), V$8*$E28^$D$17*$F28^D$14, "DUD")))</f>
        <v>DUD</v>
      </c>
      <c r="AC28" t="str">
        <f>IF($C28&lt;300, E$8*$E28^$D$17*$F28^E$14,IF(AND($C28&gt;=300, $C28&lt;484), N$8*$E28^$D$17*$F28^E$14, IF(AND($C28&gt;=484, $C28&lt;1500), W$8*$E28^$D$17*$F28^E$14, "DUD")))</f>
        <v>DUD</v>
      </c>
      <c r="AD28" t="str">
        <f>IF($C28&lt;300, F$8*$E28^$D$17*$F28^F$14,IF(AND($C28&gt;=300, $C28&lt;484), O$8*$E28^$D$17*$F28^F$14, IF(AND($C28&gt;=484, $C28&lt;1500), X$8*$E28^$D$17*$F28^F$14, "DUD")))</f>
        <v>DUD</v>
      </c>
      <c r="AE28" t="str">
        <f>IF($C28&lt;300, G$8*$E28^$D$17*$F28^G$14,IF(AND($C28&gt;=300, $C28&lt;484), P$8*$E28^$D$17*$F28^G$14, IF(AND($C28&gt;=484, $C28&lt;1500), Y$8*$E28^$D$17*$F28^G$14, "DUD")))</f>
        <v>DUD</v>
      </c>
      <c r="AF28" t="str">
        <f>IF($C28&lt;300, H$8*$E28^$D$17*$F28^H$14,IF(AND($C28&gt;=300, $C28&lt;484), Q$8*$E28^$D$17*$F28^H$14, IF(AND($C28&gt;=484, $C28&lt;1500), Z$8*$E28^$D$17*$F28^H$14, "DUD")))</f>
        <v>DUD</v>
      </c>
      <c r="AG28" t="str">
        <f>IF($C28&lt;300, D$9*$E28^$D$18*$F28^D$14,IF(AND($C28&gt;=300, $C28&lt;484), M$9*$E28^$D$18*$F28^D$14, IF(AND($C28&gt;=484, $C28&lt;1500), V$9*$E28^$D$18*$F28^D$14, "DUD")))</f>
        <v>DUD</v>
      </c>
      <c r="AH28" t="str">
        <f>IF($C28&lt;300, E$9*$E28^$D$18*$F28^E$14,IF(AND($C28&gt;=300, $C28&lt;484), N$9*$E28^$D$18*$F28^E$14, IF(AND($C28&gt;=484, $C28&lt;1500), W$9*$E28^$D$18*$F28^E$14, "DUD")))</f>
        <v>DUD</v>
      </c>
      <c r="AI28" t="str">
        <f>IF($C28&lt;300, F$9*$E28^$D$18*$F28^F$14,IF(AND($C28&gt;=300, $C28&lt;484), O$9*$E28^$D$18*$F28^F$14, IF(AND($C28&gt;=484, $C28&lt;1500), X$9*$E28^$D$18*$F28^F$14, "DUD")))</f>
        <v>DUD</v>
      </c>
      <c r="AJ28" t="str">
        <f>IF($C28&lt;300, G$9*$E28^$D$18*$F28^G$14,IF(AND($C28&gt;=300, $C28&lt;484), P$9*$E28^$D$18*$F28^G$14, IF(AND($C28&gt;=484, $C28&lt;1500), Y$9*$E28^$D$18*$F28^G$14, "DUD")))</f>
        <v>DUD</v>
      </c>
      <c r="AK28" t="str">
        <f>IF($C28&lt;300, D$10*$E28^$D$19*$F28^D$14,IF(AND($C28&gt;=300, $C28&lt;484), M$10*$E28^$D$19*$F28^D$14, IF(AND($C28&gt;=484, $C28&lt;1500), V$10*$E28^$D$19*$F28^D$14, "DUD")))</f>
        <v>DUD</v>
      </c>
      <c r="AL28" t="str">
        <f>IF($C28&lt;300, E$10*$E28^$D$19*$F28^E$14,IF(AND($C28&gt;=300, $C28&lt;484), N$10*$E28^$D$19*$F28^E$14, IF(AND($C28&gt;=484, $C28&lt;1500), W$10*$E28^$D$19*$F28^E$14, "DUD")))</f>
        <v>DUD</v>
      </c>
      <c r="AM28" t="str">
        <f t="shared" ref="AM28:AM33" si="5">IF($C28&lt;300, D$11*$E28^$D$20*$F28^D$14,IF(AND($C28&gt;=300, $C28&lt;484), M$11*$E28^$D$20*$F28^D$14, IF(AND($C28&gt;=484, $C28&lt;1500), V$11*$E28^$D$20*$F28^D$14, "DUD")))</f>
        <v>DUD</v>
      </c>
      <c r="AN28" t="str">
        <f t="shared" ref="AN28:AN33" si="6">IF($C28&lt;300, D$12*$E28^$D$21*$F28^D$14,IF(AND($C28&gt;=300, $C28&lt;484), M$12*$E28^$D$21*$F28^D$14, IF(AND($C28&gt;=484, $C28&lt;1500), V$12*$E28^$D$21*$F28^D$14, "DUD")))</f>
        <v>DUD</v>
      </c>
      <c r="AO28">
        <f t="shared" ref="AO28:AO33" si="7">SUM(G28:AN28)</f>
        <v>0</v>
      </c>
      <c r="AP28" s="21" t="e">
        <f>IF(AND(AQ28="halite",C28&gt;B28),87.5232693318019 + B28^2* -0.410049875259057 + B28^3 * 0.00115907340158665 + 1.77287229548973 * C28 + C28^2 * -0.00953597270388461 + C28^3 * 0.00037967073890189 + B28 * C28 * 0.33525139919695 + B28 * C28^2 * -0.00164242453216317 + B28^2* C28 * 0.00118974098346504 + B28^2* C28^4 * 2.82835751035787E-12 + B28^3 * C28 * -0.0000066648110839168 + B28^3 * C28^2 * 0.0000000255742997455 + B28^3 * C28^3 * -4.35446772743859E-11 + B28^3 * C28^4 * 2.02257752380179E-14 + B28^4 * C28 * -0.0000000034212870046 + B28^4 * C28^3 * 1.87505885651732E-14 + B28^4 * C28^4 * -1.51982791793341E-17,10^AO28)</f>
        <v>#REF!</v>
      </c>
      <c r="AQ28" s="20" t="e">
        <f>Main!#REF!</f>
        <v>#REF!</v>
      </c>
      <c r="AR28" s="24" t="e">
        <f>IF(AND(C28&gt;B28,AQ28="halite"),AS28*1000,873.48453 + 0.5585537*C28 + 0.003405*(C28-435.151)^2 + 0.00000017469*(C28-435.151)^3 - 0.000000015179*(C28-435.151)^4 - 0.000000000003306*(C28-435.151)^5 + 0.00000000000002977*(C28-435.151)^6)</f>
        <v>#REF!</v>
      </c>
      <c r="AS28" t="e">
        <f>IF(AND(C28&gt;B28,AQ28="halite"),1.17409380847416 + B28 * B28 * 0.0000003419910544866 + B28 * B28 * B28 * -0.0000000097510758897 + 0.000113203232231015 * C28 + C28 * C28 * 0.0000021472131887127 + B28 * C28 * -0.0000039306105206257 + B28 * C28 * C28 * -0.0000000034820260987 + B28 * B28 * C28 * 0.0000000085101215958 + B28 * B28 * C28 * C28 * 3.8536934497866E-12 + B28 * B28 * B28 * C28 * 2.02101552856566E-11 + B28 * B28 * B28 * C28 * C28 * -1.97393383070816E-14,AR28/1000)</f>
        <v>#REF!</v>
      </c>
      <c r="AT28" t="e">
        <f>IF(AND(C28&gt;B28,AQ28="halite"),"No vapor present",IF(C28&lt;39.52817,0,IF(C28&lt;505,-0.00006525 + 0.000000039606*C28^2 + 0.000000000001325*C28^4 + 3.487E-17*C28^6 - 2.01E-22*C28^8 + 2.819E-28*C28^10,0.128455903255227+0.000147188507374369*(C28-505) - 0.0000025837*(C28-505)^2 + 0.000000000007149*(C28-505)^4)))</f>
        <v>#REF!</v>
      </c>
      <c r="AU28" t="e">
        <f>IF(AND(C28&gt;B28,AQ28="halite"),"No vapor present",IF(OR(AQ28="ice",AQ28="hydrohalite"),0,IF(AQ28="halite",     IF(C28&lt;776,10^(-16.9127 + 0.0532195*C28 - 0.000062828*C28^2 + 0.000000018512*C28^3),10^(-4.7974356-0.01084711*(C28-776)+5.44238214357975E-21*(C28-776)^15)), "")))</f>
        <v>#REF!</v>
      </c>
      <c r="AV28" t="str">
        <f>IF(ISNUMBER(AU28),AU28*58.44277/(AU28*58.44277+(1-AU28)*18.0152)*100,"No vapor present")</f>
        <v>No vapor present</v>
      </c>
      <c r="AW28" t="e">
        <f>IF(AND(C28&gt;B28,AQ28="halite"),AP28,IF(AQ28="ice",0.0061999 + 0.0005131*C28+ 0.0000174*C28^2 + 0.00000022842*C28^3,IF(AQ28="hydrohalite", 0.0046293 + 0.0003178*C28+ 0.0000091421*C28^2 + 0.00000010905*C28^3, IF(AQ28="halite", 0.00464+0.0000005*C28/800.7+16.9078*(C28/800.7)^2-269.148*(C28/800.7)^3+7632.04*(C28/800.7)^4-49563.6*(C28/800.7)^5+233119*(C28/800.7)^6-513556*(C28/800.7)^7+549708*(C28/800.7)^8-284628*(C28/800.7)^9+(0.0005-(0.00464+0.0000005+16.9078-269.148+7632.04-49563.6+233119-513556+549708-284628))*(C28/800.7)^10,""))))</f>
        <v>#REF!</v>
      </c>
      <c r="AX28" t="e">
        <f>IF(AND(C28&gt;B28,AQ28="halite"),"Lecumberri-Sanchez, P., Steele-Macinnis, M. &amp; Bodnar, R.J. (2012) A numerical model to estimate trapping conditions of fluid inclusions that homogenize by halite disappearance. Geochimica et Cosmochimica Acta",IF(OR(AQ28="ice",AQ28="hydrohalite",AQ28=""),"",IF(AQ28="halite","Driesner, T. &amp; Heinrich, C.A. (2007) The system H2O-NaCl. Part I: Correlation formulae for phase relations in temperature-pressure-composition space from 0 to 1000 °C, 0 to 5000 bar, and 0 to 1 XNaCl","")))</f>
        <v>#REF!</v>
      </c>
      <c r="AY28" s="26" t="e">
        <f>(AW28-AP28)/AW28*100</f>
        <v>#REF!</v>
      </c>
      <c r="AZ28" s="22" t="e">
        <f>IF(B28&gt;C28,1+ -0.000340326741162024 *(B28-C28)+(B28-C28)^2* -0.000000850463578321 + (B28-C28)*Main!#REF!* -0.000001031725417801,1)</f>
        <v>#REF!</v>
      </c>
      <c r="BA28" t="e">
        <f>AZ28*AS28/(AZ28*AS28+(1-AZ28)*AT28)</f>
        <v>#REF!</v>
      </c>
      <c r="BB28" s="25" t="e">
        <f>IF(AND(ISBLANK(Main!#REF!),ISNUMBER(Main!#REF!)), Main!#REF!, BA28*D28+(1-BA28)*AV28)</f>
        <v>#REF!</v>
      </c>
      <c r="BC28" s="55"/>
      <c r="BD28" s="22"/>
      <c r="BE28" s="22"/>
      <c r="BF28" s="22"/>
      <c r="BG28" s="22"/>
      <c r="BL28" s="53"/>
      <c r="BM28" s="54"/>
    </row>
    <row r="29" spans="2:86">
      <c r="B29" t="e">
        <f>Main!#REF!</f>
        <v>#REF!</v>
      </c>
      <c r="C29" t="str">
        <f>IF(ISNUMBER(Main!#REF!),Main!#REF!, IF(AND(ISBLANK(Main!#REF!), ISNUMBER(Main!#REF!)), 'Tm-Th-Salinity'!H29,""))</f>
        <v/>
      </c>
      <c r="D29" s="25" t="e">
        <f>IF('Tm-Th-Salinity'!E29=0,0.0000000001,'Tm-Th-Salinity'!E29)</f>
        <v>#REF!</v>
      </c>
      <c r="E29" t="e">
        <f t="shared" si="0"/>
        <v>#VALUE!</v>
      </c>
      <c r="F29" t="e">
        <f t="shared" si="1"/>
        <v>#REF!</v>
      </c>
      <c r="G29" t="str">
        <f t="shared" si="2"/>
        <v>DUD</v>
      </c>
      <c r="H29" t="str">
        <f t="shared" si="2"/>
        <v>DUD</v>
      </c>
      <c r="I29" t="str">
        <f t="shared" si="2"/>
        <v>DUD</v>
      </c>
      <c r="J29" t="str">
        <f t="shared" si="2"/>
        <v>DUD</v>
      </c>
      <c r="K29" t="str">
        <f t="shared" si="2"/>
        <v>DUD</v>
      </c>
      <c r="L29" t="str">
        <f t="shared" si="2"/>
        <v>DUD</v>
      </c>
      <c r="M29" t="str">
        <f t="shared" si="2"/>
        <v>DUD</v>
      </c>
      <c r="N29" t="str">
        <f t="shared" si="2"/>
        <v>DUD</v>
      </c>
      <c r="O29" t="str">
        <f t="shared" si="3"/>
        <v>DUD</v>
      </c>
      <c r="P29" t="str">
        <f t="shared" si="3"/>
        <v>DUD</v>
      </c>
      <c r="Q29" t="str">
        <f t="shared" si="3"/>
        <v>DUD</v>
      </c>
      <c r="R29" t="str">
        <f t="shared" si="3"/>
        <v>DUD</v>
      </c>
      <c r="S29" t="str">
        <f t="shared" si="3"/>
        <v>DUD</v>
      </c>
      <c r="T29" t="str">
        <f t="shared" si="3"/>
        <v>DUD</v>
      </c>
      <c r="U29" t="str">
        <f t="shared" si="3"/>
        <v>DUD</v>
      </c>
      <c r="V29" t="str">
        <f t="shared" si="4"/>
        <v>DUD</v>
      </c>
      <c r="W29" t="str">
        <f t="shared" si="4"/>
        <v>DUD</v>
      </c>
      <c r="X29" t="str">
        <f t="shared" si="4"/>
        <v>DUD</v>
      </c>
      <c r="Y29" t="str">
        <f t="shared" si="4"/>
        <v>DUD</v>
      </c>
      <c r="Z29" t="str">
        <f t="shared" si="4"/>
        <v>DUD</v>
      </c>
      <c r="AA29" t="str">
        <f t="shared" si="4"/>
        <v>DUD</v>
      </c>
      <c r="AB29" t="str">
        <f t="shared" ref="AB29:AF33" si="8">IF($C29&lt;300, D$8*$E29^$D$17*$F29^D$14,IF(AND($C29&gt;=300, $C29&lt;484), M$8*$E29^$D$17*$F29^D$14, IF(AND($C29&gt;=484, $C29&lt;1500), V$8*$E29^$D$17*$F29^D$14, "DUD")))</f>
        <v>DUD</v>
      </c>
      <c r="AC29" t="str">
        <f t="shared" si="8"/>
        <v>DUD</v>
      </c>
      <c r="AD29" t="str">
        <f t="shared" si="8"/>
        <v>DUD</v>
      </c>
      <c r="AE29" t="str">
        <f t="shared" si="8"/>
        <v>DUD</v>
      </c>
      <c r="AF29" t="str">
        <f t="shared" si="8"/>
        <v>DUD</v>
      </c>
      <c r="AG29" t="str">
        <f t="shared" ref="AG29:AJ33" si="9">IF($C29&lt;300, D$9*$E29^$D$18*$F29^D$14,IF(AND($C29&gt;=300, $C29&lt;484), M$9*$E29^$D$18*$F29^D$14, IF(AND($C29&gt;=484, $C29&lt;1500), V$9*$E29^$D$18*$F29^D$14, "DUD")))</f>
        <v>DUD</v>
      </c>
      <c r="AH29" t="str">
        <f t="shared" si="9"/>
        <v>DUD</v>
      </c>
      <c r="AI29" t="str">
        <f t="shared" si="9"/>
        <v>DUD</v>
      </c>
      <c r="AJ29" t="str">
        <f t="shared" si="9"/>
        <v>DUD</v>
      </c>
      <c r="AK29" t="str">
        <f t="shared" ref="AK29:AL33" si="10">IF($C29&lt;300, D$10*$E29^$D$19*$F29^D$14,IF(AND($C29&gt;=300, $C29&lt;484), M$10*$E29^$D$19*$F29^D$14, IF(AND($C29&gt;=484, $C29&lt;1500), V$10*$E29^$D$19*$F29^D$14, "DUD")))</f>
        <v>DUD</v>
      </c>
      <c r="AL29" t="str">
        <f t="shared" si="10"/>
        <v>DUD</v>
      </c>
      <c r="AM29" t="str">
        <f t="shared" si="5"/>
        <v>DUD</v>
      </c>
      <c r="AN29" t="str">
        <f t="shared" si="6"/>
        <v>DUD</v>
      </c>
      <c r="AO29">
        <f t="shared" si="7"/>
        <v>0</v>
      </c>
      <c r="AP29" s="21" t="e">
        <f t="shared" ref="AP29:AP92" si="11">IF(AND(AQ29="halite",C29&gt;B29),87.5232693318019 + B29^2* -0.410049875259057 + B29^3 * 0.00115907340158665 + 1.77287229548973 * C29 + C29^2 * -0.00953597270388461 + C29^3 * 0.00037967073890189 + B29 * C29 * 0.33525139919695 + B29 * C29^2 * -0.00164242453216317 + B29^2* C29 * 0.00118974098346504 + B29^2* C29^4 * 2.82835751035787E-12 + B29^3 * C29 * -0.0000066648110839168 + B29^3 * C29^2 * 0.0000000255742997455 + B29^3 * C29^3 * -4.35446772743859E-11 + B29^3 * C29^4 * 2.02257752380179E-14 + B29^4 * C29 * -0.0000000034212870046 + B29^4 * C29^3 * 1.87505885651732E-14 + B29^4 * C29^4 * -1.51982791793341E-17,10^AO29)</f>
        <v>#REF!</v>
      </c>
      <c r="AQ29" s="20" t="e">
        <f>Main!#REF!</f>
        <v>#REF!</v>
      </c>
      <c r="AR29" s="24" t="e">
        <f t="shared" ref="AR29:AR92" si="12">IF(AND(C29&gt;B29,AQ29="halite"),AS29*1000,873.48453 + 0.5585537*C29 + 0.003405*(C29-435.151)^2 + 0.00000017469*(C29-435.151)^3 - 0.000000015179*(C29-435.151)^4 - 0.000000000003306*(C29-435.151)^5 + 0.00000000000002977*(C29-435.151)^6)</f>
        <v>#REF!</v>
      </c>
      <c r="AS29" t="e">
        <f t="shared" ref="AS29:AS92" si="13">IF(AND(C29&gt;B29,AQ29="halite"),1.17409380847416 + B29 * B29 * 0.0000003419910544866 + B29 * B29 * B29 * -0.0000000097510758897 + 0.000113203232231015 * C29 + C29 * C29 * 0.0000021472131887127 + B29 * C29 * -0.0000039306105206257 + B29 * C29 * C29 * -0.0000000034820260987 + B29 * B29 * C29 * 0.0000000085101215958 + B29 * B29 * C29 * C29 * 3.8536934497866E-12 + B29 * B29 * B29 * C29 * 2.02101552856566E-11 + B29 * B29 * B29 * C29 * C29 * -1.97393383070816E-14,AR29/1000)</f>
        <v>#REF!</v>
      </c>
      <c r="AT29" t="e">
        <f t="shared" ref="AT29:AT92" si="14">IF(AND(C29&gt;B29,AQ29="halite"),"No vapor present",IF(C29&lt;39.52817,0,IF(C29&lt;505,-0.00006525 + 0.000000039606*C29^2 + 0.000000000001325*C29^4 + 3.487E-17*C29^6 - 2.01E-22*C29^8 + 2.819E-28*C29^10,0.128455903255227+0.000147188507374369*(C29-505) - 0.0000025837*(C29-505)^2 + 0.000000000007149*(C29-505)^4)))</f>
        <v>#REF!</v>
      </c>
      <c r="AU29" t="e">
        <f t="shared" ref="AU29:AU92" si="15">IF(AND(C29&gt;B29,AQ29="halite"),"No vapor present",IF(OR(AQ29="ice",AQ29="hydrohalite"),0,IF(AQ29="halite",     IF(C29&lt;776,10^(-16.9127 + 0.0532195*C29 - 0.000062828*C29^2 + 0.000000018512*C29^3),10^(-4.7974356-0.01084711*(C29-776)+5.44238214357975E-21*(C29-776)^15)), "")))</f>
        <v>#REF!</v>
      </c>
      <c r="AV29" t="str">
        <f t="shared" ref="AV29:AV92" si="16">IF(ISNUMBER(AU29),AU29*58.44277/(AU29*58.44277+(1-AU29)*18.0152)*100,"No vapor present")</f>
        <v>No vapor present</v>
      </c>
      <c r="AW29" t="e">
        <f t="shared" ref="AW29:AW92" si="17">IF(AND(C29&gt;B29,AQ29="halite"),AP29,IF(AQ29="ice",0.0061999 + 0.0005131*C29+ 0.0000174*C29^2 + 0.00000022842*C29^3,IF(AQ29="hydrohalite", 0.0046293 + 0.0003178*C29+ 0.0000091421*C29^2 + 0.00000010905*C29^3, IF(AQ29="halite", 0.00464+0.0000005*C29/800.7+16.9078*(C29/800.7)^2-269.148*(C29/800.7)^3+7632.04*(C29/800.7)^4-49563.6*(C29/800.7)^5+233119*(C29/800.7)^6-513556*(C29/800.7)^7+549708*(C29/800.7)^8-284628*(C29/800.7)^9+(0.0005-(0.00464+0.0000005+16.9078-269.148+7632.04-49563.6+233119-513556+549708-284628))*(C29/800.7)^10,""))))</f>
        <v>#REF!</v>
      </c>
      <c r="AX29" t="e">
        <f t="shared" ref="AX29:AX92" si="18">IF(AND(C29&gt;B29,AQ29="halite"),"Lecumberri-Sanchez, P., Steele-Macinnis, M. &amp; Bodnar, R.J. (2012) A numerical model to estimate trapping conditions of fluid inclusions that homogenize by halite disappearance. Geochimica et Cosmochimica Acta",IF(OR(AQ29="ice",AQ29="hydrohalite",AQ29=""),"",IF(AQ29="halite","Driesner, T. &amp; Heinrich, C.A. (2007) The system H2O-NaCl. Part I: Correlation formulae for phase relations in temperature-pressure-composition space from 0 to 1000 °C, 0 to 5000 bar, and 0 to 1 XNaCl","")))</f>
        <v>#REF!</v>
      </c>
      <c r="AY29" s="26" t="e">
        <f t="shared" ref="AY29:AY92" si="19">(AW29-AP29)/AW29*100</f>
        <v>#REF!</v>
      </c>
      <c r="AZ29" s="22" t="e">
        <f>IF(B29&gt;C29,1+ -0.000340326741162024 *(B29-C29)+(B29-C29)^2* -0.000000850463578321 + (B29-C29)*Main!#REF!* -0.000001031725417801,1)</f>
        <v>#REF!</v>
      </c>
      <c r="BA29" t="e">
        <f t="shared" ref="BA29:BA92" si="20">AZ29*AS29/(AZ29*AS29+(1-AZ29)*AT29)</f>
        <v>#REF!</v>
      </c>
      <c r="BB29" s="25" t="e">
        <f>IF(AND(ISBLANK(Main!#REF!),ISNUMBER(Main!#REF!)), Main!#REF!, BA29*D29+(1-BA29)*AV29)</f>
        <v>#REF!</v>
      </c>
      <c r="BC29" s="55"/>
      <c r="BD29" s="22"/>
      <c r="BE29" s="22"/>
      <c r="BF29" s="22"/>
      <c r="BG29" s="22"/>
      <c r="BL29" s="53"/>
      <c r="BM29" s="54"/>
    </row>
    <row r="30" spans="2:86">
      <c r="B30" t="e">
        <f>Main!#REF!</f>
        <v>#REF!</v>
      </c>
      <c r="C30" t="str">
        <f>IF(ISNUMBER(Main!#REF!),Main!#REF!, IF(AND(ISBLANK(Main!#REF!), ISNUMBER(Main!#REF!)), 'Tm-Th-Salinity'!H30,""))</f>
        <v/>
      </c>
      <c r="D30" s="25" t="e">
        <f>IF('Tm-Th-Salinity'!E30=0,0.0000000001,'Tm-Th-Salinity'!E30)</f>
        <v>#REF!</v>
      </c>
      <c r="E30" t="e">
        <f t="shared" si="0"/>
        <v>#VALUE!</v>
      </c>
      <c r="F30" t="e">
        <f t="shared" si="1"/>
        <v>#REF!</v>
      </c>
      <c r="G30" t="str">
        <f t="shared" si="2"/>
        <v>DUD</v>
      </c>
      <c r="H30" t="str">
        <f t="shared" si="2"/>
        <v>DUD</v>
      </c>
      <c r="I30" t="str">
        <f t="shared" si="2"/>
        <v>DUD</v>
      </c>
      <c r="J30" t="str">
        <f t="shared" si="2"/>
        <v>DUD</v>
      </c>
      <c r="K30" t="str">
        <f t="shared" si="2"/>
        <v>DUD</v>
      </c>
      <c r="L30" t="str">
        <f t="shared" si="2"/>
        <v>DUD</v>
      </c>
      <c r="M30" t="str">
        <f t="shared" si="2"/>
        <v>DUD</v>
      </c>
      <c r="N30" t="str">
        <f t="shared" si="2"/>
        <v>DUD</v>
      </c>
      <c r="O30" t="str">
        <f t="shared" si="3"/>
        <v>DUD</v>
      </c>
      <c r="P30" t="str">
        <f t="shared" si="3"/>
        <v>DUD</v>
      </c>
      <c r="Q30" t="str">
        <f t="shared" si="3"/>
        <v>DUD</v>
      </c>
      <c r="R30" t="str">
        <f t="shared" si="3"/>
        <v>DUD</v>
      </c>
      <c r="S30" t="str">
        <f t="shared" si="3"/>
        <v>DUD</v>
      </c>
      <c r="T30" t="str">
        <f t="shared" si="3"/>
        <v>DUD</v>
      </c>
      <c r="U30" t="str">
        <f t="shared" si="3"/>
        <v>DUD</v>
      </c>
      <c r="V30" t="str">
        <f t="shared" si="4"/>
        <v>DUD</v>
      </c>
      <c r="W30" t="str">
        <f t="shared" si="4"/>
        <v>DUD</v>
      </c>
      <c r="X30" t="str">
        <f t="shared" si="4"/>
        <v>DUD</v>
      </c>
      <c r="Y30" t="str">
        <f t="shared" si="4"/>
        <v>DUD</v>
      </c>
      <c r="Z30" t="str">
        <f t="shared" si="4"/>
        <v>DUD</v>
      </c>
      <c r="AA30" t="str">
        <f t="shared" si="4"/>
        <v>DUD</v>
      </c>
      <c r="AB30" t="str">
        <f t="shared" si="8"/>
        <v>DUD</v>
      </c>
      <c r="AC30" t="str">
        <f t="shared" si="8"/>
        <v>DUD</v>
      </c>
      <c r="AD30" t="str">
        <f t="shared" si="8"/>
        <v>DUD</v>
      </c>
      <c r="AE30" t="str">
        <f t="shared" si="8"/>
        <v>DUD</v>
      </c>
      <c r="AF30" t="str">
        <f t="shared" si="8"/>
        <v>DUD</v>
      </c>
      <c r="AG30" t="str">
        <f t="shared" si="9"/>
        <v>DUD</v>
      </c>
      <c r="AH30" t="str">
        <f t="shared" si="9"/>
        <v>DUD</v>
      </c>
      <c r="AI30" t="str">
        <f t="shared" si="9"/>
        <v>DUD</v>
      </c>
      <c r="AJ30" t="str">
        <f t="shared" si="9"/>
        <v>DUD</v>
      </c>
      <c r="AK30" t="str">
        <f t="shared" si="10"/>
        <v>DUD</v>
      </c>
      <c r="AL30" t="str">
        <f t="shared" si="10"/>
        <v>DUD</v>
      </c>
      <c r="AM30" t="str">
        <f t="shared" si="5"/>
        <v>DUD</v>
      </c>
      <c r="AN30" t="str">
        <f t="shared" si="6"/>
        <v>DUD</v>
      </c>
      <c r="AO30">
        <f t="shared" si="7"/>
        <v>0</v>
      </c>
      <c r="AP30" s="21" t="e">
        <f t="shared" si="11"/>
        <v>#REF!</v>
      </c>
      <c r="AQ30" s="20" t="e">
        <f>Main!#REF!</f>
        <v>#REF!</v>
      </c>
      <c r="AR30" s="24" t="e">
        <f t="shared" si="12"/>
        <v>#REF!</v>
      </c>
      <c r="AS30" t="e">
        <f t="shared" si="13"/>
        <v>#REF!</v>
      </c>
      <c r="AT30" t="e">
        <f t="shared" si="14"/>
        <v>#REF!</v>
      </c>
      <c r="AU30" t="e">
        <f t="shared" si="15"/>
        <v>#REF!</v>
      </c>
      <c r="AV30" t="str">
        <f t="shared" si="16"/>
        <v>No vapor present</v>
      </c>
      <c r="AW30" t="e">
        <f t="shared" si="17"/>
        <v>#REF!</v>
      </c>
      <c r="AX30" t="e">
        <f t="shared" si="18"/>
        <v>#REF!</v>
      </c>
      <c r="AY30" s="26" t="e">
        <f t="shared" si="19"/>
        <v>#REF!</v>
      </c>
      <c r="AZ30" s="22" t="e">
        <f>IF(B30&gt;C30,1+ -0.000340326741162024 *(B30-C30)+(B30-C30)^2* -0.000000850463578321 + (B30-C30)*Main!#REF!* -0.000001031725417801,1)</f>
        <v>#REF!</v>
      </c>
      <c r="BA30" t="e">
        <f t="shared" si="20"/>
        <v>#REF!</v>
      </c>
      <c r="BB30" s="25" t="e">
        <f>IF(AND(ISBLANK(Main!#REF!),ISNUMBER(Main!#REF!)), Main!#REF!, BA30*D30+(1-BA30)*AV30)</f>
        <v>#REF!</v>
      </c>
      <c r="BC30" s="55"/>
      <c r="BD30" s="22"/>
      <c r="BE30" s="22"/>
      <c r="BF30" s="22"/>
      <c r="BG30" s="22"/>
      <c r="BL30" s="53"/>
      <c r="BM30" s="54"/>
    </row>
    <row r="31" spans="2:86">
      <c r="B31" t="e">
        <f>Main!#REF!</f>
        <v>#REF!</v>
      </c>
      <c r="C31" t="str">
        <f>IF(ISNUMBER(Main!#REF!),Main!#REF!, IF(AND(ISBLANK(Main!#REF!), ISNUMBER(Main!#REF!)), 'Tm-Th-Salinity'!H31,""))</f>
        <v/>
      </c>
      <c r="D31" s="25" t="e">
        <f>IF('Tm-Th-Salinity'!E31=0,0.0000000001,'Tm-Th-Salinity'!E31)</f>
        <v>#REF!</v>
      </c>
      <c r="E31" t="e">
        <f t="shared" si="0"/>
        <v>#VALUE!</v>
      </c>
      <c r="F31" t="e">
        <f t="shared" si="1"/>
        <v>#REF!</v>
      </c>
      <c r="G31" t="str">
        <f t="shared" si="2"/>
        <v>DUD</v>
      </c>
      <c r="H31" t="str">
        <f t="shared" si="2"/>
        <v>DUD</v>
      </c>
      <c r="I31" t="str">
        <f t="shared" si="2"/>
        <v>DUD</v>
      </c>
      <c r="J31" t="str">
        <f t="shared" si="2"/>
        <v>DUD</v>
      </c>
      <c r="K31" t="str">
        <f t="shared" si="2"/>
        <v>DUD</v>
      </c>
      <c r="L31" t="str">
        <f t="shared" si="2"/>
        <v>DUD</v>
      </c>
      <c r="M31" t="str">
        <f t="shared" si="2"/>
        <v>DUD</v>
      </c>
      <c r="N31" t="str">
        <f t="shared" si="2"/>
        <v>DUD</v>
      </c>
      <c r="O31" t="str">
        <f t="shared" si="3"/>
        <v>DUD</v>
      </c>
      <c r="P31" t="str">
        <f t="shared" si="3"/>
        <v>DUD</v>
      </c>
      <c r="Q31" t="str">
        <f t="shared" si="3"/>
        <v>DUD</v>
      </c>
      <c r="R31" t="str">
        <f t="shared" si="3"/>
        <v>DUD</v>
      </c>
      <c r="S31" t="str">
        <f t="shared" si="3"/>
        <v>DUD</v>
      </c>
      <c r="T31" t="str">
        <f t="shared" si="3"/>
        <v>DUD</v>
      </c>
      <c r="U31" t="str">
        <f t="shared" si="3"/>
        <v>DUD</v>
      </c>
      <c r="V31" t="str">
        <f t="shared" si="4"/>
        <v>DUD</v>
      </c>
      <c r="W31" t="str">
        <f t="shared" si="4"/>
        <v>DUD</v>
      </c>
      <c r="X31" t="str">
        <f t="shared" si="4"/>
        <v>DUD</v>
      </c>
      <c r="Y31" t="str">
        <f t="shared" si="4"/>
        <v>DUD</v>
      </c>
      <c r="Z31" t="str">
        <f t="shared" si="4"/>
        <v>DUD</v>
      </c>
      <c r="AA31" t="str">
        <f t="shared" si="4"/>
        <v>DUD</v>
      </c>
      <c r="AB31" t="str">
        <f t="shared" si="8"/>
        <v>DUD</v>
      </c>
      <c r="AC31" t="str">
        <f t="shared" si="8"/>
        <v>DUD</v>
      </c>
      <c r="AD31" t="str">
        <f t="shared" si="8"/>
        <v>DUD</v>
      </c>
      <c r="AE31" t="str">
        <f t="shared" si="8"/>
        <v>DUD</v>
      </c>
      <c r="AF31" t="str">
        <f t="shared" si="8"/>
        <v>DUD</v>
      </c>
      <c r="AG31" t="str">
        <f t="shared" si="9"/>
        <v>DUD</v>
      </c>
      <c r="AH31" t="str">
        <f t="shared" si="9"/>
        <v>DUD</v>
      </c>
      <c r="AI31" t="str">
        <f t="shared" si="9"/>
        <v>DUD</v>
      </c>
      <c r="AJ31" t="str">
        <f t="shared" si="9"/>
        <v>DUD</v>
      </c>
      <c r="AK31" t="str">
        <f t="shared" si="10"/>
        <v>DUD</v>
      </c>
      <c r="AL31" t="str">
        <f t="shared" si="10"/>
        <v>DUD</v>
      </c>
      <c r="AM31" t="str">
        <f t="shared" si="5"/>
        <v>DUD</v>
      </c>
      <c r="AN31" t="str">
        <f t="shared" si="6"/>
        <v>DUD</v>
      </c>
      <c r="AO31">
        <f t="shared" si="7"/>
        <v>0</v>
      </c>
      <c r="AP31" s="21" t="e">
        <f t="shared" si="11"/>
        <v>#REF!</v>
      </c>
      <c r="AQ31" s="20" t="e">
        <f>Main!#REF!</f>
        <v>#REF!</v>
      </c>
      <c r="AR31" s="24" t="e">
        <f t="shared" si="12"/>
        <v>#REF!</v>
      </c>
      <c r="AS31" t="e">
        <f t="shared" si="13"/>
        <v>#REF!</v>
      </c>
      <c r="AT31" t="e">
        <f t="shared" si="14"/>
        <v>#REF!</v>
      </c>
      <c r="AU31" t="e">
        <f t="shared" si="15"/>
        <v>#REF!</v>
      </c>
      <c r="AV31" t="str">
        <f t="shared" si="16"/>
        <v>No vapor present</v>
      </c>
      <c r="AW31" t="e">
        <f t="shared" si="17"/>
        <v>#REF!</v>
      </c>
      <c r="AX31" t="e">
        <f t="shared" si="18"/>
        <v>#REF!</v>
      </c>
      <c r="AY31" s="26" t="e">
        <f t="shared" si="19"/>
        <v>#REF!</v>
      </c>
      <c r="AZ31" s="22" t="e">
        <f>IF(B31&gt;C31,1+ -0.000340326741162024 *(B31-C31)+(B31-C31)^2* -0.000000850463578321 + (B31-C31)*Main!#REF!* -0.000001031725417801,1)</f>
        <v>#REF!</v>
      </c>
      <c r="BA31" t="e">
        <f t="shared" si="20"/>
        <v>#REF!</v>
      </c>
      <c r="BB31" s="25" t="e">
        <f>IF(AND(ISBLANK(Main!#REF!),ISNUMBER(Main!#REF!)), Main!#REF!, BA31*D31+(1-BA31)*AV31)</f>
        <v>#REF!</v>
      </c>
      <c r="BC31" s="55"/>
      <c r="BD31" s="22"/>
      <c r="BE31" s="22"/>
      <c r="BF31" s="22"/>
      <c r="BG31" s="22"/>
      <c r="BL31" s="53"/>
      <c r="BM31" s="54"/>
    </row>
    <row r="32" spans="2:86">
      <c r="B32" t="e">
        <f>Main!#REF!</f>
        <v>#REF!</v>
      </c>
      <c r="C32" t="str">
        <f>IF(ISNUMBER(Main!#REF!),Main!#REF!, IF(AND(ISBLANK(Main!#REF!), ISNUMBER(Main!#REF!)), 'Tm-Th-Salinity'!H32,""))</f>
        <v/>
      </c>
      <c r="D32" s="25" t="e">
        <f>IF('Tm-Th-Salinity'!E32=0,0.0000000001,'Tm-Th-Salinity'!E32)</f>
        <v>#REF!</v>
      </c>
      <c r="E32" t="e">
        <f t="shared" si="0"/>
        <v>#VALUE!</v>
      </c>
      <c r="F32" t="e">
        <f t="shared" si="1"/>
        <v>#REF!</v>
      </c>
      <c r="G32" t="str">
        <f t="shared" si="2"/>
        <v>DUD</v>
      </c>
      <c r="H32" t="str">
        <f t="shared" si="2"/>
        <v>DUD</v>
      </c>
      <c r="I32" t="str">
        <f t="shared" si="2"/>
        <v>DUD</v>
      </c>
      <c r="J32" t="str">
        <f t="shared" si="2"/>
        <v>DUD</v>
      </c>
      <c r="K32" t="str">
        <f t="shared" si="2"/>
        <v>DUD</v>
      </c>
      <c r="L32" t="str">
        <f t="shared" si="2"/>
        <v>DUD</v>
      </c>
      <c r="M32" t="str">
        <f t="shared" si="2"/>
        <v>DUD</v>
      </c>
      <c r="N32" t="str">
        <f t="shared" si="2"/>
        <v>DUD</v>
      </c>
      <c r="O32" t="str">
        <f t="shared" si="3"/>
        <v>DUD</v>
      </c>
      <c r="P32" t="str">
        <f t="shared" si="3"/>
        <v>DUD</v>
      </c>
      <c r="Q32" t="str">
        <f t="shared" si="3"/>
        <v>DUD</v>
      </c>
      <c r="R32" t="str">
        <f t="shared" si="3"/>
        <v>DUD</v>
      </c>
      <c r="S32" t="str">
        <f t="shared" si="3"/>
        <v>DUD</v>
      </c>
      <c r="T32" t="str">
        <f t="shared" si="3"/>
        <v>DUD</v>
      </c>
      <c r="U32" t="str">
        <f t="shared" si="3"/>
        <v>DUD</v>
      </c>
      <c r="V32" t="str">
        <f t="shared" si="4"/>
        <v>DUD</v>
      </c>
      <c r="W32" t="str">
        <f t="shared" si="4"/>
        <v>DUD</v>
      </c>
      <c r="X32" t="str">
        <f t="shared" si="4"/>
        <v>DUD</v>
      </c>
      <c r="Y32" t="str">
        <f t="shared" si="4"/>
        <v>DUD</v>
      </c>
      <c r="Z32" t="str">
        <f t="shared" si="4"/>
        <v>DUD</v>
      </c>
      <c r="AA32" t="str">
        <f t="shared" si="4"/>
        <v>DUD</v>
      </c>
      <c r="AB32" t="str">
        <f t="shared" si="8"/>
        <v>DUD</v>
      </c>
      <c r="AC32" t="str">
        <f t="shared" si="8"/>
        <v>DUD</v>
      </c>
      <c r="AD32" t="str">
        <f t="shared" si="8"/>
        <v>DUD</v>
      </c>
      <c r="AE32" t="str">
        <f t="shared" si="8"/>
        <v>DUD</v>
      </c>
      <c r="AF32" t="str">
        <f t="shared" si="8"/>
        <v>DUD</v>
      </c>
      <c r="AG32" t="str">
        <f t="shared" si="9"/>
        <v>DUD</v>
      </c>
      <c r="AH32" t="str">
        <f t="shared" si="9"/>
        <v>DUD</v>
      </c>
      <c r="AI32" t="str">
        <f t="shared" si="9"/>
        <v>DUD</v>
      </c>
      <c r="AJ32" t="str">
        <f t="shared" si="9"/>
        <v>DUD</v>
      </c>
      <c r="AK32" t="str">
        <f t="shared" si="10"/>
        <v>DUD</v>
      </c>
      <c r="AL32" t="str">
        <f t="shared" si="10"/>
        <v>DUD</v>
      </c>
      <c r="AM32" t="str">
        <f t="shared" si="5"/>
        <v>DUD</v>
      </c>
      <c r="AN32" t="str">
        <f t="shared" si="6"/>
        <v>DUD</v>
      </c>
      <c r="AO32">
        <f t="shared" si="7"/>
        <v>0</v>
      </c>
      <c r="AP32" s="21" t="e">
        <f t="shared" si="11"/>
        <v>#REF!</v>
      </c>
      <c r="AQ32" s="20" t="e">
        <f>Main!#REF!</f>
        <v>#REF!</v>
      </c>
      <c r="AR32" s="24" t="e">
        <f t="shared" si="12"/>
        <v>#REF!</v>
      </c>
      <c r="AS32" t="e">
        <f t="shared" si="13"/>
        <v>#REF!</v>
      </c>
      <c r="AT32" t="e">
        <f t="shared" si="14"/>
        <v>#REF!</v>
      </c>
      <c r="AU32" t="e">
        <f t="shared" si="15"/>
        <v>#REF!</v>
      </c>
      <c r="AV32" t="str">
        <f t="shared" si="16"/>
        <v>No vapor present</v>
      </c>
      <c r="AW32" t="e">
        <f t="shared" si="17"/>
        <v>#REF!</v>
      </c>
      <c r="AX32" t="e">
        <f t="shared" si="18"/>
        <v>#REF!</v>
      </c>
      <c r="AY32" s="26" t="e">
        <f t="shared" si="19"/>
        <v>#REF!</v>
      </c>
      <c r="AZ32" s="22" t="e">
        <f>IF(B32&gt;C32,1+ -0.000340326741162024 *(B32-C32)+(B32-C32)^2* -0.000000850463578321 + (B32-C32)*Main!#REF!* -0.000001031725417801,1)</f>
        <v>#REF!</v>
      </c>
      <c r="BA32" t="e">
        <f t="shared" si="20"/>
        <v>#REF!</v>
      </c>
      <c r="BB32" s="25" t="e">
        <f>IF(AND(ISBLANK(Main!#REF!),ISNUMBER(Main!#REF!)), Main!#REF!, BA32*D32+(1-BA32)*AV32)</f>
        <v>#REF!</v>
      </c>
      <c r="BC32" s="55"/>
      <c r="BD32" s="22"/>
      <c r="BE32" s="22"/>
      <c r="BF32" s="22"/>
      <c r="BG32" s="22"/>
      <c r="BL32" s="53"/>
      <c r="BM32" s="54"/>
    </row>
    <row r="33" spans="2:65">
      <c r="B33" t="e">
        <f>Main!#REF!</f>
        <v>#REF!</v>
      </c>
      <c r="C33" t="str">
        <f>IF(ISNUMBER(Main!#REF!),Main!#REF!, IF(AND(ISBLANK(Main!#REF!), ISNUMBER(Main!#REF!)), 'Tm-Th-Salinity'!H33,""))</f>
        <v/>
      </c>
      <c r="D33" s="25" t="e">
        <f>IF('Tm-Th-Salinity'!E33=0,0.0000000001,'Tm-Th-Salinity'!E33)</f>
        <v>#REF!</v>
      </c>
      <c r="E33" t="e">
        <f t="shared" si="0"/>
        <v>#VALUE!</v>
      </c>
      <c r="F33" t="e">
        <f t="shared" si="1"/>
        <v>#REF!</v>
      </c>
      <c r="G33" t="str">
        <f t="shared" si="2"/>
        <v>DUD</v>
      </c>
      <c r="H33" t="str">
        <f t="shared" si="2"/>
        <v>DUD</v>
      </c>
      <c r="I33" t="str">
        <f t="shared" si="2"/>
        <v>DUD</v>
      </c>
      <c r="J33" t="str">
        <f t="shared" si="2"/>
        <v>DUD</v>
      </c>
      <c r="K33" t="str">
        <f t="shared" si="2"/>
        <v>DUD</v>
      </c>
      <c r="L33" t="str">
        <f t="shared" si="2"/>
        <v>DUD</v>
      </c>
      <c r="M33" t="str">
        <f t="shared" si="2"/>
        <v>DUD</v>
      </c>
      <c r="N33" t="str">
        <f t="shared" si="2"/>
        <v>DUD</v>
      </c>
      <c r="O33" t="str">
        <f t="shared" si="3"/>
        <v>DUD</v>
      </c>
      <c r="P33" t="str">
        <f t="shared" si="3"/>
        <v>DUD</v>
      </c>
      <c r="Q33" t="str">
        <f t="shared" si="3"/>
        <v>DUD</v>
      </c>
      <c r="R33" t="str">
        <f t="shared" si="3"/>
        <v>DUD</v>
      </c>
      <c r="S33" t="str">
        <f t="shared" si="3"/>
        <v>DUD</v>
      </c>
      <c r="T33" t="str">
        <f t="shared" si="3"/>
        <v>DUD</v>
      </c>
      <c r="U33" t="str">
        <f t="shared" si="3"/>
        <v>DUD</v>
      </c>
      <c r="V33" t="str">
        <f t="shared" si="4"/>
        <v>DUD</v>
      </c>
      <c r="W33" t="str">
        <f t="shared" si="4"/>
        <v>DUD</v>
      </c>
      <c r="X33" t="str">
        <f t="shared" si="4"/>
        <v>DUD</v>
      </c>
      <c r="Y33" t="str">
        <f t="shared" si="4"/>
        <v>DUD</v>
      </c>
      <c r="Z33" t="str">
        <f t="shared" si="4"/>
        <v>DUD</v>
      </c>
      <c r="AA33" t="str">
        <f t="shared" si="4"/>
        <v>DUD</v>
      </c>
      <c r="AB33" t="str">
        <f t="shared" si="8"/>
        <v>DUD</v>
      </c>
      <c r="AC33" t="str">
        <f t="shared" si="8"/>
        <v>DUD</v>
      </c>
      <c r="AD33" t="str">
        <f t="shared" si="8"/>
        <v>DUD</v>
      </c>
      <c r="AE33" t="str">
        <f t="shared" si="8"/>
        <v>DUD</v>
      </c>
      <c r="AF33" t="str">
        <f t="shared" si="8"/>
        <v>DUD</v>
      </c>
      <c r="AG33" t="str">
        <f t="shared" si="9"/>
        <v>DUD</v>
      </c>
      <c r="AH33" t="str">
        <f t="shared" si="9"/>
        <v>DUD</v>
      </c>
      <c r="AI33" t="str">
        <f t="shared" si="9"/>
        <v>DUD</v>
      </c>
      <c r="AJ33" t="str">
        <f t="shared" si="9"/>
        <v>DUD</v>
      </c>
      <c r="AK33" t="str">
        <f t="shared" si="10"/>
        <v>DUD</v>
      </c>
      <c r="AL33" t="str">
        <f t="shared" si="10"/>
        <v>DUD</v>
      </c>
      <c r="AM33" t="str">
        <f t="shared" si="5"/>
        <v>DUD</v>
      </c>
      <c r="AN33" t="str">
        <f t="shared" si="6"/>
        <v>DUD</v>
      </c>
      <c r="AO33">
        <f t="shared" si="7"/>
        <v>0</v>
      </c>
      <c r="AP33" s="21" t="e">
        <f t="shared" si="11"/>
        <v>#REF!</v>
      </c>
      <c r="AQ33" s="20" t="e">
        <f>Main!#REF!</f>
        <v>#REF!</v>
      </c>
      <c r="AR33" s="24" t="e">
        <f t="shared" si="12"/>
        <v>#REF!</v>
      </c>
      <c r="AS33" t="e">
        <f t="shared" si="13"/>
        <v>#REF!</v>
      </c>
      <c r="AT33" t="e">
        <f t="shared" si="14"/>
        <v>#REF!</v>
      </c>
      <c r="AU33" t="e">
        <f t="shared" si="15"/>
        <v>#REF!</v>
      </c>
      <c r="AV33" t="str">
        <f t="shared" si="16"/>
        <v>No vapor present</v>
      </c>
      <c r="AW33" t="e">
        <f t="shared" si="17"/>
        <v>#REF!</v>
      </c>
      <c r="AX33" t="e">
        <f t="shared" si="18"/>
        <v>#REF!</v>
      </c>
      <c r="AY33" s="26" t="e">
        <f t="shared" si="19"/>
        <v>#REF!</v>
      </c>
      <c r="AZ33" s="22" t="e">
        <f>IF(B33&gt;C33,1+ -0.000340326741162024 *(B33-C33)+(B33-C33)^2* -0.000000850463578321 + (B33-C33)*Main!#REF!* -0.000001031725417801,1)</f>
        <v>#REF!</v>
      </c>
      <c r="BA33" t="e">
        <f t="shared" si="20"/>
        <v>#REF!</v>
      </c>
      <c r="BB33" s="25" t="e">
        <f>IF(AND(ISBLANK(Main!#REF!),ISNUMBER(Main!#REF!)), Main!#REF!, BA33*D33+(1-BA33)*AV33)</f>
        <v>#REF!</v>
      </c>
      <c r="BC33" s="55"/>
      <c r="BD33" s="22"/>
      <c r="BE33" s="22"/>
      <c r="BF33" s="22"/>
      <c r="BG33" s="22"/>
      <c r="BL33" s="53"/>
      <c r="BM33" s="54"/>
    </row>
    <row r="34" spans="2:65">
      <c r="B34" t="e">
        <f>Main!#REF!</f>
        <v>#REF!</v>
      </c>
      <c r="C34" t="str">
        <f>IF(ISNUMBER(Main!#REF!),Main!#REF!, IF(AND(ISBLANK(Main!#REF!), ISNUMBER(Main!#REF!)), 'Tm-Th-Salinity'!H34,""))</f>
        <v/>
      </c>
      <c r="D34" s="25" t="e">
        <f>IF('Tm-Th-Salinity'!E34=0,0.0000000001,'Tm-Th-Salinity'!E34)</f>
        <v>#REF!</v>
      </c>
      <c r="E34" t="e">
        <f t="shared" ref="E34:E97" si="21">(C34+273.15)/100</f>
        <v>#VALUE!</v>
      </c>
      <c r="F34" t="e">
        <f t="shared" ref="F34:F97" si="22">D34/100</f>
        <v>#REF!</v>
      </c>
      <c r="G34" t="str">
        <f t="shared" ref="G34:G97" si="23">IF($C34&lt;300, D$5*$E34^$D$14*$F34^D$14,IF(AND($C34&gt;=300, $C34&lt;484), M$5*$E34^$D$14*$F34^D$14, IF(AND($C34&gt;=484, $C34&lt;1500), V$5*$E34^$D$14*$F34^D$14, "DUD")))</f>
        <v>DUD</v>
      </c>
      <c r="H34" t="str">
        <f t="shared" ref="H34:H97" si="24">IF($C34&lt;300, E$5*$E34^$D$14*$F34^E$14,IF(AND($C34&gt;=300, $C34&lt;484), N$5*$E34^$D$14*$F34^E$14, IF(AND($C34&gt;=484, $C34&lt;1500), W$5*$E34^$D$14*$F34^E$14, "DUD")))</f>
        <v>DUD</v>
      </c>
      <c r="I34" t="str">
        <f t="shared" ref="I34:I97" si="25">IF($C34&lt;300, F$5*$E34^$D$14*$F34^F$14,IF(AND($C34&gt;=300, $C34&lt;484), O$5*$E34^$D$14*$F34^F$14, IF(AND($C34&gt;=484, $C34&lt;1500), X$5*$E34^$D$14*$F34^F$14, "DUD")))</f>
        <v>DUD</v>
      </c>
      <c r="J34" t="str">
        <f t="shared" ref="J34:J97" si="26">IF($C34&lt;300, G$5*$E34^$D$14*$F34^G$14,IF(AND($C34&gt;=300, $C34&lt;484), P$5*$E34^$D$14*$F34^G$14, IF(AND($C34&gt;=484, $C34&lt;1500), Y$5*$E34^$D$14*$F34^G$14, "DUD")))</f>
        <v>DUD</v>
      </c>
      <c r="K34" t="str">
        <f t="shared" ref="K34:K97" si="27">IF($C34&lt;300, H$5*$E34^$D$14*$F34^H$14,IF(AND($C34&gt;=300, $C34&lt;484), Q$5*$E34^$D$14*$F34^H$14, IF(AND($C34&gt;=484, $C34&lt;1500), Z$5*$E34^$D$14*$F34^H$14, "DUD")))</f>
        <v>DUD</v>
      </c>
      <c r="L34" t="str">
        <f t="shared" ref="L34:L97" si="28">IF($C34&lt;300, I$5*$E34^$D$14*$F34^I$14,IF(AND($C34&gt;=300, $C34&lt;484), R$5*$E34^$D$14*$F34^I$14, IF(AND($C34&gt;=484, $C34&lt;1500), AA$5*$E34^$D$14*$F34^I$14, "DUD")))</f>
        <v>DUD</v>
      </c>
      <c r="M34" t="str">
        <f t="shared" ref="M34:M97" si="29">IF($C34&lt;300, J$5*$E34^$D$14*$F34^J$14,IF(AND($C34&gt;=300, $C34&lt;484), S$5*$E34^$D$14*$F34^J$14, IF(AND($C34&gt;=484, $C34&lt;1500), AB$5*$E34^$D$14*$F34^J$14, "DUD")))</f>
        <v>DUD</v>
      </c>
      <c r="N34" t="str">
        <f t="shared" ref="N34:N97" si="30">IF($C34&lt;300, K$5*$E34^$D$14*$F34^K$14,IF(AND($C34&gt;=300, $C34&lt;484), T$5*$E34^$D$14*$F34^K$14, IF(AND($C34&gt;=484, $C34&lt;1500), AC$5*$E34^$D$14*$F34^K$14, "DUD")))</f>
        <v>DUD</v>
      </c>
      <c r="O34" t="str">
        <f t="shared" ref="O34:O97" si="31">IF($C34&lt;300, D$6*$E34^$D$15*$F34^D$14,IF(AND($C34&gt;=300, $C34&lt;484), M$6*$E34^$D$15*$F34^D$14, IF(AND($C34&gt;=484, $C34&lt;1500), V$6*$E34^$D$15*$F34^D$14, "DUD")))</f>
        <v>DUD</v>
      </c>
      <c r="P34" t="str">
        <f t="shared" ref="P34:P97" si="32">IF($C34&lt;300, E$6*$E34^$D$15*$F34^E$14,IF(AND($C34&gt;=300, $C34&lt;484), N$6*$E34^$D$15*$F34^E$14, IF(AND($C34&gt;=484, $C34&lt;1500), W$6*$E34^$D$15*$F34^E$14, "DUD")))</f>
        <v>DUD</v>
      </c>
      <c r="Q34" t="str">
        <f t="shared" ref="Q34:Q97" si="33">IF($C34&lt;300, F$6*$E34^$D$15*$F34^F$14,IF(AND($C34&gt;=300, $C34&lt;484), O$6*$E34^$D$15*$F34^F$14, IF(AND($C34&gt;=484, $C34&lt;1500), X$6*$E34^$D$15*$F34^F$14, "DUD")))</f>
        <v>DUD</v>
      </c>
      <c r="R34" t="str">
        <f t="shared" ref="R34:R97" si="34">IF($C34&lt;300, G$6*$E34^$D$15*$F34^G$14,IF(AND($C34&gt;=300, $C34&lt;484), P$6*$E34^$D$15*$F34^G$14, IF(AND($C34&gt;=484, $C34&lt;1500), Y$6*$E34^$D$15*$F34^G$14, "DUD")))</f>
        <v>DUD</v>
      </c>
      <c r="S34" t="str">
        <f t="shared" ref="S34:S97" si="35">IF($C34&lt;300, H$6*$E34^$D$15*$F34^H$14,IF(AND($C34&gt;=300, $C34&lt;484), Q$6*$E34^$D$15*$F34^H$14, IF(AND($C34&gt;=484, $C34&lt;1500), Z$6*$E34^$D$15*$F34^H$14, "DUD")))</f>
        <v>DUD</v>
      </c>
      <c r="T34" t="str">
        <f t="shared" ref="T34:T97" si="36">IF($C34&lt;300, I$6*$E34^$D$15*$F34^I$14,IF(AND($C34&gt;=300, $C34&lt;484), R$6*$E34^$D$15*$F34^I$14, IF(AND($C34&gt;=484, $C34&lt;1500), AA$6*$E34^$D$15*$F34^I$14, "DUD")))</f>
        <v>DUD</v>
      </c>
      <c r="U34" t="str">
        <f t="shared" ref="U34:U97" si="37">IF($C34&lt;300, J$6*$E34^$D$15*$F34^J$14,IF(AND($C34&gt;=300, $C34&lt;484), S$6*$E34^$D$15*$F34^J$14, IF(AND($C34&gt;=484, $C34&lt;1500), AB$6*$E34^$D$15*$F34^J$14, "DUD")))</f>
        <v>DUD</v>
      </c>
      <c r="V34" t="str">
        <f t="shared" ref="V34:V97" si="38">IF($C34&lt;300, D$7*$E34^$D$16*$F34^D$14,IF(AND($C34&gt;=300, $C34&lt;484), M$7*$E34^$D$16*$F34^D$14, IF(AND($C34&gt;=484, $C34&lt;1500), V$7*$E34^$D$16*$F34^D$14, "DUD")))</f>
        <v>DUD</v>
      </c>
      <c r="W34" t="str">
        <f t="shared" ref="W34:W97" si="39">IF($C34&lt;300, E$7*$E34^$D$16*$F34^E$14,IF(AND($C34&gt;=300, $C34&lt;484), N$7*$E34^$D$16*$F34^E$14, IF(AND($C34&gt;=484, $C34&lt;1500), W$7*$E34^$D$16*$F34^E$14, "DUD")))</f>
        <v>DUD</v>
      </c>
      <c r="X34" t="str">
        <f t="shared" ref="X34:X97" si="40">IF($C34&lt;300, F$7*$E34^$D$16*$F34^F$14,IF(AND($C34&gt;=300, $C34&lt;484), O$7*$E34^$D$16*$F34^F$14, IF(AND($C34&gt;=484, $C34&lt;1500), X$7*$E34^$D$16*$F34^F$14, "DUD")))</f>
        <v>DUD</v>
      </c>
      <c r="Y34" t="str">
        <f t="shared" ref="Y34:Y97" si="41">IF($C34&lt;300, G$7*$E34^$D$16*$F34^G$14,IF(AND($C34&gt;=300, $C34&lt;484), P$7*$E34^$D$16*$F34^G$14, IF(AND($C34&gt;=484, $C34&lt;1500), Y$7*$E34^$D$16*$F34^G$14, "DUD")))</f>
        <v>DUD</v>
      </c>
      <c r="Z34" t="str">
        <f t="shared" ref="Z34:Z97" si="42">IF($C34&lt;300, H$7*$E34^$D$16*$F34^H$14,IF(AND($C34&gt;=300, $C34&lt;484), Q$7*$E34^$D$16*$F34^H$14, IF(AND($C34&gt;=484, $C34&lt;1500), Z$7*$E34^$D$16*$F34^H$14, "DUD")))</f>
        <v>DUD</v>
      </c>
      <c r="AA34" t="str">
        <f t="shared" ref="AA34:AA97" si="43">IF($C34&lt;300, I$7*$E34^$D$16*$F34^I$14,IF(AND($C34&gt;=300, $C34&lt;484), R$7*$E34^$D$16*$F34^I$14, IF(AND($C34&gt;=484, $C34&lt;1500), AA$7*$E34^$D$16*$F34^I$14, "DUD")))</f>
        <v>DUD</v>
      </c>
      <c r="AB34" t="str">
        <f t="shared" ref="AB34:AB97" si="44">IF($C34&lt;300, D$8*$E34^$D$17*$F34^D$14,IF(AND($C34&gt;=300, $C34&lt;484), M$8*$E34^$D$17*$F34^D$14, IF(AND($C34&gt;=484, $C34&lt;1500), V$8*$E34^$D$17*$F34^D$14, "DUD")))</f>
        <v>DUD</v>
      </c>
      <c r="AC34" t="str">
        <f t="shared" ref="AC34:AC97" si="45">IF($C34&lt;300, E$8*$E34^$D$17*$F34^E$14,IF(AND($C34&gt;=300, $C34&lt;484), N$8*$E34^$D$17*$F34^E$14, IF(AND($C34&gt;=484, $C34&lt;1500), W$8*$E34^$D$17*$F34^E$14, "DUD")))</f>
        <v>DUD</v>
      </c>
      <c r="AD34" t="str">
        <f t="shared" ref="AD34:AD97" si="46">IF($C34&lt;300, F$8*$E34^$D$17*$F34^F$14,IF(AND($C34&gt;=300, $C34&lt;484), O$8*$E34^$D$17*$F34^F$14, IF(AND($C34&gt;=484, $C34&lt;1500), X$8*$E34^$D$17*$F34^F$14, "DUD")))</f>
        <v>DUD</v>
      </c>
      <c r="AE34" t="str">
        <f t="shared" ref="AE34:AE97" si="47">IF($C34&lt;300, G$8*$E34^$D$17*$F34^G$14,IF(AND($C34&gt;=300, $C34&lt;484), P$8*$E34^$D$17*$F34^G$14, IF(AND($C34&gt;=484, $C34&lt;1500), Y$8*$E34^$D$17*$F34^G$14, "DUD")))</f>
        <v>DUD</v>
      </c>
      <c r="AF34" t="str">
        <f t="shared" ref="AF34:AF97" si="48">IF($C34&lt;300, H$8*$E34^$D$17*$F34^H$14,IF(AND($C34&gt;=300, $C34&lt;484), Q$8*$E34^$D$17*$F34^H$14, IF(AND($C34&gt;=484, $C34&lt;1500), Z$8*$E34^$D$17*$F34^H$14, "DUD")))</f>
        <v>DUD</v>
      </c>
      <c r="AG34" t="str">
        <f t="shared" ref="AG34:AG97" si="49">IF($C34&lt;300, D$9*$E34^$D$18*$F34^D$14,IF(AND($C34&gt;=300, $C34&lt;484), M$9*$E34^$D$18*$F34^D$14, IF(AND($C34&gt;=484, $C34&lt;1500), V$9*$E34^$D$18*$F34^D$14, "DUD")))</f>
        <v>DUD</v>
      </c>
      <c r="AH34" t="str">
        <f t="shared" ref="AH34:AH97" si="50">IF($C34&lt;300, E$9*$E34^$D$18*$F34^E$14,IF(AND($C34&gt;=300, $C34&lt;484), N$9*$E34^$D$18*$F34^E$14, IF(AND($C34&gt;=484, $C34&lt;1500), W$9*$E34^$D$18*$F34^E$14, "DUD")))</f>
        <v>DUD</v>
      </c>
      <c r="AI34" t="str">
        <f t="shared" ref="AI34:AI97" si="51">IF($C34&lt;300, F$9*$E34^$D$18*$F34^F$14,IF(AND($C34&gt;=300, $C34&lt;484), O$9*$E34^$D$18*$F34^F$14, IF(AND($C34&gt;=484, $C34&lt;1500), X$9*$E34^$D$18*$F34^F$14, "DUD")))</f>
        <v>DUD</v>
      </c>
      <c r="AJ34" t="str">
        <f t="shared" ref="AJ34:AJ97" si="52">IF($C34&lt;300, G$9*$E34^$D$18*$F34^G$14,IF(AND($C34&gt;=300, $C34&lt;484), P$9*$E34^$D$18*$F34^G$14, IF(AND($C34&gt;=484, $C34&lt;1500), Y$9*$E34^$D$18*$F34^G$14, "DUD")))</f>
        <v>DUD</v>
      </c>
      <c r="AK34" t="str">
        <f t="shared" ref="AK34:AK97" si="53">IF($C34&lt;300, D$10*$E34^$D$19*$F34^D$14,IF(AND($C34&gt;=300, $C34&lt;484), M$10*$E34^$D$19*$F34^D$14, IF(AND($C34&gt;=484, $C34&lt;1500), V$10*$E34^$D$19*$F34^D$14, "DUD")))</f>
        <v>DUD</v>
      </c>
      <c r="AL34" t="str">
        <f t="shared" ref="AL34:AL97" si="54">IF($C34&lt;300, E$10*$E34^$D$19*$F34^E$14,IF(AND($C34&gt;=300, $C34&lt;484), N$10*$E34^$D$19*$F34^E$14, IF(AND($C34&gt;=484, $C34&lt;1500), W$10*$E34^$D$19*$F34^E$14, "DUD")))</f>
        <v>DUD</v>
      </c>
      <c r="AM34" t="str">
        <f t="shared" ref="AM34:AM97" si="55">IF($C34&lt;300, D$11*$E34^$D$20*$F34^D$14,IF(AND($C34&gt;=300, $C34&lt;484), M$11*$E34^$D$20*$F34^D$14, IF(AND($C34&gt;=484, $C34&lt;1500), V$11*$E34^$D$20*$F34^D$14, "DUD")))</f>
        <v>DUD</v>
      </c>
      <c r="AN34" t="str">
        <f t="shared" ref="AN34:AN97" si="56">IF($C34&lt;300, D$12*$E34^$D$21*$F34^D$14,IF(AND($C34&gt;=300, $C34&lt;484), M$12*$E34^$D$21*$F34^D$14, IF(AND($C34&gt;=484, $C34&lt;1500), V$12*$E34^$D$21*$F34^D$14, "DUD")))</f>
        <v>DUD</v>
      </c>
      <c r="AO34">
        <f t="shared" ref="AO34:AO97" si="57">SUM(G34:AN34)</f>
        <v>0</v>
      </c>
      <c r="AP34" s="21" t="e">
        <f t="shared" si="11"/>
        <v>#REF!</v>
      </c>
      <c r="AQ34" s="20" t="e">
        <f>Main!#REF!</f>
        <v>#REF!</v>
      </c>
      <c r="AR34" s="24" t="e">
        <f t="shared" si="12"/>
        <v>#REF!</v>
      </c>
      <c r="AS34" t="e">
        <f t="shared" si="13"/>
        <v>#REF!</v>
      </c>
      <c r="AT34" t="e">
        <f t="shared" si="14"/>
        <v>#REF!</v>
      </c>
      <c r="AU34" t="e">
        <f t="shared" si="15"/>
        <v>#REF!</v>
      </c>
      <c r="AV34" t="str">
        <f t="shared" si="16"/>
        <v>No vapor present</v>
      </c>
      <c r="AW34" t="e">
        <f t="shared" si="17"/>
        <v>#REF!</v>
      </c>
      <c r="AX34" t="e">
        <f t="shared" si="18"/>
        <v>#REF!</v>
      </c>
      <c r="AY34" s="26" t="e">
        <f t="shared" si="19"/>
        <v>#REF!</v>
      </c>
      <c r="AZ34" s="22" t="e">
        <f>IF(B34&gt;C34,1+ -0.000340326741162024 *(B34-C34)+(B34-C34)^2* -0.000000850463578321 + (B34-C34)*Main!#REF!* -0.000001031725417801,1)</f>
        <v>#REF!</v>
      </c>
      <c r="BA34" t="e">
        <f t="shared" si="20"/>
        <v>#REF!</v>
      </c>
      <c r="BB34" s="25" t="e">
        <f>IF(AND(ISBLANK(Main!#REF!),ISNUMBER(Main!#REF!)), Main!#REF!, BA34*D34+(1-BA34)*AV34)</f>
        <v>#REF!</v>
      </c>
      <c r="BC34" s="27"/>
      <c r="BL34" s="53"/>
      <c r="BM34" s="54"/>
    </row>
    <row r="35" spans="2:65">
      <c r="B35" t="e">
        <f>Main!#REF!</f>
        <v>#REF!</v>
      </c>
      <c r="C35" t="str">
        <f>IF(ISNUMBER(Main!#REF!),Main!#REF!, IF(AND(ISBLANK(Main!#REF!), ISNUMBER(Main!#REF!)), 'Tm-Th-Salinity'!H35,""))</f>
        <v/>
      </c>
      <c r="D35" s="25" t="e">
        <f>IF('Tm-Th-Salinity'!E35=0,0.0000000001,'Tm-Th-Salinity'!E35)</f>
        <v>#REF!</v>
      </c>
      <c r="E35" t="e">
        <f t="shared" si="21"/>
        <v>#VALUE!</v>
      </c>
      <c r="F35" t="e">
        <f t="shared" si="22"/>
        <v>#REF!</v>
      </c>
      <c r="G35" t="str">
        <f t="shared" si="23"/>
        <v>DUD</v>
      </c>
      <c r="H35" t="str">
        <f t="shared" si="24"/>
        <v>DUD</v>
      </c>
      <c r="I35" t="str">
        <f t="shared" si="25"/>
        <v>DUD</v>
      </c>
      <c r="J35" t="str">
        <f t="shared" si="26"/>
        <v>DUD</v>
      </c>
      <c r="K35" t="str">
        <f t="shared" si="27"/>
        <v>DUD</v>
      </c>
      <c r="L35" t="str">
        <f t="shared" si="28"/>
        <v>DUD</v>
      </c>
      <c r="M35" t="str">
        <f t="shared" si="29"/>
        <v>DUD</v>
      </c>
      <c r="N35" t="str">
        <f t="shared" si="30"/>
        <v>DUD</v>
      </c>
      <c r="O35" t="str">
        <f t="shared" si="31"/>
        <v>DUD</v>
      </c>
      <c r="P35" t="str">
        <f t="shared" si="32"/>
        <v>DUD</v>
      </c>
      <c r="Q35" t="str">
        <f t="shared" si="33"/>
        <v>DUD</v>
      </c>
      <c r="R35" t="str">
        <f t="shared" si="34"/>
        <v>DUD</v>
      </c>
      <c r="S35" t="str">
        <f t="shared" si="35"/>
        <v>DUD</v>
      </c>
      <c r="T35" t="str">
        <f t="shared" si="36"/>
        <v>DUD</v>
      </c>
      <c r="U35" t="str">
        <f t="shared" si="37"/>
        <v>DUD</v>
      </c>
      <c r="V35" t="str">
        <f t="shared" si="38"/>
        <v>DUD</v>
      </c>
      <c r="W35" t="str">
        <f t="shared" si="39"/>
        <v>DUD</v>
      </c>
      <c r="X35" t="str">
        <f t="shared" si="40"/>
        <v>DUD</v>
      </c>
      <c r="Y35" t="str">
        <f t="shared" si="41"/>
        <v>DUD</v>
      </c>
      <c r="Z35" t="str">
        <f t="shared" si="42"/>
        <v>DUD</v>
      </c>
      <c r="AA35" t="str">
        <f t="shared" si="43"/>
        <v>DUD</v>
      </c>
      <c r="AB35" t="str">
        <f t="shared" si="44"/>
        <v>DUD</v>
      </c>
      <c r="AC35" t="str">
        <f t="shared" si="45"/>
        <v>DUD</v>
      </c>
      <c r="AD35" t="str">
        <f t="shared" si="46"/>
        <v>DUD</v>
      </c>
      <c r="AE35" t="str">
        <f t="shared" si="47"/>
        <v>DUD</v>
      </c>
      <c r="AF35" t="str">
        <f t="shared" si="48"/>
        <v>DUD</v>
      </c>
      <c r="AG35" t="str">
        <f t="shared" si="49"/>
        <v>DUD</v>
      </c>
      <c r="AH35" t="str">
        <f t="shared" si="50"/>
        <v>DUD</v>
      </c>
      <c r="AI35" t="str">
        <f t="shared" si="51"/>
        <v>DUD</v>
      </c>
      <c r="AJ35" t="str">
        <f t="shared" si="52"/>
        <v>DUD</v>
      </c>
      <c r="AK35" t="str">
        <f t="shared" si="53"/>
        <v>DUD</v>
      </c>
      <c r="AL35" t="str">
        <f t="shared" si="54"/>
        <v>DUD</v>
      </c>
      <c r="AM35" t="str">
        <f t="shared" si="55"/>
        <v>DUD</v>
      </c>
      <c r="AN35" t="str">
        <f t="shared" si="56"/>
        <v>DUD</v>
      </c>
      <c r="AO35">
        <f t="shared" si="57"/>
        <v>0</v>
      </c>
      <c r="AP35" s="21" t="e">
        <f t="shared" si="11"/>
        <v>#REF!</v>
      </c>
      <c r="AQ35" s="20" t="e">
        <f>Main!#REF!</f>
        <v>#REF!</v>
      </c>
      <c r="AR35" s="24" t="e">
        <f t="shared" si="12"/>
        <v>#REF!</v>
      </c>
      <c r="AS35" t="e">
        <f t="shared" si="13"/>
        <v>#REF!</v>
      </c>
      <c r="AT35" t="e">
        <f t="shared" si="14"/>
        <v>#REF!</v>
      </c>
      <c r="AU35" t="e">
        <f t="shared" si="15"/>
        <v>#REF!</v>
      </c>
      <c r="AV35" t="str">
        <f t="shared" si="16"/>
        <v>No vapor present</v>
      </c>
      <c r="AW35" t="e">
        <f t="shared" si="17"/>
        <v>#REF!</v>
      </c>
      <c r="AX35" t="e">
        <f t="shared" si="18"/>
        <v>#REF!</v>
      </c>
      <c r="AY35" s="26" t="e">
        <f t="shared" si="19"/>
        <v>#REF!</v>
      </c>
      <c r="AZ35" s="22" t="e">
        <f>IF(B35&gt;C35,1+ -0.000340326741162024 *(B35-C35)+(B35-C35)^2* -0.000000850463578321 + (B35-C35)*Main!#REF!* -0.000001031725417801,1)</f>
        <v>#REF!</v>
      </c>
      <c r="BA35" t="e">
        <f t="shared" si="20"/>
        <v>#REF!</v>
      </c>
      <c r="BB35" s="25" t="e">
        <f>IF(AND(ISBLANK(Main!#REF!),ISNUMBER(Main!#REF!)), Main!#REF!, BA35*D35+(1-BA35)*AV35)</f>
        <v>#REF!</v>
      </c>
      <c r="BC35" s="27"/>
      <c r="BL35" s="53"/>
      <c r="BM35" s="54"/>
    </row>
    <row r="36" spans="2:65">
      <c r="B36" t="e">
        <f>Main!#REF!</f>
        <v>#REF!</v>
      </c>
      <c r="C36" t="str">
        <f>IF(ISNUMBER(Main!#REF!),Main!#REF!, IF(AND(ISBLANK(Main!#REF!), ISNUMBER(Main!#REF!)), 'Tm-Th-Salinity'!H36,""))</f>
        <v/>
      </c>
      <c r="D36" s="25" t="e">
        <f>IF('Tm-Th-Salinity'!E36=0,0.0000000001,'Tm-Th-Salinity'!E36)</f>
        <v>#REF!</v>
      </c>
      <c r="E36" t="e">
        <f t="shared" si="21"/>
        <v>#VALUE!</v>
      </c>
      <c r="F36" t="e">
        <f t="shared" si="22"/>
        <v>#REF!</v>
      </c>
      <c r="G36" t="str">
        <f t="shared" si="23"/>
        <v>DUD</v>
      </c>
      <c r="H36" t="str">
        <f t="shared" si="24"/>
        <v>DUD</v>
      </c>
      <c r="I36" t="str">
        <f t="shared" si="25"/>
        <v>DUD</v>
      </c>
      <c r="J36" t="str">
        <f t="shared" si="26"/>
        <v>DUD</v>
      </c>
      <c r="K36" t="str">
        <f t="shared" si="27"/>
        <v>DUD</v>
      </c>
      <c r="L36" t="str">
        <f t="shared" si="28"/>
        <v>DUD</v>
      </c>
      <c r="M36" t="str">
        <f t="shared" si="29"/>
        <v>DUD</v>
      </c>
      <c r="N36" t="str">
        <f t="shared" si="30"/>
        <v>DUD</v>
      </c>
      <c r="O36" t="str">
        <f t="shared" si="31"/>
        <v>DUD</v>
      </c>
      <c r="P36" t="str">
        <f t="shared" si="32"/>
        <v>DUD</v>
      </c>
      <c r="Q36" t="str">
        <f t="shared" si="33"/>
        <v>DUD</v>
      </c>
      <c r="R36" t="str">
        <f t="shared" si="34"/>
        <v>DUD</v>
      </c>
      <c r="S36" t="str">
        <f t="shared" si="35"/>
        <v>DUD</v>
      </c>
      <c r="T36" t="str">
        <f t="shared" si="36"/>
        <v>DUD</v>
      </c>
      <c r="U36" t="str">
        <f t="shared" si="37"/>
        <v>DUD</v>
      </c>
      <c r="V36" t="str">
        <f t="shared" si="38"/>
        <v>DUD</v>
      </c>
      <c r="W36" t="str">
        <f t="shared" si="39"/>
        <v>DUD</v>
      </c>
      <c r="X36" t="str">
        <f t="shared" si="40"/>
        <v>DUD</v>
      </c>
      <c r="Y36" t="str">
        <f t="shared" si="41"/>
        <v>DUD</v>
      </c>
      <c r="Z36" t="str">
        <f t="shared" si="42"/>
        <v>DUD</v>
      </c>
      <c r="AA36" t="str">
        <f t="shared" si="43"/>
        <v>DUD</v>
      </c>
      <c r="AB36" t="str">
        <f t="shared" si="44"/>
        <v>DUD</v>
      </c>
      <c r="AC36" t="str">
        <f t="shared" si="45"/>
        <v>DUD</v>
      </c>
      <c r="AD36" t="str">
        <f t="shared" si="46"/>
        <v>DUD</v>
      </c>
      <c r="AE36" t="str">
        <f t="shared" si="47"/>
        <v>DUD</v>
      </c>
      <c r="AF36" t="str">
        <f t="shared" si="48"/>
        <v>DUD</v>
      </c>
      <c r="AG36" t="str">
        <f t="shared" si="49"/>
        <v>DUD</v>
      </c>
      <c r="AH36" t="str">
        <f t="shared" si="50"/>
        <v>DUD</v>
      </c>
      <c r="AI36" t="str">
        <f t="shared" si="51"/>
        <v>DUD</v>
      </c>
      <c r="AJ36" t="str">
        <f t="shared" si="52"/>
        <v>DUD</v>
      </c>
      <c r="AK36" t="str">
        <f t="shared" si="53"/>
        <v>DUD</v>
      </c>
      <c r="AL36" t="str">
        <f t="shared" si="54"/>
        <v>DUD</v>
      </c>
      <c r="AM36" t="str">
        <f t="shared" si="55"/>
        <v>DUD</v>
      </c>
      <c r="AN36" t="str">
        <f t="shared" si="56"/>
        <v>DUD</v>
      </c>
      <c r="AO36">
        <f t="shared" si="57"/>
        <v>0</v>
      </c>
      <c r="AP36" s="21" t="e">
        <f t="shared" si="11"/>
        <v>#REF!</v>
      </c>
      <c r="AQ36" s="20" t="e">
        <f>Main!#REF!</f>
        <v>#REF!</v>
      </c>
      <c r="AR36" s="24" t="e">
        <f t="shared" si="12"/>
        <v>#REF!</v>
      </c>
      <c r="AS36" t="e">
        <f t="shared" si="13"/>
        <v>#REF!</v>
      </c>
      <c r="AT36" t="e">
        <f t="shared" si="14"/>
        <v>#REF!</v>
      </c>
      <c r="AU36" t="e">
        <f t="shared" si="15"/>
        <v>#REF!</v>
      </c>
      <c r="AV36" t="str">
        <f t="shared" si="16"/>
        <v>No vapor present</v>
      </c>
      <c r="AW36" t="e">
        <f t="shared" si="17"/>
        <v>#REF!</v>
      </c>
      <c r="AX36" t="e">
        <f t="shared" si="18"/>
        <v>#REF!</v>
      </c>
      <c r="AY36" s="26" t="e">
        <f t="shared" si="19"/>
        <v>#REF!</v>
      </c>
      <c r="AZ36" s="22" t="e">
        <f>IF(B36&gt;C36,1+ -0.000340326741162024 *(B36-C36)+(B36-C36)^2* -0.000000850463578321 + (B36-C36)*Main!#REF!* -0.000001031725417801,1)</f>
        <v>#REF!</v>
      </c>
      <c r="BA36" t="e">
        <f t="shared" si="20"/>
        <v>#REF!</v>
      </c>
      <c r="BB36" s="25" t="e">
        <f>IF(AND(ISBLANK(Main!#REF!),ISNUMBER(Main!#REF!)), Main!#REF!, BA36*D36+(1-BA36)*AV36)</f>
        <v>#REF!</v>
      </c>
      <c r="BC36" s="27"/>
      <c r="BL36" s="53"/>
      <c r="BM36" s="54"/>
    </row>
    <row r="37" spans="2:65">
      <c r="B37" t="e">
        <f>Main!#REF!</f>
        <v>#REF!</v>
      </c>
      <c r="C37" t="str">
        <f>IF(ISNUMBER(Main!#REF!),Main!#REF!, IF(AND(ISBLANK(Main!#REF!), ISNUMBER(Main!#REF!)), 'Tm-Th-Salinity'!H37,""))</f>
        <v/>
      </c>
      <c r="D37" s="25" t="e">
        <f>IF('Tm-Th-Salinity'!E37=0,0.0000000001,'Tm-Th-Salinity'!E37)</f>
        <v>#REF!</v>
      </c>
      <c r="E37" t="e">
        <f t="shared" si="21"/>
        <v>#VALUE!</v>
      </c>
      <c r="F37" t="e">
        <f t="shared" si="22"/>
        <v>#REF!</v>
      </c>
      <c r="G37" t="str">
        <f t="shared" si="23"/>
        <v>DUD</v>
      </c>
      <c r="H37" t="str">
        <f t="shared" si="24"/>
        <v>DUD</v>
      </c>
      <c r="I37" t="str">
        <f t="shared" si="25"/>
        <v>DUD</v>
      </c>
      <c r="J37" t="str">
        <f t="shared" si="26"/>
        <v>DUD</v>
      </c>
      <c r="K37" t="str">
        <f t="shared" si="27"/>
        <v>DUD</v>
      </c>
      <c r="L37" t="str">
        <f t="shared" si="28"/>
        <v>DUD</v>
      </c>
      <c r="M37" t="str">
        <f t="shared" si="29"/>
        <v>DUD</v>
      </c>
      <c r="N37" t="str">
        <f t="shared" si="30"/>
        <v>DUD</v>
      </c>
      <c r="O37" t="str">
        <f t="shared" si="31"/>
        <v>DUD</v>
      </c>
      <c r="P37" t="str">
        <f t="shared" si="32"/>
        <v>DUD</v>
      </c>
      <c r="Q37" t="str">
        <f t="shared" si="33"/>
        <v>DUD</v>
      </c>
      <c r="R37" t="str">
        <f t="shared" si="34"/>
        <v>DUD</v>
      </c>
      <c r="S37" t="str">
        <f t="shared" si="35"/>
        <v>DUD</v>
      </c>
      <c r="T37" t="str">
        <f t="shared" si="36"/>
        <v>DUD</v>
      </c>
      <c r="U37" t="str">
        <f t="shared" si="37"/>
        <v>DUD</v>
      </c>
      <c r="V37" t="str">
        <f t="shared" si="38"/>
        <v>DUD</v>
      </c>
      <c r="W37" t="str">
        <f t="shared" si="39"/>
        <v>DUD</v>
      </c>
      <c r="X37" t="str">
        <f t="shared" si="40"/>
        <v>DUD</v>
      </c>
      <c r="Y37" t="str">
        <f t="shared" si="41"/>
        <v>DUD</v>
      </c>
      <c r="Z37" t="str">
        <f t="shared" si="42"/>
        <v>DUD</v>
      </c>
      <c r="AA37" t="str">
        <f t="shared" si="43"/>
        <v>DUD</v>
      </c>
      <c r="AB37" t="str">
        <f t="shared" si="44"/>
        <v>DUD</v>
      </c>
      <c r="AC37" t="str">
        <f t="shared" si="45"/>
        <v>DUD</v>
      </c>
      <c r="AD37" t="str">
        <f t="shared" si="46"/>
        <v>DUD</v>
      </c>
      <c r="AE37" t="str">
        <f t="shared" si="47"/>
        <v>DUD</v>
      </c>
      <c r="AF37" t="str">
        <f t="shared" si="48"/>
        <v>DUD</v>
      </c>
      <c r="AG37" t="str">
        <f t="shared" si="49"/>
        <v>DUD</v>
      </c>
      <c r="AH37" t="str">
        <f t="shared" si="50"/>
        <v>DUD</v>
      </c>
      <c r="AI37" t="str">
        <f t="shared" si="51"/>
        <v>DUD</v>
      </c>
      <c r="AJ37" t="str">
        <f t="shared" si="52"/>
        <v>DUD</v>
      </c>
      <c r="AK37" t="str">
        <f t="shared" si="53"/>
        <v>DUD</v>
      </c>
      <c r="AL37" t="str">
        <f t="shared" si="54"/>
        <v>DUD</v>
      </c>
      <c r="AM37" t="str">
        <f t="shared" si="55"/>
        <v>DUD</v>
      </c>
      <c r="AN37" t="str">
        <f t="shared" si="56"/>
        <v>DUD</v>
      </c>
      <c r="AO37">
        <f t="shared" si="57"/>
        <v>0</v>
      </c>
      <c r="AP37" s="21" t="e">
        <f t="shared" si="11"/>
        <v>#REF!</v>
      </c>
      <c r="AQ37" s="20" t="e">
        <f>Main!#REF!</f>
        <v>#REF!</v>
      </c>
      <c r="AR37" s="24" t="e">
        <f t="shared" si="12"/>
        <v>#REF!</v>
      </c>
      <c r="AS37" t="e">
        <f t="shared" si="13"/>
        <v>#REF!</v>
      </c>
      <c r="AT37" t="e">
        <f t="shared" si="14"/>
        <v>#REF!</v>
      </c>
      <c r="AU37" t="e">
        <f t="shared" si="15"/>
        <v>#REF!</v>
      </c>
      <c r="AV37" t="str">
        <f t="shared" si="16"/>
        <v>No vapor present</v>
      </c>
      <c r="AW37" t="e">
        <f t="shared" si="17"/>
        <v>#REF!</v>
      </c>
      <c r="AX37" t="e">
        <f t="shared" si="18"/>
        <v>#REF!</v>
      </c>
      <c r="AY37" s="26" t="e">
        <f t="shared" si="19"/>
        <v>#REF!</v>
      </c>
      <c r="AZ37" s="22" t="e">
        <f>IF(B37&gt;C37,1+ -0.000340326741162024 *(B37-C37)+(B37-C37)^2* -0.000000850463578321 + (B37-C37)*Main!#REF!* -0.000001031725417801,1)</f>
        <v>#REF!</v>
      </c>
      <c r="BA37" t="e">
        <f t="shared" si="20"/>
        <v>#REF!</v>
      </c>
      <c r="BB37" s="25" t="e">
        <f>IF(AND(ISBLANK(Main!#REF!),ISNUMBER(Main!#REF!)), Main!#REF!, BA37*D37+(1-BA37)*AV37)</f>
        <v>#REF!</v>
      </c>
      <c r="BC37" s="27"/>
      <c r="BL37" s="53"/>
      <c r="BM37" s="54"/>
    </row>
    <row r="38" spans="2:65">
      <c r="B38" t="e">
        <f>Main!#REF!</f>
        <v>#REF!</v>
      </c>
      <c r="C38" t="str">
        <f>IF(ISNUMBER(Main!#REF!),Main!#REF!, IF(AND(ISBLANK(Main!#REF!), ISNUMBER(Main!#REF!)), 'Tm-Th-Salinity'!H38,""))</f>
        <v/>
      </c>
      <c r="D38" s="25" t="e">
        <f>IF('Tm-Th-Salinity'!E38=0,0.0000000001,'Tm-Th-Salinity'!E38)</f>
        <v>#REF!</v>
      </c>
      <c r="E38" t="e">
        <f t="shared" si="21"/>
        <v>#VALUE!</v>
      </c>
      <c r="F38" t="e">
        <f t="shared" si="22"/>
        <v>#REF!</v>
      </c>
      <c r="G38" t="str">
        <f t="shared" si="23"/>
        <v>DUD</v>
      </c>
      <c r="H38" t="str">
        <f t="shared" si="24"/>
        <v>DUD</v>
      </c>
      <c r="I38" t="str">
        <f t="shared" si="25"/>
        <v>DUD</v>
      </c>
      <c r="J38" t="str">
        <f t="shared" si="26"/>
        <v>DUD</v>
      </c>
      <c r="K38" t="str">
        <f t="shared" si="27"/>
        <v>DUD</v>
      </c>
      <c r="L38" t="str">
        <f t="shared" si="28"/>
        <v>DUD</v>
      </c>
      <c r="M38" t="str">
        <f t="shared" si="29"/>
        <v>DUD</v>
      </c>
      <c r="N38" t="str">
        <f t="shared" si="30"/>
        <v>DUD</v>
      </c>
      <c r="O38" t="str">
        <f t="shared" si="31"/>
        <v>DUD</v>
      </c>
      <c r="P38" t="str">
        <f t="shared" si="32"/>
        <v>DUD</v>
      </c>
      <c r="Q38" t="str">
        <f t="shared" si="33"/>
        <v>DUD</v>
      </c>
      <c r="R38" t="str">
        <f t="shared" si="34"/>
        <v>DUD</v>
      </c>
      <c r="S38" t="str">
        <f t="shared" si="35"/>
        <v>DUD</v>
      </c>
      <c r="T38" t="str">
        <f t="shared" si="36"/>
        <v>DUD</v>
      </c>
      <c r="U38" t="str">
        <f t="shared" si="37"/>
        <v>DUD</v>
      </c>
      <c r="V38" t="str">
        <f t="shared" si="38"/>
        <v>DUD</v>
      </c>
      <c r="W38" t="str">
        <f t="shared" si="39"/>
        <v>DUD</v>
      </c>
      <c r="X38" t="str">
        <f t="shared" si="40"/>
        <v>DUD</v>
      </c>
      <c r="Y38" t="str">
        <f t="shared" si="41"/>
        <v>DUD</v>
      </c>
      <c r="Z38" t="str">
        <f t="shared" si="42"/>
        <v>DUD</v>
      </c>
      <c r="AA38" t="str">
        <f t="shared" si="43"/>
        <v>DUD</v>
      </c>
      <c r="AB38" t="str">
        <f t="shared" si="44"/>
        <v>DUD</v>
      </c>
      <c r="AC38" t="str">
        <f t="shared" si="45"/>
        <v>DUD</v>
      </c>
      <c r="AD38" t="str">
        <f t="shared" si="46"/>
        <v>DUD</v>
      </c>
      <c r="AE38" t="str">
        <f t="shared" si="47"/>
        <v>DUD</v>
      </c>
      <c r="AF38" t="str">
        <f t="shared" si="48"/>
        <v>DUD</v>
      </c>
      <c r="AG38" t="str">
        <f t="shared" si="49"/>
        <v>DUD</v>
      </c>
      <c r="AH38" t="str">
        <f t="shared" si="50"/>
        <v>DUD</v>
      </c>
      <c r="AI38" t="str">
        <f t="shared" si="51"/>
        <v>DUD</v>
      </c>
      <c r="AJ38" t="str">
        <f t="shared" si="52"/>
        <v>DUD</v>
      </c>
      <c r="AK38" t="str">
        <f t="shared" si="53"/>
        <v>DUD</v>
      </c>
      <c r="AL38" t="str">
        <f t="shared" si="54"/>
        <v>DUD</v>
      </c>
      <c r="AM38" t="str">
        <f t="shared" si="55"/>
        <v>DUD</v>
      </c>
      <c r="AN38" t="str">
        <f t="shared" si="56"/>
        <v>DUD</v>
      </c>
      <c r="AO38">
        <f t="shared" si="57"/>
        <v>0</v>
      </c>
      <c r="AP38" s="21" t="e">
        <f t="shared" si="11"/>
        <v>#REF!</v>
      </c>
      <c r="AQ38" s="20" t="e">
        <f>Main!#REF!</f>
        <v>#REF!</v>
      </c>
      <c r="AR38" s="24" t="e">
        <f t="shared" si="12"/>
        <v>#REF!</v>
      </c>
      <c r="AS38" t="e">
        <f t="shared" si="13"/>
        <v>#REF!</v>
      </c>
      <c r="AT38" t="e">
        <f t="shared" si="14"/>
        <v>#REF!</v>
      </c>
      <c r="AU38" t="e">
        <f t="shared" si="15"/>
        <v>#REF!</v>
      </c>
      <c r="AV38" t="str">
        <f t="shared" si="16"/>
        <v>No vapor present</v>
      </c>
      <c r="AW38" t="e">
        <f t="shared" si="17"/>
        <v>#REF!</v>
      </c>
      <c r="AX38" t="e">
        <f t="shared" si="18"/>
        <v>#REF!</v>
      </c>
      <c r="AY38" s="26" t="e">
        <f t="shared" si="19"/>
        <v>#REF!</v>
      </c>
      <c r="AZ38" s="22" t="e">
        <f>IF(B38&gt;C38,1+ -0.000340326741162024 *(B38-C38)+(B38-C38)^2* -0.000000850463578321 + (B38-C38)*Main!#REF!* -0.000001031725417801,1)</f>
        <v>#REF!</v>
      </c>
      <c r="BA38" t="e">
        <f t="shared" si="20"/>
        <v>#REF!</v>
      </c>
      <c r="BB38" s="25" t="e">
        <f>IF(AND(ISBLANK(Main!#REF!),ISNUMBER(Main!#REF!)), Main!#REF!, BA38*D38+(1-BA38)*AV38)</f>
        <v>#REF!</v>
      </c>
      <c r="BC38" s="27"/>
      <c r="BL38" s="53"/>
      <c r="BM38" s="54"/>
    </row>
    <row r="39" spans="2:65">
      <c r="B39" t="e">
        <f>Main!#REF!</f>
        <v>#REF!</v>
      </c>
      <c r="C39" t="str">
        <f>IF(ISNUMBER(Main!#REF!),Main!#REF!, IF(AND(ISBLANK(Main!#REF!), ISNUMBER(Main!#REF!)), 'Tm-Th-Salinity'!H39,""))</f>
        <v/>
      </c>
      <c r="D39" s="25" t="e">
        <f>IF('Tm-Th-Salinity'!E39=0,0.0000000001,'Tm-Th-Salinity'!E39)</f>
        <v>#REF!</v>
      </c>
      <c r="E39" t="e">
        <f t="shared" si="21"/>
        <v>#VALUE!</v>
      </c>
      <c r="F39" t="e">
        <f t="shared" si="22"/>
        <v>#REF!</v>
      </c>
      <c r="G39" t="str">
        <f t="shared" si="23"/>
        <v>DUD</v>
      </c>
      <c r="H39" t="str">
        <f t="shared" si="24"/>
        <v>DUD</v>
      </c>
      <c r="I39" t="str">
        <f t="shared" si="25"/>
        <v>DUD</v>
      </c>
      <c r="J39" t="str">
        <f t="shared" si="26"/>
        <v>DUD</v>
      </c>
      <c r="K39" t="str">
        <f t="shared" si="27"/>
        <v>DUD</v>
      </c>
      <c r="L39" t="str">
        <f t="shared" si="28"/>
        <v>DUD</v>
      </c>
      <c r="M39" t="str">
        <f t="shared" si="29"/>
        <v>DUD</v>
      </c>
      <c r="N39" t="str">
        <f t="shared" si="30"/>
        <v>DUD</v>
      </c>
      <c r="O39" t="str">
        <f t="shared" si="31"/>
        <v>DUD</v>
      </c>
      <c r="P39" t="str">
        <f t="shared" si="32"/>
        <v>DUD</v>
      </c>
      <c r="Q39" t="str">
        <f t="shared" si="33"/>
        <v>DUD</v>
      </c>
      <c r="R39" t="str">
        <f t="shared" si="34"/>
        <v>DUD</v>
      </c>
      <c r="S39" t="str">
        <f t="shared" si="35"/>
        <v>DUD</v>
      </c>
      <c r="T39" t="str">
        <f t="shared" si="36"/>
        <v>DUD</v>
      </c>
      <c r="U39" t="str">
        <f t="shared" si="37"/>
        <v>DUD</v>
      </c>
      <c r="V39" t="str">
        <f t="shared" si="38"/>
        <v>DUD</v>
      </c>
      <c r="W39" t="str">
        <f t="shared" si="39"/>
        <v>DUD</v>
      </c>
      <c r="X39" t="str">
        <f t="shared" si="40"/>
        <v>DUD</v>
      </c>
      <c r="Y39" t="str">
        <f t="shared" si="41"/>
        <v>DUD</v>
      </c>
      <c r="Z39" t="str">
        <f t="shared" si="42"/>
        <v>DUD</v>
      </c>
      <c r="AA39" t="str">
        <f t="shared" si="43"/>
        <v>DUD</v>
      </c>
      <c r="AB39" t="str">
        <f t="shared" si="44"/>
        <v>DUD</v>
      </c>
      <c r="AC39" t="str">
        <f t="shared" si="45"/>
        <v>DUD</v>
      </c>
      <c r="AD39" t="str">
        <f t="shared" si="46"/>
        <v>DUD</v>
      </c>
      <c r="AE39" t="str">
        <f t="shared" si="47"/>
        <v>DUD</v>
      </c>
      <c r="AF39" t="str">
        <f t="shared" si="48"/>
        <v>DUD</v>
      </c>
      <c r="AG39" t="str">
        <f t="shared" si="49"/>
        <v>DUD</v>
      </c>
      <c r="AH39" t="str">
        <f t="shared" si="50"/>
        <v>DUD</v>
      </c>
      <c r="AI39" t="str">
        <f t="shared" si="51"/>
        <v>DUD</v>
      </c>
      <c r="AJ39" t="str">
        <f t="shared" si="52"/>
        <v>DUD</v>
      </c>
      <c r="AK39" t="str">
        <f t="shared" si="53"/>
        <v>DUD</v>
      </c>
      <c r="AL39" t="str">
        <f t="shared" si="54"/>
        <v>DUD</v>
      </c>
      <c r="AM39" t="str">
        <f t="shared" si="55"/>
        <v>DUD</v>
      </c>
      <c r="AN39" t="str">
        <f t="shared" si="56"/>
        <v>DUD</v>
      </c>
      <c r="AO39">
        <f t="shared" si="57"/>
        <v>0</v>
      </c>
      <c r="AP39" s="21" t="e">
        <f t="shared" si="11"/>
        <v>#REF!</v>
      </c>
      <c r="AQ39" s="20" t="e">
        <f>Main!#REF!</f>
        <v>#REF!</v>
      </c>
      <c r="AR39" s="24" t="e">
        <f t="shared" si="12"/>
        <v>#REF!</v>
      </c>
      <c r="AS39" t="e">
        <f t="shared" si="13"/>
        <v>#REF!</v>
      </c>
      <c r="AT39" t="e">
        <f t="shared" si="14"/>
        <v>#REF!</v>
      </c>
      <c r="AU39" t="e">
        <f t="shared" si="15"/>
        <v>#REF!</v>
      </c>
      <c r="AV39" t="str">
        <f t="shared" si="16"/>
        <v>No vapor present</v>
      </c>
      <c r="AW39" t="e">
        <f t="shared" si="17"/>
        <v>#REF!</v>
      </c>
      <c r="AX39" t="e">
        <f t="shared" si="18"/>
        <v>#REF!</v>
      </c>
      <c r="AY39" s="26" t="e">
        <f t="shared" si="19"/>
        <v>#REF!</v>
      </c>
      <c r="AZ39" s="22" t="e">
        <f>IF(B39&gt;C39,1+ -0.000340326741162024 *(B39-C39)+(B39-C39)^2* -0.000000850463578321 + (B39-C39)*Main!#REF!* -0.000001031725417801,1)</f>
        <v>#REF!</v>
      </c>
      <c r="BA39" t="e">
        <f t="shared" si="20"/>
        <v>#REF!</v>
      </c>
      <c r="BB39" s="25" t="e">
        <f>IF(AND(ISBLANK(Main!#REF!),ISNUMBER(Main!#REF!)), Main!#REF!, BA39*D39+(1-BA39)*AV39)</f>
        <v>#REF!</v>
      </c>
      <c r="BC39" s="27"/>
      <c r="BL39" s="53"/>
      <c r="BM39" s="54"/>
    </row>
    <row r="40" spans="2:65">
      <c r="B40" t="e">
        <f>Main!#REF!</f>
        <v>#REF!</v>
      </c>
      <c r="C40" t="str">
        <f>IF(ISNUMBER(Main!#REF!),Main!#REF!, IF(AND(ISBLANK(Main!#REF!), ISNUMBER(Main!#REF!)), 'Tm-Th-Salinity'!H40,""))</f>
        <v/>
      </c>
      <c r="D40" s="25" t="e">
        <f>IF('Tm-Th-Salinity'!E40=0,0.0000000001,'Tm-Th-Salinity'!E40)</f>
        <v>#REF!</v>
      </c>
      <c r="E40" t="e">
        <f t="shared" si="21"/>
        <v>#VALUE!</v>
      </c>
      <c r="F40" t="e">
        <f t="shared" si="22"/>
        <v>#REF!</v>
      </c>
      <c r="G40" t="str">
        <f t="shared" si="23"/>
        <v>DUD</v>
      </c>
      <c r="H40" t="str">
        <f t="shared" si="24"/>
        <v>DUD</v>
      </c>
      <c r="I40" t="str">
        <f t="shared" si="25"/>
        <v>DUD</v>
      </c>
      <c r="J40" t="str">
        <f t="shared" si="26"/>
        <v>DUD</v>
      </c>
      <c r="K40" t="str">
        <f t="shared" si="27"/>
        <v>DUD</v>
      </c>
      <c r="L40" t="str">
        <f t="shared" si="28"/>
        <v>DUD</v>
      </c>
      <c r="M40" t="str">
        <f t="shared" si="29"/>
        <v>DUD</v>
      </c>
      <c r="N40" t="str">
        <f t="shared" si="30"/>
        <v>DUD</v>
      </c>
      <c r="O40" t="str">
        <f t="shared" si="31"/>
        <v>DUD</v>
      </c>
      <c r="P40" t="str">
        <f t="shared" si="32"/>
        <v>DUD</v>
      </c>
      <c r="Q40" t="str">
        <f t="shared" si="33"/>
        <v>DUD</v>
      </c>
      <c r="R40" t="str">
        <f t="shared" si="34"/>
        <v>DUD</v>
      </c>
      <c r="S40" t="str">
        <f t="shared" si="35"/>
        <v>DUD</v>
      </c>
      <c r="T40" t="str">
        <f t="shared" si="36"/>
        <v>DUD</v>
      </c>
      <c r="U40" t="str">
        <f t="shared" si="37"/>
        <v>DUD</v>
      </c>
      <c r="V40" t="str">
        <f t="shared" si="38"/>
        <v>DUD</v>
      </c>
      <c r="W40" t="str">
        <f t="shared" si="39"/>
        <v>DUD</v>
      </c>
      <c r="X40" t="str">
        <f t="shared" si="40"/>
        <v>DUD</v>
      </c>
      <c r="Y40" t="str">
        <f t="shared" si="41"/>
        <v>DUD</v>
      </c>
      <c r="Z40" t="str">
        <f t="shared" si="42"/>
        <v>DUD</v>
      </c>
      <c r="AA40" t="str">
        <f t="shared" si="43"/>
        <v>DUD</v>
      </c>
      <c r="AB40" t="str">
        <f t="shared" si="44"/>
        <v>DUD</v>
      </c>
      <c r="AC40" t="str">
        <f t="shared" si="45"/>
        <v>DUD</v>
      </c>
      <c r="AD40" t="str">
        <f t="shared" si="46"/>
        <v>DUD</v>
      </c>
      <c r="AE40" t="str">
        <f t="shared" si="47"/>
        <v>DUD</v>
      </c>
      <c r="AF40" t="str">
        <f t="shared" si="48"/>
        <v>DUD</v>
      </c>
      <c r="AG40" t="str">
        <f t="shared" si="49"/>
        <v>DUD</v>
      </c>
      <c r="AH40" t="str">
        <f t="shared" si="50"/>
        <v>DUD</v>
      </c>
      <c r="AI40" t="str">
        <f t="shared" si="51"/>
        <v>DUD</v>
      </c>
      <c r="AJ40" t="str">
        <f t="shared" si="52"/>
        <v>DUD</v>
      </c>
      <c r="AK40" t="str">
        <f t="shared" si="53"/>
        <v>DUD</v>
      </c>
      <c r="AL40" t="str">
        <f t="shared" si="54"/>
        <v>DUD</v>
      </c>
      <c r="AM40" t="str">
        <f t="shared" si="55"/>
        <v>DUD</v>
      </c>
      <c r="AN40" t="str">
        <f t="shared" si="56"/>
        <v>DUD</v>
      </c>
      <c r="AO40">
        <f t="shared" si="57"/>
        <v>0</v>
      </c>
      <c r="AP40" s="21" t="e">
        <f t="shared" si="11"/>
        <v>#REF!</v>
      </c>
      <c r="AQ40" s="20" t="e">
        <f>Main!#REF!</f>
        <v>#REF!</v>
      </c>
      <c r="AR40" s="24" t="e">
        <f t="shared" si="12"/>
        <v>#REF!</v>
      </c>
      <c r="AS40" t="e">
        <f t="shared" si="13"/>
        <v>#REF!</v>
      </c>
      <c r="AT40" t="e">
        <f t="shared" si="14"/>
        <v>#REF!</v>
      </c>
      <c r="AU40" t="e">
        <f t="shared" si="15"/>
        <v>#REF!</v>
      </c>
      <c r="AV40" t="str">
        <f t="shared" si="16"/>
        <v>No vapor present</v>
      </c>
      <c r="AW40" t="e">
        <f t="shared" si="17"/>
        <v>#REF!</v>
      </c>
      <c r="AX40" t="e">
        <f t="shared" si="18"/>
        <v>#REF!</v>
      </c>
      <c r="AY40" s="26" t="e">
        <f t="shared" si="19"/>
        <v>#REF!</v>
      </c>
      <c r="AZ40" s="22" t="e">
        <f>IF(B40&gt;C40,1+ -0.000340326741162024 *(B40-C40)+(B40-C40)^2* -0.000000850463578321 + (B40-C40)*Main!#REF!* -0.000001031725417801,1)</f>
        <v>#REF!</v>
      </c>
      <c r="BA40" t="e">
        <f t="shared" si="20"/>
        <v>#REF!</v>
      </c>
      <c r="BB40" s="25" t="e">
        <f>IF(AND(ISBLANK(Main!#REF!),ISNUMBER(Main!#REF!)), Main!#REF!, BA40*D40+(1-BA40)*AV40)</f>
        <v>#REF!</v>
      </c>
      <c r="BC40" s="27"/>
      <c r="BL40" s="53"/>
      <c r="BM40" s="54"/>
    </row>
    <row r="41" spans="2:65">
      <c r="B41" t="e">
        <f>Main!#REF!</f>
        <v>#REF!</v>
      </c>
      <c r="C41" t="str">
        <f>IF(ISNUMBER(Main!#REF!),Main!#REF!, IF(AND(ISBLANK(Main!#REF!), ISNUMBER(Main!#REF!)), 'Tm-Th-Salinity'!H41,""))</f>
        <v/>
      </c>
      <c r="D41" s="25" t="e">
        <f>IF('Tm-Th-Salinity'!E41=0,0.0000000001,'Tm-Th-Salinity'!E41)</f>
        <v>#REF!</v>
      </c>
      <c r="E41" t="e">
        <f t="shared" si="21"/>
        <v>#VALUE!</v>
      </c>
      <c r="F41" t="e">
        <f t="shared" si="22"/>
        <v>#REF!</v>
      </c>
      <c r="G41" t="str">
        <f t="shared" si="23"/>
        <v>DUD</v>
      </c>
      <c r="H41" t="str">
        <f t="shared" si="24"/>
        <v>DUD</v>
      </c>
      <c r="I41" t="str">
        <f t="shared" si="25"/>
        <v>DUD</v>
      </c>
      <c r="J41" t="str">
        <f t="shared" si="26"/>
        <v>DUD</v>
      </c>
      <c r="K41" t="str">
        <f t="shared" si="27"/>
        <v>DUD</v>
      </c>
      <c r="L41" t="str">
        <f t="shared" si="28"/>
        <v>DUD</v>
      </c>
      <c r="M41" t="str">
        <f t="shared" si="29"/>
        <v>DUD</v>
      </c>
      <c r="N41" t="str">
        <f t="shared" si="30"/>
        <v>DUD</v>
      </c>
      <c r="O41" t="str">
        <f t="shared" si="31"/>
        <v>DUD</v>
      </c>
      <c r="P41" t="str">
        <f t="shared" si="32"/>
        <v>DUD</v>
      </c>
      <c r="Q41" t="str">
        <f t="shared" si="33"/>
        <v>DUD</v>
      </c>
      <c r="R41" t="str">
        <f t="shared" si="34"/>
        <v>DUD</v>
      </c>
      <c r="S41" t="str">
        <f t="shared" si="35"/>
        <v>DUD</v>
      </c>
      <c r="T41" t="str">
        <f t="shared" si="36"/>
        <v>DUD</v>
      </c>
      <c r="U41" t="str">
        <f t="shared" si="37"/>
        <v>DUD</v>
      </c>
      <c r="V41" t="str">
        <f t="shared" si="38"/>
        <v>DUD</v>
      </c>
      <c r="W41" t="str">
        <f t="shared" si="39"/>
        <v>DUD</v>
      </c>
      <c r="X41" t="str">
        <f t="shared" si="40"/>
        <v>DUD</v>
      </c>
      <c r="Y41" t="str">
        <f t="shared" si="41"/>
        <v>DUD</v>
      </c>
      <c r="Z41" t="str">
        <f t="shared" si="42"/>
        <v>DUD</v>
      </c>
      <c r="AA41" t="str">
        <f t="shared" si="43"/>
        <v>DUD</v>
      </c>
      <c r="AB41" t="str">
        <f t="shared" si="44"/>
        <v>DUD</v>
      </c>
      <c r="AC41" t="str">
        <f t="shared" si="45"/>
        <v>DUD</v>
      </c>
      <c r="AD41" t="str">
        <f t="shared" si="46"/>
        <v>DUD</v>
      </c>
      <c r="AE41" t="str">
        <f t="shared" si="47"/>
        <v>DUD</v>
      </c>
      <c r="AF41" t="str">
        <f t="shared" si="48"/>
        <v>DUD</v>
      </c>
      <c r="AG41" t="str">
        <f t="shared" si="49"/>
        <v>DUD</v>
      </c>
      <c r="AH41" t="str">
        <f t="shared" si="50"/>
        <v>DUD</v>
      </c>
      <c r="AI41" t="str">
        <f t="shared" si="51"/>
        <v>DUD</v>
      </c>
      <c r="AJ41" t="str">
        <f t="shared" si="52"/>
        <v>DUD</v>
      </c>
      <c r="AK41" t="str">
        <f t="shared" si="53"/>
        <v>DUD</v>
      </c>
      <c r="AL41" t="str">
        <f t="shared" si="54"/>
        <v>DUD</v>
      </c>
      <c r="AM41" t="str">
        <f t="shared" si="55"/>
        <v>DUD</v>
      </c>
      <c r="AN41" t="str">
        <f t="shared" si="56"/>
        <v>DUD</v>
      </c>
      <c r="AO41">
        <f t="shared" si="57"/>
        <v>0</v>
      </c>
      <c r="AP41" s="21" t="e">
        <f t="shared" si="11"/>
        <v>#REF!</v>
      </c>
      <c r="AQ41" s="20" t="e">
        <f>Main!#REF!</f>
        <v>#REF!</v>
      </c>
      <c r="AR41" s="24" t="e">
        <f t="shared" si="12"/>
        <v>#REF!</v>
      </c>
      <c r="AS41" t="e">
        <f t="shared" si="13"/>
        <v>#REF!</v>
      </c>
      <c r="AT41" t="e">
        <f t="shared" si="14"/>
        <v>#REF!</v>
      </c>
      <c r="AU41" t="e">
        <f t="shared" si="15"/>
        <v>#REF!</v>
      </c>
      <c r="AV41" t="str">
        <f t="shared" si="16"/>
        <v>No vapor present</v>
      </c>
      <c r="AW41" t="e">
        <f t="shared" si="17"/>
        <v>#REF!</v>
      </c>
      <c r="AX41" t="e">
        <f t="shared" si="18"/>
        <v>#REF!</v>
      </c>
      <c r="AY41" s="26" t="e">
        <f t="shared" si="19"/>
        <v>#REF!</v>
      </c>
      <c r="AZ41" s="22" t="e">
        <f>IF(B41&gt;C41,1+ -0.000340326741162024 *(B41-C41)+(B41-C41)^2* -0.000000850463578321 + (B41-C41)*Main!#REF!* -0.000001031725417801,1)</f>
        <v>#REF!</v>
      </c>
      <c r="BA41" t="e">
        <f t="shared" si="20"/>
        <v>#REF!</v>
      </c>
      <c r="BB41" s="25" t="e">
        <f>IF(AND(ISBLANK(Main!#REF!),ISNUMBER(Main!#REF!)), Main!#REF!, BA41*D41+(1-BA41)*AV41)</f>
        <v>#REF!</v>
      </c>
      <c r="BC41" s="27"/>
      <c r="BL41" s="53"/>
      <c r="BM41" s="54"/>
    </row>
    <row r="42" spans="2:65">
      <c r="B42" t="e">
        <f>Main!#REF!</f>
        <v>#REF!</v>
      </c>
      <c r="C42" t="str">
        <f>IF(ISNUMBER(Main!#REF!),Main!#REF!, IF(AND(ISBLANK(Main!#REF!), ISNUMBER(Main!#REF!)), 'Tm-Th-Salinity'!H42,""))</f>
        <v/>
      </c>
      <c r="D42" s="25" t="e">
        <f>IF('Tm-Th-Salinity'!E42=0,0.0000000001,'Tm-Th-Salinity'!E42)</f>
        <v>#REF!</v>
      </c>
      <c r="E42" t="e">
        <f t="shared" si="21"/>
        <v>#VALUE!</v>
      </c>
      <c r="F42" t="e">
        <f t="shared" si="22"/>
        <v>#REF!</v>
      </c>
      <c r="G42" t="str">
        <f t="shared" si="23"/>
        <v>DUD</v>
      </c>
      <c r="H42" t="str">
        <f t="shared" si="24"/>
        <v>DUD</v>
      </c>
      <c r="I42" t="str">
        <f t="shared" si="25"/>
        <v>DUD</v>
      </c>
      <c r="J42" t="str">
        <f t="shared" si="26"/>
        <v>DUD</v>
      </c>
      <c r="K42" t="str">
        <f t="shared" si="27"/>
        <v>DUD</v>
      </c>
      <c r="L42" t="str">
        <f t="shared" si="28"/>
        <v>DUD</v>
      </c>
      <c r="M42" t="str">
        <f t="shared" si="29"/>
        <v>DUD</v>
      </c>
      <c r="N42" t="str">
        <f t="shared" si="30"/>
        <v>DUD</v>
      </c>
      <c r="O42" t="str">
        <f t="shared" si="31"/>
        <v>DUD</v>
      </c>
      <c r="P42" t="str">
        <f t="shared" si="32"/>
        <v>DUD</v>
      </c>
      <c r="Q42" t="str">
        <f t="shared" si="33"/>
        <v>DUD</v>
      </c>
      <c r="R42" t="str">
        <f t="shared" si="34"/>
        <v>DUD</v>
      </c>
      <c r="S42" t="str">
        <f t="shared" si="35"/>
        <v>DUD</v>
      </c>
      <c r="T42" t="str">
        <f t="shared" si="36"/>
        <v>DUD</v>
      </c>
      <c r="U42" t="str">
        <f t="shared" si="37"/>
        <v>DUD</v>
      </c>
      <c r="V42" t="str">
        <f t="shared" si="38"/>
        <v>DUD</v>
      </c>
      <c r="W42" t="str">
        <f t="shared" si="39"/>
        <v>DUD</v>
      </c>
      <c r="X42" t="str">
        <f t="shared" si="40"/>
        <v>DUD</v>
      </c>
      <c r="Y42" t="str">
        <f t="shared" si="41"/>
        <v>DUD</v>
      </c>
      <c r="Z42" t="str">
        <f t="shared" si="42"/>
        <v>DUD</v>
      </c>
      <c r="AA42" t="str">
        <f t="shared" si="43"/>
        <v>DUD</v>
      </c>
      <c r="AB42" t="str">
        <f t="shared" si="44"/>
        <v>DUD</v>
      </c>
      <c r="AC42" t="str">
        <f t="shared" si="45"/>
        <v>DUD</v>
      </c>
      <c r="AD42" t="str">
        <f t="shared" si="46"/>
        <v>DUD</v>
      </c>
      <c r="AE42" t="str">
        <f t="shared" si="47"/>
        <v>DUD</v>
      </c>
      <c r="AF42" t="str">
        <f t="shared" si="48"/>
        <v>DUD</v>
      </c>
      <c r="AG42" t="str">
        <f t="shared" si="49"/>
        <v>DUD</v>
      </c>
      <c r="AH42" t="str">
        <f t="shared" si="50"/>
        <v>DUD</v>
      </c>
      <c r="AI42" t="str">
        <f t="shared" si="51"/>
        <v>DUD</v>
      </c>
      <c r="AJ42" t="str">
        <f t="shared" si="52"/>
        <v>DUD</v>
      </c>
      <c r="AK42" t="str">
        <f t="shared" si="53"/>
        <v>DUD</v>
      </c>
      <c r="AL42" t="str">
        <f t="shared" si="54"/>
        <v>DUD</v>
      </c>
      <c r="AM42" t="str">
        <f t="shared" si="55"/>
        <v>DUD</v>
      </c>
      <c r="AN42" t="str">
        <f t="shared" si="56"/>
        <v>DUD</v>
      </c>
      <c r="AO42">
        <f t="shared" si="57"/>
        <v>0</v>
      </c>
      <c r="AP42" s="21" t="e">
        <f t="shared" si="11"/>
        <v>#REF!</v>
      </c>
      <c r="AQ42" s="20" t="e">
        <f>Main!#REF!</f>
        <v>#REF!</v>
      </c>
      <c r="AR42" s="24" t="e">
        <f t="shared" si="12"/>
        <v>#REF!</v>
      </c>
      <c r="AS42" t="e">
        <f t="shared" si="13"/>
        <v>#REF!</v>
      </c>
      <c r="AT42" t="e">
        <f t="shared" si="14"/>
        <v>#REF!</v>
      </c>
      <c r="AU42" t="e">
        <f t="shared" si="15"/>
        <v>#REF!</v>
      </c>
      <c r="AV42" t="str">
        <f t="shared" si="16"/>
        <v>No vapor present</v>
      </c>
      <c r="AW42" t="e">
        <f t="shared" si="17"/>
        <v>#REF!</v>
      </c>
      <c r="AX42" t="e">
        <f t="shared" si="18"/>
        <v>#REF!</v>
      </c>
      <c r="AY42" s="26" t="e">
        <f t="shared" si="19"/>
        <v>#REF!</v>
      </c>
      <c r="AZ42" s="22" t="e">
        <f>IF(B42&gt;C42,1+ -0.000340326741162024 *(B42-C42)+(B42-C42)^2* -0.000000850463578321 + (B42-C42)*Main!#REF!* -0.000001031725417801,1)</f>
        <v>#REF!</v>
      </c>
      <c r="BA42" t="e">
        <f t="shared" si="20"/>
        <v>#REF!</v>
      </c>
      <c r="BB42" s="25" t="e">
        <f>IF(AND(ISBLANK(Main!#REF!),ISNUMBER(Main!#REF!)), Main!#REF!, BA42*D42+(1-BA42)*AV42)</f>
        <v>#REF!</v>
      </c>
      <c r="BC42" s="27"/>
      <c r="BL42" s="53"/>
      <c r="BM42" s="54"/>
    </row>
    <row r="43" spans="2:65">
      <c r="B43" t="e">
        <f>Main!#REF!</f>
        <v>#REF!</v>
      </c>
      <c r="C43" t="str">
        <f>IF(ISNUMBER(Main!#REF!),Main!#REF!, IF(AND(ISBLANK(Main!#REF!), ISNUMBER(Main!#REF!)), 'Tm-Th-Salinity'!H43,""))</f>
        <v/>
      </c>
      <c r="D43" s="25" t="e">
        <f>IF('Tm-Th-Salinity'!E43=0,0.0000000001,'Tm-Th-Salinity'!E43)</f>
        <v>#REF!</v>
      </c>
      <c r="E43" t="e">
        <f t="shared" si="21"/>
        <v>#VALUE!</v>
      </c>
      <c r="F43" t="e">
        <f t="shared" si="22"/>
        <v>#REF!</v>
      </c>
      <c r="G43" t="str">
        <f t="shared" si="23"/>
        <v>DUD</v>
      </c>
      <c r="H43" t="str">
        <f t="shared" si="24"/>
        <v>DUD</v>
      </c>
      <c r="I43" t="str">
        <f t="shared" si="25"/>
        <v>DUD</v>
      </c>
      <c r="J43" t="str">
        <f t="shared" si="26"/>
        <v>DUD</v>
      </c>
      <c r="K43" t="str">
        <f t="shared" si="27"/>
        <v>DUD</v>
      </c>
      <c r="L43" t="str">
        <f t="shared" si="28"/>
        <v>DUD</v>
      </c>
      <c r="M43" t="str">
        <f t="shared" si="29"/>
        <v>DUD</v>
      </c>
      <c r="N43" t="str">
        <f t="shared" si="30"/>
        <v>DUD</v>
      </c>
      <c r="O43" t="str">
        <f t="shared" si="31"/>
        <v>DUD</v>
      </c>
      <c r="P43" t="str">
        <f t="shared" si="32"/>
        <v>DUD</v>
      </c>
      <c r="Q43" t="str">
        <f t="shared" si="33"/>
        <v>DUD</v>
      </c>
      <c r="R43" t="str">
        <f t="shared" si="34"/>
        <v>DUD</v>
      </c>
      <c r="S43" t="str">
        <f t="shared" si="35"/>
        <v>DUD</v>
      </c>
      <c r="T43" t="str">
        <f t="shared" si="36"/>
        <v>DUD</v>
      </c>
      <c r="U43" t="str">
        <f t="shared" si="37"/>
        <v>DUD</v>
      </c>
      <c r="V43" t="str">
        <f t="shared" si="38"/>
        <v>DUD</v>
      </c>
      <c r="W43" t="str">
        <f t="shared" si="39"/>
        <v>DUD</v>
      </c>
      <c r="X43" t="str">
        <f t="shared" si="40"/>
        <v>DUD</v>
      </c>
      <c r="Y43" t="str">
        <f t="shared" si="41"/>
        <v>DUD</v>
      </c>
      <c r="Z43" t="str">
        <f t="shared" si="42"/>
        <v>DUD</v>
      </c>
      <c r="AA43" t="str">
        <f t="shared" si="43"/>
        <v>DUD</v>
      </c>
      <c r="AB43" t="str">
        <f t="shared" si="44"/>
        <v>DUD</v>
      </c>
      <c r="AC43" t="str">
        <f t="shared" si="45"/>
        <v>DUD</v>
      </c>
      <c r="AD43" t="str">
        <f t="shared" si="46"/>
        <v>DUD</v>
      </c>
      <c r="AE43" t="str">
        <f t="shared" si="47"/>
        <v>DUD</v>
      </c>
      <c r="AF43" t="str">
        <f t="shared" si="48"/>
        <v>DUD</v>
      </c>
      <c r="AG43" t="str">
        <f t="shared" si="49"/>
        <v>DUD</v>
      </c>
      <c r="AH43" t="str">
        <f t="shared" si="50"/>
        <v>DUD</v>
      </c>
      <c r="AI43" t="str">
        <f t="shared" si="51"/>
        <v>DUD</v>
      </c>
      <c r="AJ43" t="str">
        <f t="shared" si="52"/>
        <v>DUD</v>
      </c>
      <c r="AK43" t="str">
        <f t="shared" si="53"/>
        <v>DUD</v>
      </c>
      <c r="AL43" t="str">
        <f t="shared" si="54"/>
        <v>DUD</v>
      </c>
      <c r="AM43" t="str">
        <f t="shared" si="55"/>
        <v>DUD</v>
      </c>
      <c r="AN43" t="str">
        <f t="shared" si="56"/>
        <v>DUD</v>
      </c>
      <c r="AO43">
        <f t="shared" si="57"/>
        <v>0</v>
      </c>
      <c r="AP43" s="21" t="e">
        <f t="shared" si="11"/>
        <v>#REF!</v>
      </c>
      <c r="AQ43" s="20" t="e">
        <f>Main!#REF!</f>
        <v>#REF!</v>
      </c>
      <c r="AR43" s="24" t="e">
        <f t="shared" si="12"/>
        <v>#REF!</v>
      </c>
      <c r="AS43" t="e">
        <f t="shared" si="13"/>
        <v>#REF!</v>
      </c>
      <c r="AT43" t="e">
        <f t="shared" si="14"/>
        <v>#REF!</v>
      </c>
      <c r="AU43" t="e">
        <f t="shared" si="15"/>
        <v>#REF!</v>
      </c>
      <c r="AV43" t="str">
        <f t="shared" si="16"/>
        <v>No vapor present</v>
      </c>
      <c r="AW43" t="e">
        <f t="shared" si="17"/>
        <v>#REF!</v>
      </c>
      <c r="AX43" t="e">
        <f t="shared" si="18"/>
        <v>#REF!</v>
      </c>
      <c r="AY43" s="26" t="e">
        <f t="shared" si="19"/>
        <v>#REF!</v>
      </c>
      <c r="AZ43" s="22" t="e">
        <f>IF(B43&gt;C43,1+ -0.000340326741162024 *(B43-C43)+(B43-C43)^2* -0.000000850463578321 + (B43-C43)*Main!#REF!* -0.000001031725417801,1)</f>
        <v>#REF!</v>
      </c>
      <c r="BA43" t="e">
        <f t="shared" si="20"/>
        <v>#REF!</v>
      </c>
      <c r="BB43" s="25" t="e">
        <f>IF(AND(ISBLANK(Main!#REF!),ISNUMBER(Main!#REF!)), Main!#REF!, BA43*D43+(1-BA43)*AV43)</f>
        <v>#REF!</v>
      </c>
      <c r="BC43" s="27"/>
      <c r="BL43" s="53"/>
      <c r="BM43" s="54"/>
    </row>
    <row r="44" spans="2:65">
      <c r="B44" t="e">
        <f>Main!#REF!</f>
        <v>#REF!</v>
      </c>
      <c r="C44" t="str">
        <f>IF(ISNUMBER(Main!#REF!),Main!#REF!, IF(AND(ISBLANK(Main!#REF!), ISNUMBER(Main!#REF!)), 'Tm-Th-Salinity'!H44,""))</f>
        <v/>
      </c>
      <c r="D44" s="25" t="e">
        <f>IF('Tm-Th-Salinity'!E44=0,0.0000000001,'Tm-Th-Salinity'!E44)</f>
        <v>#REF!</v>
      </c>
      <c r="E44" t="e">
        <f t="shared" si="21"/>
        <v>#VALUE!</v>
      </c>
      <c r="F44" t="e">
        <f t="shared" si="22"/>
        <v>#REF!</v>
      </c>
      <c r="G44" t="str">
        <f t="shared" si="23"/>
        <v>DUD</v>
      </c>
      <c r="H44" t="str">
        <f t="shared" si="24"/>
        <v>DUD</v>
      </c>
      <c r="I44" t="str">
        <f t="shared" si="25"/>
        <v>DUD</v>
      </c>
      <c r="J44" t="str">
        <f t="shared" si="26"/>
        <v>DUD</v>
      </c>
      <c r="K44" t="str">
        <f t="shared" si="27"/>
        <v>DUD</v>
      </c>
      <c r="L44" t="str">
        <f t="shared" si="28"/>
        <v>DUD</v>
      </c>
      <c r="M44" t="str">
        <f t="shared" si="29"/>
        <v>DUD</v>
      </c>
      <c r="N44" t="str">
        <f t="shared" si="30"/>
        <v>DUD</v>
      </c>
      <c r="O44" t="str">
        <f t="shared" si="31"/>
        <v>DUD</v>
      </c>
      <c r="P44" t="str">
        <f t="shared" si="32"/>
        <v>DUD</v>
      </c>
      <c r="Q44" t="str">
        <f t="shared" si="33"/>
        <v>DUD</v>
      </c>
      <c r="R44" t="str">
        <f t="shared" si="34"/>
        <v>DUD</v>
      </c>
      <c r="S44" t="str">
        <f t="shared" si="35"/>
        <v>DUD</v>
      </c>
      <c r="T44" t="str">
        <f t="shared" si="36"/>
        <v>DUD</v>
      </c>
      <c r="U44" t="str">
        <f t="shared" si="37"/>
        <v>DUD</v>
      </c>
      <c r="V44" t="str">
        <f t="shared" si="38"/>
        <v>DUD</v>
      </c>
      <c r="W44" t="str">
        <f t="shared" si="39"/>
        <v>DUD</v>
      </c>
      <c r="X44" t="str">
        <f t="shared" si="40"/>
        <v>DUD</v>
      </c>
      <c r="Y44" t="str">
        <f t="shared" si="41"/>
        <v>DUD</v>
      </c>
      <c r="Z44" t="str">
        <f t="shared" si="42"/>
        <v>DUD</v>
      </c>
      <c r="AA44" t="str">
        <f t="shared" si="43"/>
        <v>DUD</v>
      </c>
      <c r="AB44" t="str">
        <f t="shared" si="44"/>
        <v>DUD</v>
      </c>
      <c r="AC44" t="str">
        <f t="shared" si="45"/>
        <v>DUD</v>
      </c>
      <c r="AD44" t="str">
        <f t="shared" si="46"/>
        <v>DUD</v>
      </c>
      <c r="AE44" t="str">
        <f t="shared" si="47"/>
        <v>DUD</v>
      </c>
      <c r="AF44" t="str">
        <f t="shared" si="48"/>
        <v>DUD</v>
      </c>
      <c r="AG44" t="str">
        <f t="shared" si="49"/>
        <v>DUD</v>
      </c>
      <c r="AH44" t="str">
        <f t="shared" si="50"/>
        <v>DUD</v>
      </c>
      <c r="AI44" t="str">
        <f t="shared" si="51"/>
        <v>DUD</v>
      </c>
      <c r="AJ44" t="str">
        <f t="shared" si="52"/>
        <v>DUD</v>
      </c>
      <c r="AK44" t="str">
        <f t="shared" si="53"/>
        <v>DUD</v>
      </c>
      <c r="AL44" t="str">
        <f t="shared" si="54"/>
        <v>DUD</v>
      </c>
      <c r="AM44" t="str">
        <f t="shared" si="55"/>
        <v>DUD</v>
      </c>
      <c r="AN44" t="str">
        <f t="shared" si="56"/>
        <v>DUD</v>
      </c>
      <c r="AO44">
        <f t="shared" si="57"/>
        <v>0</v>
      </c>
      <c r="AP44" s="21" t="e">
        <f t="shared" si="11"/>
        <v>#REF!</v>
      </c>
      <c r="AQ44" s="20" t="e">
        <f>Main!#REF!</f>
        <v>#REF!</v>
      </c>
      <c r="AR44" s="24" t="e">
        <f t="shared" si="12"/>
        <v>#REF!</v>
      </c>
      <c r="AS44" t="e">
        <f t="shared" si="13"/>
        <v>#REF!</v>
      </c>
      <c r="AT44" t="e">
        <f t="shared" si="14"/>
        <v>#REF!</v>
      </c>
      <c r="AU44" t="e">
        <f t="shared" si="15"/>
        <v>#REF!</v>
      </c>
      <c r="AV44" t="str">
        <f t="shared" si="16"/>
        <v>No vapor present</v>
      </c>
      <c r="AW44" t="e">
        <f t="shared" si="17"/>
        <v>#REF!</v>
      </c>
      <c r="AX44" t="e">
        <f t="shared" si="18"/>
        <v>#REF!</v>
      </c>
      <c r="AY44" s="26" t="e">
        <f t="shared" si="19"/>
        <v>#REF!</v>
      </c>
      <c r="AZ44" s="22" t="e">
        <f>IF(B44&gt;C44,1+ -0.000340326741162024 *(B44-C44)+(B44-C44)^2* -0.000000850463578321 + (B44-C44)*Main!#REF!* -0.000001031725417801,1)</f>
        <v>#REF!</v>
      </c>
      <c r="BA44" t="e">
        <f t="shared" si="20"/>
        <v>#REF!</v>
      </c>
      <c r="BB44" s="25" t="e">
        <f>IF(AND(ISBLANK(Main!#REF!),ISNUMBER(Main!#REF!)), Main!#REF!, BA44*D44+(1-BA44)*AV44)</f>
        <v>#REF!</v>
      </c>
      <c r="BC44" s="27"/>
      <c r="BL44" s="53"/>
      <c r="BM44" s="54"/>
    </row>
    <row r="45" spans="2:65">
      <c r="B45" t="e">
        <f>Main!#REF!</f>
        <v>#REF!</v>
      </c>
      <c r="C45" t="str">
        <f>IF(ISNUMBER(Main!#REF!),Main!#REF!, IF(AND(ISBLANK(Main!#REF!), ISNUMBER(Main!#REF!)), 'Tm-Th-Salinity'!H45,""))</f>
        <v/>
      </c>
      <c r="D45" s="25" t="e">
        <f>IF('Tm-Th-Salinity'!E45=0,0.0000000001,'Tm-Th-Salinity'!E45)</f>
        <v>#REF!</v>
      </c>
      <c r="E45" t="e">
        <f t="shared" si="21"/>
        <v>#VALUE!</v>
      </c>
      <c r="F45" t="e">
        <f t="shared" si="22"/>
        <v>#REF!</v>
      </c>
      <c r="G45" t="str">
        <f t="shared" si="23"/>
        <v>DUD</v>
      </c>
      <c r="H45" t="str">
        <f t="shared" si="24"/>
        <v>DUD</v>
      </c>
      <c r="I45" t="str">
        <f t="shared" si="25"/>
        <v>DUD</v>
      </c>
      <c r="J45" t="str">
        <f t="shared" si="26"/>
        <v>DUD</v>
      </c>
      <c r="K45" t="str">
        <f t="shared" si="27"/>
        <v>DUD</v>
      </c>
      <c r="L45" t="str">
        <f t="shared" si="28"/>
        <v>DUD</v>
      </c>
      <c r="M45" t="str">
        <f t="shared" si="29"/>
        <v>DUD</v>
      </c>
      <c r="N45" t="str">
        <f t="shared" si="30"/>
        <v>DUD</v>
      </c>
      <c r="O45" t="str">
        <f t="shared" si="31"/>
        <v>DUD</v>
      </c>
      <c r="P45" t="str">
        <f t="shared" si="32"/>
        <v>DUD</v>
      </c>
      <c r="Q45" t="str">
        <f t="shared" si="33"/>
        <v>DUD</v>
      </c>
      <c r="R45" t="str">
        <f t="shared" si="34"/>
        <v>DUD</v>
      </c>
      <c r="S45" t="str">
        <f t="shared" si="35"/>
        <v>DUD</v>
      </c>
      <c r="T45" t="str">
        <f t="shared" si="36"/>
        <v>DUD</v>
      </c>
      <c r="U45" t="str">
        <f t="shared" si="37"/>
        <v>DUD</v>
      </c>
      <c r="V45" t="str">
        <f t="shared" si="38"/>
        <v>DUD</v>
      </c>
      <c r="W45" t="str">
        <f t="shared" si="39"/>
        <v>DUD</v>
      </c>
      <c r="X45" t="str">
        <f t="shared" si="40"/>
        <v>DUD</v>
      </c>
      <c r="Y45" t="str">
        <f t="shared" si="41"/>
        <v>DUD</v>
      </c>
      <c r="Z45" t="str">
        <f t="shared" si="42"/>
        <v>DUD</v>
      </c>
      <c r="AA45" t="str">
        <f t="shared" si="43"/>
        <v>DUD</v>
      </c>
      <c r="AB45" t="str">
        <f t="shared" si="44"/>
        <v>DUD</v>
      </c>
      <c r="AC45" t="str">
        <f t="shared" si="45"/>
        <v>DUD</v>
      </c>
      <c r="AD45" t="str">
        <f t="shared" si="46"/>
        <v>DUD</v>
      </c>
      <c r="AE45" t="str">
        <f t="shared" si="47"/>
        <v>DUD</v>
      </c>
      <c r="AF45" t="str">
        <f t="shared" si="48"/>
        <v>DUD</v>
      </c>
      <c r="AG45" t="str">
        <f t="shared" si="49"/>
        <v>DUD</v>
      </c>
      <c r="AH45" t="str">
        <f t="shared" si="50"/>
        <v>DUD</v>
      </c>
      <c r="AI45" t="str">
        <f t="shared" si="51"/>
        <v>DUD</v>
      </c>
      <c r="AJ45" t="str">
        <f t="shared" si="52"/>
        <v>DUD</v>
      </c>
      <c r="AK45" t="str">
        <f t="shared" si="53"/>
        <v>DUD</v>
      </c>
      <c r="AL45" t="str">
        <f t="shared" si="54"/>
        <v>DUD</v>
      </c>
      <c r="AM45" t="str">
        <f t="shared" si="55"/>
        <v>DUD</v>
      </c>
      <c r="AN45" t="str">
        <f t="shared" si="56"/>
        <v>DUD</v>
      </c>
      <c r="AO45">
        <f t="shared" si="57"/>
        <v>0</v>
      </c>
      <c r="AP45" s="21" t="e">
        <f t="shared" si="11"/>
        <v>#REF!</v>
      </c>
      <c r="AQ45" s="20" t="e">
        <f>Main!#REF!</f>
        <v>#REF!</v>
      </c>
      <c r="AR45" s="24" t="e">
        <f t="shared" si="12"/>
        <v>#REF!</v>
      </c>
      <c r="AS45" t="e">
        <f t="shared" si="13"/>
        <v>#REF!</v>
      </c>
      <c r="AT45" t="e">
        <f t="shared" si="14"/>
        <v>#REF!</v>
      </c>
      <c r="AU45" t="e">
        <f t="shared" si="15"/>
        <v>#REF!</v>
      </c>
      <c r="AV45" t="str">
        <f t="shared" si="16"/>
        <v>No vapor present</v>
      </c>
      <c r="AW45" t="e">
        <f t="shared" si="17"/>
        <v>#REF!</v>
      </c>
      <c r="AX45" t="e">
        <f t="shared" si="18"/>
        <v>#REF!</v>
      </c>
      <c r="AY45" s="26" t="e">
        <f t="shared" si="19"/>
        <v>#REF!</v>
      </c>
      <c r="AZ45" s="22" t="e">
        <f>IF(B45&gt;C45,1+ -0.000340326741162024 *(B45-C45)+(B45-C45)^2* -0.000000850463578321 + (B45-C45)*Main!#REF!* -0.000001031725417801,1)</f>
        <v>#REF!</v>
      </c>
      <c r="BA45" t="e">
        <f t="shared" si="20"/>
        <v>#REF!</v>
      </c>
      <c r="BB45" s="25" t="e">
        <f>IF(AND(ISBLANK(Main!#REF!),ISNUMBER(Main!#REF!)), Main!#REF!, BA45*D45+(1-BA45)*AV45)</f>
        <v>#REF!</v>
      </c>
      <c r="BC45" s="27"/>
      <c r="BL45" s="53"/>
      <c r="BM45" s="54"/>
    </row>
    <row r="46" spans="2:65">
      <c r="B46" t="e">
        <f>Main!#REF!</f>
        <v>#REF!</v>
      </c>
      <c r="C46" t="str">
        <f>IF(ISNUMBER(Main!#REF!),Main!#REF!, IF(AND(ISBLANK(Main!#REF!), ISNUMBER(Main!#REF!)), 'Tm-Th-Salinity'!H46,""))</f>
        <v/>
      </c>
      <c r="D46" s="25" t="e">
        <f>IF('Tm-Th-Salinity'!E46=0,0.0000000001,'Tm-Th-Salinity'!E46)</f>
        <v>#REF!</v>
      </c>
      <c r="E46" t="e">
        <f t="shared" si="21"/>
        <v>#VALUE!</v>
      </c>
      <c r="F46" t="e">
        <f t="shared" si="22"/>
        <v>#REF!</v>
      </c>
      <c r="G46" t="str">
        <f t="shared" si="23"/>
        <v>DUD</v>
      </c>
      <c r="H46" t="str">
        <f t="shared" si="24"/>
        <v>DUD</v>
      </c>
      <c r="I46" t="str">
        <f t="shared" si="25"/>
        <v>DUD</v>
      </c>
      <c r="J46" t="str">
        <f t="shared" si="26"/>
        <v>DUD</v>
      </c>
      <c r="K46" t="str">
        <f t="shared" si="27"/>
        <v>DUD</v>
      </c>
      <c r="L46" t="str">
        <f t="shared" si="28"/>
        <v>DUD</v>
      </c>
      <c r="M46" t="str">
        <f t="shared" si="29"/>
        <v>DUD</v>
      </c>
      <c r="N46" t="str">
        <f t="shared" si="30"/>
        <v>DUD</v>
      </c>
      <c r="O46" t="str">
        <f t="shared" si="31"/>
        <v>DUD</v>
      </c>
      <c r="P46" t="str">
        <f t="shared" si="32"/>
        <v>DUD</v>
      </c>
      <c r="Q46" t="str">
        <f t="shared" si="33"/>
        <v>DUD</v>
      </c>
      <c r="R46" t="str">
        <f t="shared" si="34"/>
        <v>DUD</v>
      </c>
      <c r="S46" t="str">
        <f t="shared" si="35"/>
        <v>DUD</v>
      </c>
      <c r="T46" t="str">
        <f t="shared" si="36"/>
        <v>DUD</v>
      </c>
      <c r="U46" t="str">
        <f t="shared" si="37"/>
        <v>DUD</v>
      </c>
      <c r="V46" t="str">
        <f t="shared" si="38"/>
        <v>DUD</v>
      </c>
      <c r="W46" t="str">
        <f t="shared" si="39"/>
        <v>DUD</v>
      </c>
      <c r="X46" t="str">
        <f t="shared" si="40"/>
        <v>DUD</v>
      </c>
      <c r="Y46" t="str">
        <f t="shared" si="41"/>
        <v>DUD</v>
      </c>
      <c r="Z46" t="str">
        <f t="shared" si="42"/>
        <v>DUD</v>
      </c>
      <c r="AA46" t="str">
        <f t="shared" si="43"/>
        <v>DUD</v>
      </c>
      <c r="AB46" t="str">
        <f t="shared" si="44"/>
        <v>DUD</v>
      </c>
      <c r="AC46" t="str">
        <f t="shared" si="45"/>
        <v>DUD</v>
      </c>
      <c r="AD46" t="str">
        <f t="shared" si="46"/>
        <v>DUD</v>
      </c>
      <c r="AE46" t="str">
        <f t="shared" si="47"/>
        <v>DUD</v>
      </c>
      <c r="AF46" t="str">
        <f t="shared" si="48"/>
        <v>DUD</v>
      </c>
      <c r="AG46" t="str">
        <f t="shared" si="49"/>
        <v>DUD</v>
      </c>
      <c r="AH46" t="str">
        <f t="shared" si="50"/>
        <v>DUD</v>
      </c>
      <c r="AI46" t="str">
        <f t="shared" si="51"/>
        <v>DUD</v>
      </c>
      <c r="AJ46" t="str">
        <f t="shared" si="52"/>
        <v>DUD</v>
      </c>
      <c r="AK46" t="str">
        <f t="shared" si="53"/>
        <v>DUD</v>
      </c>
      <c r="AL46" t="str">
        <f t="shared" si="54"/>
        <v>DUD</v>
      </c>
      <c r="AM46" t="str">
        <f t="shared" si="55"/>
        <v>DUD</v>
      </c>
      <c r="AN46" t="str">
        <f t="shared" si="56"/>
        <v>DUD</v>
      </c>
      <c r="AO46">
        <f t="shared" si="57"/>
        <v>0</v>
      </c>
      <c r="AP46" s="21" t="e">
        <f t="shared" si="11"/>
        <v>#REF!</v>
      </c>
      <c r="AQ46" s="20" t="e">
        <f>Main!#REF!</f>
        <v>#REF!</v>
      </c>
      <c r="AR46" s="24" t="e">
        <f t="shared" si="12"/>
        <v>#REF!</v>
      </c>
      <c r="AS46" t="e">
        <f t="shared" si="13"/>
        <v>#REF!</v>
      </c>
      <c r="AT46" t="e">
        <f t="shared" si="14"/>
        <v>#REF!</v>
      </c>
      <c r="AU46" t="e">
        <f t="shared" si="15"/>
        <v>#REF!</v>
      </c>
      <c r="AV46" t="str">
        <f t="shared" si="16"/>
        <v>No vapor present</v>
      </c>
      <c r="AW46" t="e">
        <f t="shared" si="17"/>
        <v>#REF!</v>
      </c>
      <c r="AX46" t="e">
        <f t="shared" si="18"/>
        <v>#REF!</v>
      </c>
      <c r="AY46" s="26" t="e">
        <f t="shared" si="19"/>
        <v>#REF!</v>
      </c>
      <c r="AZ46" s="22" t="e">
        <f>IF(B46&gt;C46,1+ -0.000340326741162024 *(B46-C46)+(B46-C46)^2* -0.000000850463578321 + (B46-C46)*Main!#REF!* -0.000001031725417801,1)</f>
        <v>#REF!</v>
      </c>
      <c r="BA46" t="e">
        <f t="shared" si="20"/>
        <v>#REF!</v>
      </c>
      <c r="BB46" s="25" t="e">
        <f>IF(AND(ISBLANK(Main!#REF!),ISNUMBER(Main!#REF!)), Main!#REF!, BA46*D46+(1-BA46)*AV46)</f>
        <v>#REF!</v>
      </c>
      <c r="BC46" s="27"/>
      <c r="BL46" s="53"/>
      <c r="BM46" s="54"/>
    </row>
    <row r="47" spans="2:65">
      <c r="B47" t="e">
        <f>Main!#REF!</f>
        <v>#REF!</v>
      </c>
      <c r="C47" t="str">
        <f>IF(ISNUMBER(Main!#REF!),Main!#REF!, IF(AND(ISBLANK(Main!#REF!), ISNUMBER(Main!#REF!)), 'Tm-Th-Salinity'!H47,""))</f>
        <v/>
      </c>
      <c r="D47" s="25" t="e">
        <f>IF('Tm-Th-Salinity'!E47=0,0.0000000001,'Tm-Th-Salinity'!E47)</f>
        <v>#REF!</v>
      </c>
      <c r="E47" t="e">
        <f t="shared" si="21"/>
        <v>#VALUE!</v>
      </c>
      <c r="F47" t="e">
        <f t="shared" si="22"/>
        <v>#REF!</v>
      </c>
      <c r="G47" t="str">
        <f t="shared" si="23"/>
        <v>DUD</v>
      </c>
      <c r="H47" t="str">
        <f t="shared" si="24"/>
        <v>DUD</v>
      </c>
      <c r="I47" t="str">
        <f t="shared" si="25"/>
        <v>DUD</v>
      </c>
      <c r="J47" t="str">
        <f t="shared" si="26"/>
        <v>DUD</v>
      </c>
      <c r="K47" t="str">
        <f t="shared" si="27"/>
        <v>DUD</v>
      </c>
      <c r="L47" t="str">
        <f t="shared" si="28"/>
        <v>DUD</v>
      </c>
      <c r="M47" t="str">
        <f t="shared" si="29"/>
        <v>DUD</v>
      </c>
      <c r="N47" t="str">
        <f t="shared" si="30"/>
        <v>DUD</v>
      </c>
      <c r="O47" t="str">
        <f t="shared" si="31"/>
        <v>DUD</v>
      </c>
      <c r="P47" t="str">
        <f t="shared" si="32"/>
        <v>DUD</v>
      </c>
      <c r="Q47" t="str">
        <f t="shared" si="33"/>
        <v>DUD</v>
      </c>
      <c r="R47" t="str">
        <f t="shared" si="34"/>
        <v>DUD</v>
      </c>
      <c r="S47" t="str">
        <f t="shared" si="35"/>
        <v>DUD</v>
      </c>
      <c r="T47" t="str">
        <f t="shared" si="36"/>
        <v>DUD</v>
      </c>
      <c r="U47" t="str">
        <f t="shared" si="37"/>
        <v>DUD</v>
      </c>
      <c r="V47" t="str">
        <f t="shared" si="38"/>
        <v>DUD</v>
      </c>
      <c r="W47" t="str">
        <f t="shared" si="39"/>
        <v>DUD</v>
      </c>
      <c r="X47" t="str">
        <f t="shared" si="40"/>
        <v>DUD</v>
      </c>
      <c r="Y47" t="str">
        <f t="shared" si="41"/>
        <v>DUD</v>
      </c>
      <c r="Z47" t="str">
        <f t="shared" si="42"/>
        <v>DUD</v>
      </c>
      <c r="AA47" t="str">
        <f t="shared" si="43"/>
        <v>DUD</v>
      </c>
      <c r="AB47" t="str">
        <f t="shared" si="44"/>
        <v>DUD</v>
      </c>
      <c r="AC47" t="str">
        <f t="shared" si="45"/>
        <v>DUD</v>
      </c>
      <c r="AD47" t="str">
        <f t="shared" si="46"/>
        <v>DUD</v>
      </c>
      <c r="AE47" t="str">
        <f t="shared" si="47"/>
        <v>DUD</v>
      </c>
      <c r="AF47" t="str">
        <f t="shared" si="48"/>
        <v>DUD</v>
      </c>
      <c r="AG47" t="str">
        <f t="shared" si="49"/>
        <v>DUD</v>
      </c>
      <c r="AH47" t="str">
        <f t="shared" si="50"/>
        <v>DUD</v>
      </c>
      <c r="AI47" t="str">
        <f t="shared" si="51"/>
        <v>DUD</v>
      </c>
      <c r="AJ47" t="str">
        <f t="shared" si="52"/>
        <v>DUD</v>
      </c>
      <c r="AK47" t="str">
        <f t="shared" si="53"/>
        <v>DUD</v>
      </c>
      <c r="AL47" t="str">
        <f t="shared" si="54"/>
        <v>DUD</v>
      </c>
      <c r="AM47" t="str">
        <f t="shared" si="55"/>
        <v>DUD</v>
      </c>
      <c r="AN47" t="str">
        <f t="shared" si="56"/>
        <v>DUD</v>
      </c>
      <c r="AO47">
        <f t="shared" si="57"/>
        <v>0</v>
      </c>
      <c r="AP47" s="21" t="e">
        <f t="shared" si="11"/>
        <v>#REF!</v>
      </c>
      <c r="AQ47" s="20" t="e">
        <f>Main!#REF!</f>
        <v>#REF!</v>
      </c>
      <c r="AR47" s="24" t="e">
        <f t="shared" si="12"/>
        <v>#REF!</v>
      </c>
      <c r="AS47" t="e">
        <f t="shared" si="13"/>
        <v>#REF!</v>
      </c>
      <c r="AT47" t="e">
        <f t="shared" si="14"/>
        <v>#REF!</v>
      </c>
      <c r="AU47" t="e">
        <f t="shared" si="15"/>
        <v>#REF!</v>
      </c>
      <c r="AV47" t="str">
        <f t="shared" si="16"/>
        <v>No vapor present</v>
      </c>
      <c r="AW47" t="e">
        <f t="shared" si="17"/>
        <v>#REF!</v>
      </c>
      <c r="AX47" t="e">
        <f t="shared" si="18"/>
        <v>#REF!</v>
      </c>
      <c r="AY47" s="26" t="e">
        <f t="shared" si="19"/>
        <v>#REF!</v>
      </c>
      <c r="AZ47" s="22" t="e">
        <f>IF(B47&gt;C47,1+ -0.000340326741162024 *(B47-C47)+(B47-C47)^2* -0.000000850463578321 + (B47-C47)*Main!#REF!* -0.000001031725417801,1)</f>
        <v>#REF!</v>
      </c>
      <c r="BA47" t="e">
        <f t="shared" si="20"/>
        <v>#REF!</v>
      </c>
      <c r="BB47" s="25" t="e">
        <f>IF(AND(ISBLANK(Main!#REF!),ISNUMBER(Main!#REF!)), Main!#REF!, BA47*D47+(1-BA47)*AV47)</f>
        <v>#REF!</v>
      </c>
      <c r="BC47" s="27"/>
      <c r="BL47" s="53"/>
      <c r="BM47" s="54"/>
    </row>
    <row r="48" spans="2:65">
      <c r="B48" t="e">
        <f>Main!#REF!</f>
        <v>#REF!</v>
      </c>
      <c r="C48" t="str">
        <f>IF(ISNUMBER(Main!#REF!),Main!#REF!, IF(AND(ISBLANK(Main!#REF!), ISNUMBER(Main!#REF!)), 'Tm-Th-Salinity'!H48,""))</f>
        <v/>
      </c>
      <c r="D48" s="25" t="e">
        <f>IF('Tm-Th-Salinity'!E48=0,0.0000000001,'Tm-Th-Salinity'!E48)</f>
        <v>#REF!</v>
      </c>
      <c r="E48" t="e">
        <f t="shared" si="21"/>
        <v>#VALUE!</v>
      </c>
      <c r="F48" t="e">
        <f t="shared" si="22"/>
        <v>#REF!</v>
      </c>
      <c r="G48" t="str">
        <f t="shared" si="23"/>
        <v>DUD</v>
      </c>
      <c r="H48" t="str">
        <f t="shared" si="24"/>
        <v>DUD</v>
      </c>
      <c r="I48" t="str">
        <f t="shared" si="25"/>
        <v>DUD</v>
      </c>
      <c r="J48" t="str">
        <f t="shared" si="26"/>
        <v>DUD</v>
      </c>
      <c r="K48" t="str">
        <f t="shared" si="27"/>
        <v>DUD</v>
      </c>
      <c r="L48" t="str">
        <f t="shared" si="28"/>
        <v>DUD</v>
      </c>
      <c r="M48" t="str">
        <f t="shared" si="29"/>
        <v>DUD</v>
      </c>
      <c r="N48" t="str">
        <f t="shared" si="30"/>
        <v>DUD</v>
      </c>
      <c r="O48" t="str">
        <f t="shared" si="31"/>
        <v>DUD</v>
      </c>
      <c r="P48" t="str">
        <f t="shared" si="32"/>
        <v>DUD</v>
      </c>
      <c r="Q48" t="str">
        <f t="shared" si="33"/>
        <v>DUD</v>
      </c>
      <c r="R48" t="str">
        <f t="shared" si="34"/>
        <v>DUD</v>
      </c>
      <c r="S48" t="str">
        <f t="shared" si="35"/>
        <v>DUD</v>
      </c>
      <c r="T48" t="str">
        <f t="shared" si="36"/>
        <v>DUD</v>
      </c>
      <c r="U48" t="str">
        <f t="shared" si="37"/>
        <v>DUD</v>
      </c>
      <c r="V48" t="str">
        <f t="shared" si="38"/>
        <v>DUD</v>
      </c>
      <c r="W48" t="str">
        <f t="shared" si="39"/>
        <v>DUD</v>
      </c>
      <c r="X48" t="str">
        <f t="shared" si="40"/>
        <v>DUD</v>
      </c>
      <c r="Y48" t="str">
        <f t="shared" si="41"/>
        <v>DUD</v>
      </c>
      <c r="Z48" t="str">
        <f t="shared" si="42"/>
        <v>DUD</v>
      </c>
      <c r="AA48" t="str">
        <f t="shared" si="43"/>
        <v>DUD</v>
      </c>
      <c r="AB48" t="str">
        <f t="shared" si="44"/>
        <v>DUD</v>
      </c>
      <c r="AC48" t="str">
        <f t="shared" si="45"/>
        <v>DUD</v>
      </c>
      <c r="AD48" t="str">
        <f t="shared" si="46"/>
        <v>DUD</v>
      </c>
      <c r="AE48" t="str">
        <f t="shared" si="47"/>
        <v>DUD</v>
      </c>
      <c r="AF48" t="str">
        <f t="shared" si="48"/>
        <v>DUD</v>
      </c>
      <c r="AG48" t="str">
        <f t="shared" si="49"/>
        <v>DUD</v>
      </c>
      <c r="AH48" t="str">
        <f t="shared" si="50"/>
        <v>DUD</v>
      </c>
      <c r="AI48" t="str">
        <f t="shared" si="51"/>
        <v>DUD</v>
      </c>
      <c r="AJ48" t="str">
        <f t="shared" si="52"/>
        <v>DUD</v>
      </c>
      <c r="AK48" t="str">
        <f t="shared" si="53"/>
        <v>DUD</v>
      </c>
      <c r="AL48" t="str">
        <f t="shared" si="54"/>
        <v>DUD</v>
      </c>
      <c r="AM48" t="str">
        <f t="shared" si="55"/>
        <v>DUD</v>
      </c>
      <c r="AN48" t="str">
        <f t="shared" si="56"/>
        <v>DUD</v>
      </c>
      <c r="AO48">
        <f t="shared" si="57"/>
        <v>0</v>
      </c>
      <c r="AP48" s="21" t="e">
        <f t="shared" si="11"/>
        <v>#REF!</v>
      </c>
      <c r="AQ48" s="20" t="e">
        <f>Main!#REF!</f>
        <v>#REF!</v>
      </c>
      <c r="AR48" s="24" t="e">
        <f t="shared" si="12"/>
        <v>#REF!</v>
      </c>
      <c r="AS48" t="e">
        <f t="shared" si="13"/>
        <v>#REF!</v>
      </c>
      <c r="AT48" t="e">
        <f t="shared" si="14"/>
        <v>#REF!</v>
      </c>
      <c r="AU48" t="e">
        <f t="shared" si="15"/>
        <v>#REF!</v>
      </c>
      <c r="AV48" t="str">
        <f t="shared" si="16"/>
        <v>No vapor present</v>
      </c>
      <c r="AW48" t="e">
        <f t="shared" si="17"/>
        <v>#REF!</v>
      </c>
      <c r="AX48" t="e">
        <f t="shared" si="18"/>
        <v>#REF!</v>
      </c>
      <c r="AY48" s="26" t="e">
        <f t="shared" si="19"/>
        <v>#REF!</v>
      </c>
      <c r="AZ48" s="22" t="e">
        <f>IF(B48&gt;C48,1+ -0.000340326741162024 *(B48-C48)+(B48-C48)^2* -0.000000850463578321 + (B48-C48)*Main!#REF!* -0.000001031725417801,1)</f>
        <v>#REF!</v>
      </c>
      <c r="BA48" t="e">
        <f t="shared" si="20"/>
        <v>#REF!</v>
      </c>
      <c r="BB48" s="25" t="e">
        <f>IF(AND(ISBLANK(Main!#REF!),ISNUMBER(Main!#REF!)), Main!#REF!, BA48*D48+(1-BA48)*AV48)</f>
        <v>#REF!</v>
      </c>
      <c r="BC48" s="27"/>
      <c r="BL48" s="53"/>
      <c r="BM48" s="54"/>
    </row>
    <row r="49" spans="2:65">
      <c r="B49" t="e">
        <f>Main!#REF!</f>
        <v>#REF!</v>
      </c>
      <c r="C49" t="str">
        <f>IF(ISNUMBER(Main!#REF!),Main!#REF!, IF(AND(ISBLANK(Main!#REF!), ISNUMBER(Main!#REF!)), 'Tm-Th-Salinity'!H49,""))</f>
        <v/>
      </c>
      <c r="D49" s="25" t="e">
        <f>IF('Tm-Th-Salinity'!E49=0,0.0000000001,'Tm-Th-Salinity'!E49)</f>
        <v>#REF!</v>
      </c>
      <c r="E49" t="e">
        <f t="shared" si="21"/>
        <v>#VALUE!</v>
      </c>
      <c r="F49" t="e">
        <f t="shared" si="22"/>
        <v>#REF!</v>
      </c>
      <c r="G49" t="str">
        <f t="shared" si="23"/>
        <v>DUD</v>
      </c>
      <c r="H49" t="str">
        <f t="shared" si="24"/>
        <v>DUD</v>
      </c>
      <c r="I49" t="str">
        <f t="shared" si="25"/>
        <v>DUD</v>
      </c>
      <c r="J49" t="str">
        <f t="shared" si="26"/>
        <v>DUD</v>
      </c>
      <c r="K49" t="str">
        <f t="shared" si="27"/>
        <v>DUD</v>
      </c>
      <c r="L49" t="str">
        <f t="shared" si="28"/>
        <v>DUD</v>
      </c>
      <c r="M49" t="str">
        <f t="shared" si="29"/>
        <v>DUD</v>
      </c>
      <c r="N49" t="str">
        <f t="shared" si="30"/>
        <v>DUD</v>
      </c>
      <c r="O49" t="str">
        <f t="shared" si="31"/>
        <v>DUD</v>
      </c>
      <c r="P49" t="str">
        <f t="shared" si="32"/>
        <v>DUD</v>
      </c>
      <c r="Q49" t="str">
        <f t="shared" si="33"/>
        <v>DUD</v>
      </c>
      <c r="R49" t="str">
        <f t="shared" si="34"/>
        <v>DUD</v>
      </c>
      <c r="S49" t="str">
        <f t="shared" si="35"/>
        <v>DUD</v>
      </c>
      <c r="T49" t="str">
        <f t="shared" si="36"/>
        <v>DUD</v>
      </c>
      <c r="U49" t="str">
        <f t="shared" si="37"/>
        <v>DUD</v>
      </c>
      <c r="V49" t="str">
        <f t="shared" si="38"/>
        <v>DUD</v>
      </c>
      <c r="W49" t="str">
        <f t="shared" si="39"/>
        <v>DUD</v>
      </c>
      <c r="X49" t="str">
        <f t="shared" si="40"/>
        <v>DUD</v>
      </c>
      <c r="Y49" t="str">
        <f t="shared" si="41"/>
        <v>DUD</v>
      </c>
      <c r="Z49" t="str">
        <f t="shared" si="42"/>
        <v>DUD</v>
      </c>
      <c r="AA49" t="str">
        <f t="shared" si="43"/>
        <v>DUD</v>
      </c>
      <c r="AB49" t="str">
        <f t="shared" si="44"/>
        <v>DUD</v>
      </c>
      <c r="AC49" t="str">
        <f t="shared" si="45"/>
        <v>DUD</v>
      </c>
      <c r="AD49" t="str">
        <f t="shared" si="46"/>
        <v>DUD</v>
      </c>
      <c r="AE49" t="str">
        <f t="shared" si="47"/>
        <v>DUD</v>
      </c>
      <c r="AF49" t="str">
        <f t="shared" si="48"/>
        <v>DUD</v>
      </c>
      <c r="AG49" t="str">
        <f t="shared" si="49"/>
        <v>DUD</v>
      </c>
      <c r="AH49" t="str">
        <f t="shared" si="50"/>
        <v>DUD</v>
      </c>
      <c r="AI49" t="str">
        <f t="shared" si="51"/>
        <v>DUD</v>
      </c>
      <c r="AJ49" t="str">
        <f t="shared" si="52"/>
        <v>DUD</v>
      </c>
      <c r="AK49" t="str">
        <f t="shared" si="53"/>
        <v>DUD</v>
      </c>
      <c r="AL49" t="str">
        <f t="shared" si="54"/>
        <v>DUD</v>
      </c>
      <c r="AM49" t="str">
        <f t="shared" si="55"/>
        <v>DUD</v>
      </c>
      <c r="AN49" t="str">
        <f t="shared" si="56"/>
        <v>DUD</v>
      </c>
      <c r="AO49">
        <f t="shared" si="57"/>
        <v>0</v>
      </c>
      <c r="AP49" s="21" t="e">
        <f t="shared" si="11"/>
        <v>#REF!</v>
      </c>
      <c r="AQ49" s="20" t="e">
        <f>Main!#REF!</f>
        <v>#REF!</v>
      </c>
      <c r="AR49" s="24" t="e">
        <f t="shared" si="12"/>
        <v>#REF!</v>
      </c>
      <c r="AS49" t="e">
        <f t="shared" si="13"/>
        <v>#REF!</v>
      </c>
      <c r="AT49" t="e">
        <f t="shared" si="14"/>
        <v>#REF!</v>
      </c>
      <c r="AU49" t="e">
        <f t="shared" si="15"/>
        <v>#REF!</v>
      </c>
      <c r="AV49" t="str">
        <f t="shared" si="16"/>
        <v>No vapor present</v>
      </c>
      <c r="AW49" t="e">
        <f t="shared" si="17"/>
        <v>#REF!</v>
      </c>
      <c r="AX49" t="e">
        <f t="shared" si="18"/>
        <v>#REF!</v>
      </c>
      <c r="AY49" s="26" t="e">
        <f t="shared" si="19"/>
        <v>#REF!</v>
      </c>
      <c r="AZ49" s="22" t="e">
        <f>IF(B49&gt;C49,1+ -0.000340326741162024 *(B49-C49)+(B49-C49)^2* -0.000000850463578321 + (B49-C49)*Main!#REF!* -0.000001031725417801,1)</f>
        <v>#REF!</v>
      </c>
      <c r="BA49" t="e">
        <f t="shared" si="20"/>
        <v>#REF!</v>
      </c>
      <c r="BB49" s="25" t="e">
        <f>IF(AND(ISBLANK(Main!#REF!),ISNUMBER(Main!#REF!)), Main!#REF!, BA49*D49+(1-BA49)*AV49)</f>
        <v>#REF!</v>
      </c>
      <c r="BC49" s="27"/>
      <c r="BL49" s="53"/>
      <c r="BM49" s="54"/>
    </row>
    <row r="50" spans="2:65">
      <c r="B50" t="e">
        <f>Main!#REF!</f>
        <v>#REF!</v>
      </c>
      <c r="C50" t="str">
        <f>IF(ISNUMBER(Main!#REF!),Main!#REF!, IF(AND(ISBLANK(Main!#REF!), ISNUMBER(Main!#REF!)), 'Tm-Th-Salinity'!H50,""))</f>
        <v/>
      </c>
      <c r="D50" s="25" t="e">
        <f>IF('Tm-Th-Salinity'!E50=0,0.0000000001,'Tm-Th-Salinity'!E50)</f>
        <v>#REF!</v>
      </c>
      <c r="E50" t="e">
        <f t="shared" si="21"/>
        <v>#VALUE!</v>
      </c>
      <c r="F50" t="e">
        <f t="shared" si="22"/>
        <v>#REF!</v>
      </c>
      <c r="G50" t="str">
        <f t="shared" si="23"/>
        <v>DUD</v>
      </c>
      <c r="H50" t="str">
        <f t="shared" si="24"/>
        <v>DUD</v>
      </c>
      <c r="I50" t="str">
        <f t="shared" si="25"/>
        <v>DUD</v>
      </c>
      <c r="J50" t="str">
        <f t="shared" si="26"/>
        <v>DUD</v>
      </c>
      <c r="K50" t="str">
        <f t="shared" si="27"/>
        <v>DUD</v>
      </c>
      <c r="L50" t="str">
        <f t="shared" si="28"/>
        <v>DUD</v>
      </c>
      <c r="M50" t="str">
        <f t="shared" si="29"/>
        <v>DUD</v>
      </c>
      <c r="N50" t="str">
        <f t="shared" si="30"/>
        <v>DUD</v>
      </c>
      <c r="O50" t="str">
        <f t="shared" si="31"/>
        <v>DUD</v>
      </c>
      <c r="P50" t="str">
        <f t="shared" si="32"/>
        <v>DUD</v>
      </c>
      <c r="Q50" t="str">
        <f t="shared" si="33"/>
        <v>DUD</v>
      </c>
      <c r="R50" t="str">
        <f t="shared" si="34"/>
        <v>DUD</v>
      </c>
      <c r="S50" t="str">
        <f t="shared" si="35"/>
        <v>DUD</v>
      </c>
      <c r="T50" t="str">
        <f t="shared" si="36"/>
        <v>DUD</v>
      </c>
      <c r="U50" t="str">
        <f t="shared" si="37"/>
        <v>DUD</v>
      </c>
      <c r="V50" t="str">
        <f t="shared" si="38"/>
        <v>DUD</v>
      </c>
      <c r="W50" t="str">
        <f t="shared" si="39"/>
        <v>DUD</v>
      </c>
      <c r="X50" t="str">
        <f t="shared" si="40"/>
        <v>DUD</v>
      </c>
      <c r="Y50" t="str">
        <f t="shared" si="41"/>
        <v>DUD</v>
      </c>
      <c r="Z50" t="str">
        <f t="shared" si="42"/>
        <v>DUD</v>
      </c>
      <c r="AA50" t="str">
        <f t="shared" si="43"/>
        <v>DUD</v>
      </c>
      <c r="AB50" t="str">
        <f t="shared" si="44"/>
        <v>DUD</v>
      </c>
      <c r="AC50" t="str">
        <f t="shared" si="45"/>
        <v>DUD</v>
      </c>
      <c r="AD50" t="str">
        <f t="shared" si="46"/>
        <v>DUD</v>
      </c>
      <c r="AE50" t="str">
        <f t="shared" si="47"/>
        <v>DUD</v>
      </c>
      <c r="AF50" t="str">
        <f t="shared" si="48"/>
        <v>DUD</v>
      </c>
      <c r="AG50" t="str">
        <f t="shared" si="49"/>
        <v>DUD</v>
      </c>
      <c r="AH50" t="str">
        <f t="shared" si="50"/>
        <v>DUD</v>
      </c>
      <c r="AI50" t="str">
        <f t="shared" si="51"/>
        <v>DUD</v>
      </c>
      <c r="AJ50" t="str">
        <f t="shared" si="52"/>
        <v>DUD</v>
      </c>
      <c r="AK50" t="str">
        <f t="shared" si="53"/>
        <v>DUD</v>
      </c>
      <c r="AL50" t="str">
        <f t="shared" si="54"/>
        <v>DUD</v>
      </c>
      <c r="AM50" t="str">
        <f t="shared" si="55"/>
        <v>DUD</v>
      </c>
      <c r="AN50" t="str">
        <f t="shared" si="56"/>
        <v>DUD</v>
      </c>
      <c r="AO50">
        <f t="shared" si="57"/>
        <v>0</v>
      </c>
      <c r="AP50" s="21" t="e">
        <f t="shared" si="11"/>
        <v>#REF!</v>
      </c>
      <c r="AQ50" s="20" t="e">
        <f>Main!#REF!</f>
        <v>#REF!</v>
      </c>
      <c r="AR50" s="24" t="e">
        <f t="shared" si="12"/>
        <v>#REF!</v>
      </c>
      <c r="AS50" t="e">
        <f t="shared" si="13"/>
        <v>#REF!</v>
      </c>
      <c r="AT50" t="e">
        <f t="shared" si="14"/>
        <v>#REF!</v>
      </c>
      <c r="AU50" t="e">
        <f t="shared" si="15"/>
        <v>#REF!</v>
      </c>
      <c r="AV50" t="str">
        <f t="shared" si="16"/>
        <v>No vapor present</v>
      </c>
      <c r="AW50" t="e">
        <f t="shared" si="17"/>
        <v>#REF!</v>
      </c>
      <c r="AX50" t="e">
        <f t="shared" si="18"/>
        <v>#REF!</v>
      </c>
      <c r="AY50" s="26" t="e">
        <f t="shared" si="19"/>
        <v>#REF!</v>
      </c>
      <c r="AZ50" s="22" t="e">
        <f>IF(B50&gt;C50,1+ -0.000340326741162024 *(B50-C50)+(B50-C50)^2* -0.000000850463578321 + (B50-C50)*Main!#REF!* -0.000001031725417801,1)</f>
        <v>#REF!</v>
      </c>
      <c r="BA50" t="e">
        <f t="shared" si="20"/>
        <v>#REF!</v>
      </c>
      <c r="BB50" s="25" t="e">
        <f>IF(AND(ISBLANK(Main!#REF!),ISNUMBER(Main!#REF!)), Main!#REF!, BA50*D50+(1-BA50)*AV50)</f>
        <v>#REF!</v>
      </c>
      <c r="BC50" s="27"/>
      <c r="BL50" s="53"/>
      <c r="BM50" s="54"/>
    </row>
    <row r="51" spans="2:65">
      <c r="B51" t="e">
        <f>Main!#REF!</f>
        <v>#REF!</v>
      </c>
      <c r="C51" t="str">
        <f>IF(ISNUMBER(Main!#REF!),Main!#REF!, IF(AND(ISBLANK(Main!#REF!), ISNUMBER(Main!#REF!)), 'Tm-Th-Salinity'!H51,""))</f>
        <v/>
      </c>
      <c r="D51" s="25" t="e">
        <f>IF('Tm-Th-Salinity'!E51=0,0.0000000001,'Tm-Th-Salinity'!E51)</f>
        <v>#REF!</v>
      </c>
      <c r="E51" t="e">
        <f t="shared" si="21"/>
        <v>#VALUE!</v>
      </c>
      <c r="F51" t="e">
        <f t="shared" si="22"/>
        <v>#REF!</v>
      </c>
      <c r="G51" t="str">
        <f t="shared" si="23"/>
        <v>DUD</v>
      </c>
      <c r="H51" t="str">
        <f t="shared" si="24"/>
        <v>DUD</v>
      </c>
      <c r="I51" t="str">
        <f t="shared" si="25"/>
        <v>DUD</v>
      </c>
      <c r="J51" t="str">
        <f t="shared" si="26"/>
        <v>DUD</v>
      </c>
      <c r="K51" t="str">
        <f t="shared" si="27"/>
        <v>DUD</v>
      </c>
      <c r="L51" t="str">
        <f t="shared" si="28"/>
        <v>DUD</v>
      </c>
      <c r="M51" t="str">
        <f t="shared" si="29"/>
        <v>DUD</v>
      </c>
      <c r="N51" t="str">
        <f t="shared" si="30"/>
        <v>DUD</v>
      </c>
      <c r="O51" t="str">
        <f t="shared" si="31"/>
        <v>DUD</v>
      </c>
      <c r="P51" t="str">
        <f t="shared" si="32"/>
        <v>DUD</v>
      </c>
      <c r="Q51" t="str">
        <f t="shared" si="33"/>
        <v>DUD</v>
      </c>
      <c r="R51" t="str">
        <f t="shared" si="34"/>
        <v>DUD</v>
      </c>
      <c r="S51" t="str">
        <f t="shared" si="35"/>
        <v>DUD</v>
      </c>
      <c r="T51" t="str">
        <f t="shared" si="36"/>
        <v>DUD</v>
      </c>
      <c r="U51" t="str">
        <f t="shared" si="37"/>
        <v>DUD</v>
      </c>
      <c r="V51" t="str">
        <f t="shared" si="38"/>
        <v>DUD</v>
      </c>
      <c r="W51" t="str">
        <f t="shared" si="39"/>
        <v>DUD</v>
      </c>
      <c r="X51" t="str">
        <f t="shared" si="40"/>
        <v>DUD</v>
      </c>
      <c r="Y51" t="str">
        <f t="shared" si="41"/>
        <v>DUD</v>
      </c>
      <c r="Z51" t="str">
        <f t="shared" si="42"/>
        <v>DUD</v>
      </c>
      <c r="AA51" t="str">
        <f t="shared" si="43"/>
        <v>DUD</v>
      </c>
      <c r="AB51" t="str">
        <f t="shared" si="44"/>
        <v>DUD</v>
      </c>
      <c r="AC51" t="str">
        <f t="shared" si="45"/>
        <v>DUD</v>
      </c>
      <c r="AD51" t="str">
        <f t="shared" si="46"/>
        <v>DUD</v>
      </c>
      <c r="AE51" t="str">
        <f t="shared" si="47"/>
        <v>DUD</v>
      </c>
      <c r="AF51" t="str">
        <f t="shared" si="48"/>
        <v>DUD</v>
      </c>
      <c r="AG51" t="str">
        <f t="shared" si="49"/>
        <v>DUD</v>
      </c>
      <c r="AH51" t="str">
        <f t="shared" si="50"/>
        <v>DUD</v>
      </c>
      <c r="AI51" t="str">
        <f t="shared" si="51"/>
        <v>DUD</v>
      </c>
      <c r="AJ51" t="str">
        <f t="shared" si="52"/>
        <v>DUD</v>
      </c>
      <c r="AK51" t="str">
        <f t="shared" si="53"/>
        <v>DUD</v>
      </c>
      <c r="AL51" t="str">
        <f t="shared" si="54"/>
        <v>DUD</v>
      </c>
      <c r="AM51" t="str">
        <f t="shared" si="55"/>
        <v>DUD</v>
      </c>
      <c r="AN51" t="str">
        <f t="shared" si="56"/>
        <v>DUD</v>
      </c>
      <c r="AO51">
        <f t="shared" si="57"/>
        <v>0</v>
      </c>
      <c r="AP51" s="21" t="e">
        <f t="shared" si="11"/>
        <v>#REF!</v>
      </c>
      <c r="AQ51" s="20" t="e">
        <f>Main!#REF!</f>
        <v>#REF!</v>
      </c>
      <c r="AR51" s="24" t="e">
        <f t="shared" si="12"/>
        <v>#REF!</v>
      </c>
      <c r="AS51" t="e">
        <f t="shared" si="13"/>
        <v>#REF!</v>
      </c>
      <c r="AT51" t="e">
        <f t="shared" si="14"/>
        <v>#REF!</v>
      </c>
      <c r="AU51" t="e">
        <f t="shared" si="15"/>
        <v>#REF!</v>
      </c>
      <c r="AV51" t="str">
        <f t="shared" si="16"/>
        <v>No vapor present</v>
      </c>
      <c r="AW51" t="e">
        <f t="shared" si="17"/>
        <v>#REF!</v>
      </c>
      <c r="AX51" t="e">
        <f t="shared" si="18"/>
        <v>#REF!</v>
      </c>
      <c r="AY51" s="26" t="e">
        <f t="shared" si="19"/>
        <v>#REF!</v>
      </c>
      <c r="AZ51" s="22" t="e">
        <f>IF(B51&gt;C51,1+ -0.000340326741162024 *(B51-C51)+(B51-C51)^2* -0.000000850463578321 + (B51-C51)*Main!#REF!* -0.000001031725417801,1)</f>
        <v>#REF!</v>
      </c>
      <c r="BA51" t="e">
        <f t="shared" si="20"/>
        <v>#REF!</v>
      </c>
      <c r="BB51" s="25" t="e">
        <f>IF(AND(ISBLANK(Main!#REF!),ISNUMBER(Main!#REF!)), Main!#REF!, BA51*D51+(1-BA51)*AV51)</f>
        <v>#REF!</v>
      </c>
      <c r="BC51" s="27"/>
      <c r="BL51" s="53"/>
      <c r="BM51" s="54"/>
    </row>
    <row r="52" spans="2:65">
      <c r="B52" t="e">
        <f>Main!#REF!</f>
        <v>#REF!</v>
      </c>
      <c r="C52" t="str">
        <f>IF(ISNUMBER(Main!#REF!),Main!#REF!, IF(AND(ISBLANK(Main!#REF!), ISNUMBER(Main!#REF!)), 'Tm-Th-Salinity'!H52,""))</f>
        <v/>
      </c>
      <c r="D52" s="25" t="e">
        <f>IF('Tm-Th-Salinity'!E52=0,0.0000000001,'Tm-Th-Salinity'!E52)</f>
        <v>#REF!</v>
      </c>
      <c r="E52" t="e">
        <f t="shared" si="21"/>
        <v>#VALUE!</v>
      </c>
      <c r="F52" t="e">
        <f t="shared" si="22"/>
        <v>#REF!</v>
      </c>
      <c r="G52" t="str">
        <f t="shared" si="23"/>
        <v>DUD</v>
      </c>
      <c r="H52" t="str">
        <f t="shared" si="24"/>
        <v>DUD</v>
      </c>
      <c r="I52" t="str">
        <f t="shared" si="25"/>
        <v>DUD</v>
      </c>
      <c r="J52" t="str">
        <f t="shared" si="26"/>
        <v>DUD</v>
      </c>
      <c r="K52" t="str">
        <f t="shared" si="27"/>
        <v>DUD</v>
      </c>
      <c r="L52" t="str">
        <f t="shared" si="28"/>
        <v>DUD</v>
      </c>
      <c r="M52" t="str">
        <f t="shared" si="29"/>
        <v>DUD</v>
      </c>
      <c r="N52" t="str">
        <f t="shared" si="30"/>
        <v>DUD</v>
      </c>
      <c r="O52" t="str">
        <f t="shared" si="31"/>
        <v>DUD</v>
      </c>
      <c r="P52" t="str">
        <f t="shared" si="32"/>
        <v>DUD</v>
      </c>
      <c r="Q52" t="str">
        <f t="shared" si="33"/>
        <v>DUD</v>
      </c>
      <c r="R52" t="str">
        <f t="shared" si="34"/>
        <v>DUD</v>
      </c>
      <c r="S52" t="str">
        <f t="shared" si="35"/>
        <v>DUD</v>
      </c>
      <c r="T52" t="str">
        <f t="shared" si="36"/>
        <v>DUD</v>
      </c>
      <c r="U52" t="str">
        <f t="shared" si="37"/>
        <v>DUD</v>
      </c>
      <c r="V52" t="str">
        <f t="shared" si="38"/>
        <v>DUD</v>
      </c>
      <c r="W52" t="str">
        <f t="shared" si="39"/>
        <v>DUD</v>
      </c>
      <c r="X52" t="str">
        <f t="shared" si="40"/>
        <v>DUD</v>
      </c>
      <c r="Y52" t="str">
        <f t="shared" si="41"/>
        <v>DUD</v>
      </c>
      <c r="Z52" t="str">
        <f t="shared" si="42"/>
        <v>DUD</v>
      </c>
      <c r="AA52" t="str">
        <f t="shared" si="43"/>
        <v>DUD</v>
      </c>
      <c r="AB52" t="str">
        <f t="shared" si="44"/>
        <v>DUD</v>
      </c>
      <c r="AC52" t="str">
        <f t="shared" si="45"/>
        <v>DUD</v>
      </c>
      <c r="AD52" t="str">
        <f t="shared" si="46"/>
        <v>DUD</v>
      </c>
      <c r="AE52" t="str">
        <f t="shared" si="47"/>
        <v>DUD</v>
      </c>
      <c r="AF52" t="str">
        <f t="shared" si="48"/>
        <v>DUD</v>
      </c>
      <c r="AG52" t="str">
        <f t="shared" si="49"/>
        <v>DUD</v>
      </c>
      <c r="AH52" t="str">
        <f t="shared" si="50"/>
        <v>DUD</v>
      </c>
      <c r="AI52" t="str">
        <f t="shared" si="51"/>
        <v>DUD</v>
      </c>
      <c r="AJ52" t="str">
        <f t="shared" si="52"/>
        <v>DUD</v>
      </c>
      <c r="AK52" t="str">
        <f t="shared" si="53"/>
        <v>DUD</v>
      </c>
      <c r="AL52" t="str">
        <f t="shared" si="54"/>
        <v>DUD</v>
      </c>
      <c r="AM52" t="str">
        <f t="shared" si="55"/>
        <v>DUD</v>
      </c>
      <c r="AN52" t="str">
        <f t="shared" si="56"/>
        <v>DUD</v>
      </c>
      <c r="AO52">
        <f t="shared" si="57"/>
        <v>0</v>
      </c>
      <c r="AP52" s="21" t="e">
        <f t="shared" si="11"/>
        <v>#REF!</v>
      </c>
      <c r="AQ52" s="20" t="e">
        <f>Main!#REF!</f>
        <v>#REF!</v>
      </c>
      <c r="AR52" s="24" t="e">
        <f t="shared" si="12"/>
        <v>#REF!</v>
      </c>
      <c r="AS52" t="e">
        <f t="shared" si="13"/>
        <v>#REF!</v>
      </c>
      <c r="AT52" t="e">
        <f t="shared" si="14"/>
        <v>#REF!</v>
      </c>
      <c r="AU52" t="e">
        <f t="shared" si="15"/>
        <v>#REF!</v>
      </c>
      <c r="AV52" t="str">
        <f t="shared" si="16"/>
        <v>No vapor present</v>
      </c>
      <c r="AW52" t="e">
        <f t="shared" si="17"/>
        <v>#REF!</v>
      </c>
      <c r="AX52" t="e">
        <f t="shared" si="18"/>
        <v>#REF!</v>
      </c>
      <c r="AY52" s="26" t="e">
        <f t="shared" si="19"/>
        <v>#REF!</v>
      </c>
      <c r="AZ52" s="22" t="e">
        <f>IF(B52&gt;C52,1+ -0.000340326741162024 *(B52-C52)+(B52-C52)^2* -0.000000850463578321 + (B52-C52)*Main!#REF!* -0.000001031725417801,1)</f>
        <v>#REF!</v>
      </c>
      <c r="BA52" t="e">
        <f t="shared" si="20"/>
        <v>#REF!</v>
      </c>
      <c r="BB52" s="25" t="e">
        <f>IF(AND(ISBLANK(Main!#REF!),ISNUMBER(Main!#REF!)), Main!#REF!, BA52*D52+(1-BA52)*AV52)</f>
        <v>#REF!</v>
      </c>
      <c r="BC52" s="27"/>
      <c r="BL52" s="53"/>
      <c r="BM52" s="54"/>
    </row>
    <row r="53" spans="2:65">
      <c r="B53" t="e">
        <f>Main!#REF!</f>
        <v>#REF!</v>
      </c>
      <c r="C53" t="str">
        <f>IF(ISNUMBER(Main!#REF!),Main!#REF!, IF(AND(ISBLANK(Main!#REF!), ISNUMBER(Main!#REF!)), 'Tm-Th-Salinity'!H53,""))</f>
        <v/>
      </c>
      <c r="D53" s="25" t="e">
        <f>IF('Tm-Th-Salinity'!E53=0,0.0000000001,'Tm-Th-Salinity'!E53)</f>
        <v>#REF!</v>
      </c>
      <c r="E53" t="e">
        <f t="shared" si="21"/>
        <v>#VALUE!</v>
      </c>
      <c r="F53" t="e">
        <f t="shared" si="22"/>
        <v>#REF!</v>
      </c>
      <c r="G53" t="str">
        <f t="shared" si="23"/>
        <v>DUD</v>
      </c>
      <c r="H53" t="str">
        <f t="shared" si="24"/>
        <v>DUD</v>
      </c>
      <c r="I53" t="str">
        <f t="shared" si="25"/>
        <v>DUD</v>
      </c>
      <c r="J53" t="str">
        <f t="shared" si="26"/>
        <v>DUD</v>
      </c>
      <c r="K53" t="str">
        <f t="shared" si="27"/>
        <v>DUD</v>
      </c>
      <c r="L53" t="str">
        <f t="shared" si="28"/>
        <v>DUD</v>
      </c>
      <c r="M53" t="str">
        <f t="shared" si="29"/>
        <v>DUD</v>
      </c>
      <c r="N53" t="str">
        <f t="shared" si="30"/>
        <v>DUD</v>
      </c>
      <c r="O53" t="str">
        <f t="shared" si="31"/>
        <v>DUD</v>
      </c>
      <c r="P53" t="str">
        <f t="shared" si="32"/>
        <v>DUD</v>
      </c>
      <c r="Q53" t="str">
        <f t="shared" si="33"/>
        <v>DUD</v>
      </c>
      <c r="R53" t="str">
        <f t="shared" si="34"/>
        <v>DUD</v>
      </c>
      <c r="S53" t="str">
        <f t="shared" si="35"/>
        <v>DUD</v>
      </c>
      <c r="T53" t="str">
        <f t="shared" si="36"/>
        <v>DUD</v>
      </c>
      <c r="U53" t="str">
        <f t="shared" si="37"/>
        <v>DUD</v>
      </c>
      <c r="V53" t="str">
        <f t="shared" si="38"/>
        <v>DUD</v>
      </c>
      <c r="W53" t="str">
        <f t="shared" si="39"/>
        <v>DUD</v>
      </c>
      <c r="X53" t="str">
        <f t="shared" si="40"/>
        <v>DUD</v>
      </c>
      <c r="Y53" t="str">
        <f t="shared" si="41"/>
        <v>DUD</v>
      </c>
      <c r="Z53" t="str">
        <f t="shared" si="42"/>
        <v>DUD</v>
      </c>
      <c r="AA53" t="str">
        <f t="shared" si="43"/>
        <v>DUD</v>
      </c>
      <c r="AB53" t="str">
        <f t="shared" si="44"/>
        <v>DUD</v>
      </c>
      <c r="AC53" t="str">
        <f t="shared" si="45"/>
        <v>DUD</v>
      </c>
      <c r="AD53" t="str">
        <f t="shared" si="46"/>
        <v>DUD</v>
      </c>
      <c r="AE53" t="str">
        <f t="shared" si="47"/>
        <v>DUD</v>
      </c>
      <c r="AF53" t="str">
        <f t="shared" si="48"/>
        <v>DUD</v>
      </c>
      <c r="AG53" t="str">
        <f t="shared" si="49"/>
        <v>DUD</v>
      </c>
      <c r="AH53" t="str">
        <f t="shared" si="50"/>
        <v>DUD</v>
      </c>
      <c r="AI53" t="str">
        <f t="shared" si="51"/>
        <v>DUD</v>
      </c>
      <c r="AJ53" t="str">
        <f t="shared" si="52"/>
        <v>DUD</v>
      </c>
      <c r="AK53" t="str">
        <f t="shared" si="53"/>
        <v>DUD</v>
      </c>
      <c r="AL53" t="str">
        <f t="shared" si="54"/>
        <v>DUD</v>
      </c>
      <c r="AM53" t="str">
        <f t="shared" si="55"/>
        <v>DUD</v>
      </c>
      <c r="AN53" t="str">
        <f t="shared" si="56"/>
        <v>DUD</v>
      </c>
      <c r="AO53">
        <f t="shared" si="57"/>
        <v>0</v>
      </c>
      <c r="AP53" s="21" t="e">
        <f t="shared" si="11"/>
        <v>#REF!</v>
      </c>
      <c r="AQ53" s="20" t="e">
        <f>Main!#REF!</f>
        <v>#REF!</v>
      </c>
      <c r="AR53" s="24" t="e">
        <f t="shared" si="12"/>
        <v>#REF!</v>
      </c>
      <c r="AS53" t="e">
        <f t="shared" si="13"/>
        <v>#REF!</v>
      </c>
      <c r="AT53" t="e">
        <f t="shared" si="14"/>
        <v>#REF!</v>
      </c>
      <c r="AU53" t="e">
        <f t="shared" si="15"/>
        <v>#REF!</v>
      </c>
      <c r="AV53" t="str">
        <f t="shared" si="16"/>
        <v>No vapor present</v>
      </c>
      <c r="AW53" t="e">
        <f t="shared" si="17"/>
        <v>#REF!</v>
      </c>
      <c r="AX53" t="e">
        <f t="shared" si="18"/>
        <v>#REF!</v>
      </c>
      <c r="AY53" s="26" t="e">
        <f t="shared" si="19"/>
        <v>#REF!</v>
      </c>
      <c r="AZ53" s="22" t="e">
        <f>IF(B53&gt;C53,1+ -0.000340326741162024 *(B53-C53)+(B53-C53)^2* -0.000000850463578321 + (B53-C53)*Main!#REF!* -0.000001031725417801,1)</f>
        <v>#REF!</v>
      </c>
      <c r="BA53" t="e">
        <f t="shared" si="20"/>
        <v>#REF!</v>
      </c>
      <c r="BB53" s="25" t="e">
        <f>IF(AND(ISBLANK(Main!#REF!),ISNUMBER(Main!#REF!)), Main!#REF!, BA53*D53+(1-BA53)*AV53)</f>
        <v>#REF!</v>
      </c>
      <c r="BC53" s="27"/>
      <c r="BL53" s="53"/>
      <c r="BM53" s="54"/>
    </row>
    <row r="54" spans="2:65">
      <c r="B54" t="e">
        <f>Main!#REF!</f>
        <v>#REF!</v>
      </c>
      <c r="C54" t="str">
        <f>IF(ISNUMBER(Main!#REF!),Main!#REF!, IF(AND(ISBLANK(Main!#REF!), ISNUMBER(Main!#REF!)), 'Tm-Th-Salinity'!H54,""))</f>
        <v/>
      </c>
      <c r="D54" s="25" t="e">
        <f>IF('Tm-Th-Salinity'!E54=0,0.0000000001,'Tm-Th-Salinity'!E54)</f>
        <v>#REF!</v>
      </c>
      <c r="E54" t="e">
        <f t="shared" si="21"/>
        <v>#VALUE!</v>
      </c>
      <c r="F54" t="e">
        <f t="shared" si="22"/>
        <v>#REF!</v>
      </c>
      <c r="G54" t="str">
        <f t="shared" si="23"/>
        <v>DUD</v>
      </c>
      <c r="H54" t="str">
        <f t="shared" si="24"/>
        <v>DUD</v>
      </c>
      <c r="I54" t="str">
        <f t="shared" si="25"/>
        <v>DUD</v>
      </c>
      <c r="J54" t="str">
        <f t="shared" si="26"/>
        <v>DUD</v>
      </c>
      <c r="K54" t="str">
        <f t="shared" si="27"/>
        <v>DUD</v>
      </c>
      <c r="L54" t="str">
        <f t="shared" si="28"/>
        <v>DUD</v>
      </c>
      <c r="M54" t="str">
        <f t="shared" si="29"/>
        <v>DUD</v>
      </c>
      <c r="N54" t="str">
        <f t="shared" si="30"/>
        <v>DUD</v>
      </c>
      <c r="O54" t="str">
        <f t="shared" si="31"/>
        <v>DUD</v>
      </c>
      <c r="P54" t="str">
        <f t="shared" si="32"/>
        <v>DUD</v>
      </c>
      <c r="Q54" t="str">
        <f t="shared" si="33"/>
        <v>DUD</v>
      </c>
      <c r="R54" t="str">
        <f t="shared" si="34"/>
        <v>DUD</v>
      </c>
      <c r="S54" t="str">
        <f t="shared" si="35"/>
        <v>DUD</v>
      </c>
      <c r="T54" t="str">
        <f t="shared" si="36"/>
        <v>DUD</v>
      </c>
      <c r="U54" t="str">
        <f t="shared" si="37"/>
        <v>DUD</v>
      </c>
      <c r="V54" t="str">
        <f t="shared" si="38"/>
        <v>DUD</v>
      </c>
      <c r="W54" t="str">
        <f t="shared" si="39"/>
        <v>DUD</v>
      </c>
      <c r="X54" t="str">
        <f t="shared" si="40"/>
        <v>DUD</v>
      </c>
      <c r="Y54" t="str">
        <f t="shared" si="41"/>
        <v>DUD</v>
      </c>
      <c r="Z54" t="str">
        <f t="shared" si="42"/>
        <v>DUD</v>
      </c>
      <c r="AA54" t="str">
        <f t="shared" si="43"/>
        <v>DUD</v>
      </c>
      <c r="AB54" t="str">
        <f t="shared" si="44"/>
        <v>DUD</v>
      </c>
      <c r="AC54" t="str">
        <f t="shared" si="45"/>
        <v>DUD</v>
      </c>
      <c r="AD54" t="str">
        <f t="shared" si="46"/>
        <v>DUD</v>
      </c>
      <c r="AE54" t="str">
        <f t="shared" si="47"/>
        <v>DUD</v>
      </c>
      <c r="AF54" t="str">
        <f t="shared" si="48"/>
        <v>DUD</v>
      </c>
      <c r="AG54" t="str">
        <f t="shared" si="49"/>
        <v>DUD</v>
      </c>
      <c r="AH54" t="str">
        <f t="shared" si="50"/>
        <v>DUD</v>
      </c>
      <c r="AI54" t="str">
        <f t="shared" si="51"/>
        <v>DUD</v>
      </c>
      <c r="AJ54" t="str">
        <f t="shared" si="52"/>
        <v>DUD</v>
      </c>
      <c r="AK54" t="str">
        <f t="shared" si="53"/>
        <v>DUD</v>
      </c>
      <c r="AL54" t="str">
        <f t="shared" si="54"/>
        <v>DUD</v>
      </c>
      <c r="AM54" t="str">
        <f t="shared" si="55"/>
        <v>DUD</v>
      </c>
      <c r="AN54" t="str">
        <f t="shared" si="56"/>
        <v>DUD</v>
      </c>
      <c r="AO54">
        <f t="shared" si="57"/>
        <v>0</v>
      </c>
      <c r="AP54" s="21" t="e">
        <f t="shared" si="11"/>
        <v>#REF!</v>
      </c>
      <c r="AQ54" s="20" t="e">
        <f>Main!#REF!</f>
        <v>#REF!</v>
      </c>
      <c r="AR54" s="24" t="e">
        <f t="shared" si="12"/>
        <v>#REF!</v>
      </c>
      <c r="AS54" t="e">
        <f t="shared" si="13"/>
        <v>#REF!</v>
      </c>
      <c r="AT54" t="e">
        <f t="shared" si="14"/>
        <v>#REF!</v>
      </c>
      <c r="AU54" t="e">
        <f t="shared" si="15"/>
        <v>#REF!</v>
      </c>
      <c r="AV54" t="str">
        <f t="shared" si="16"/>
        <v>No vapor present</v>
      </c>
      <c r="AW54" t="e">
        <f t="shared" si="17"/>
        <v>#REF!</v>
      </c>
      <c r="AX54" t="e">
        <f t="shared" si="18"/>
        <v>#REF!</v>
      </c>
      <c r="AY54" s="26" t="e">
        <f t="shared" si="19"/>
        <v>#REF!</v>
      </c>
      <c r="AZ54" s="22" t="e">
        <f>IF(B54&gt;C54,1+ -0.000340326741162024 *(B54-C54)+(B54-C54)^2* -0.000000850463578321 + (B54-C54)*Main!#REF!* -0.000001031725417801,1)</f>
        <v>#REF!</v>
      </c>
      <c r="BA54" t="e">
        <f t="shared" si="20"/>
        <v>#REF!</v>
      </c>
      <c r="BB54" s="25" t="e">
        <f>IF(AND(ISBLANK(Main!#REF!),ISNUMBER(Main!#REF!)), Main!#REF!, BA54*D54+(1-BA54)*AV54)</f>
        <v>#REF!</v>
      </c>
      <c r="BC54" s="27"/>
      <c r="BL54" s="53"/>
      <c r="BM54" s="54"/>
    </row>
    <row r="55" spans="2:65">
      <c r="B55" t="e">
        <f>Main!#REF!</f>
        <v>#REF!</v>
      </c>
      <c r="C55" t="str">
        <f>IF(ISNUMBER(Main!#REF!),Main!#REF!, IF(AND(ISBLANK(Main!#REF!), ISNUMBER(Main!#REF!)), 'Tm-Th-Salinity'!H55,""))</f>
        <v/>
      </c>
      <c r="D55" s="25" t="e">
        <f>IF('Tm-Th-Salinity'!E55=0,0.0000000001,'Tm-Th-Salinity'!E55)</f>
        <v>#REF!</v>
      </c>
      <c r="E55" t="e">
        <f t="shared" si="21"/>
        <v>#VALUE!</v>
      </c>
      <c r="F55" t="e">
        <f t="shared" si="22"/>
        <v>#REF!</v>
      </c>
      <c r="G55" t="str">
        <f t="shared" si="23"/>
        <v>DUD</v>
      </c>
      <c r="H55" t="str">
        <f t="shared" si="24"/>
        <v>DUD</v>
      </c>
      <c r="I55" t="str">
        <f t="shared" si="25"/>
        <v>DUD</v>
      </c>
      <c r="J55" t="str">
        <f t="shared" si="26"/>
        <v>DUD</v>
      </c>
      <c r="K55" t="str">
        <f t="shared" si="27"/>
        <v>DUD</v>
      </c>
      <c r="L55" t="str">
        <f t="shared" si="28"/>
        <v>DUD</v>
      </c>
      <c r="M55" t="str">
        <f t="shared" si="29"/>
        <v>DUD</v>
      </c>
      <c r="N55" t="str">
        <f t="shared" si="30"/>
        <v>DUD</v>
      </c>
      <c r="O55" t="str">
        <f t="shared" si="31"/>
        <v>DUD</v>
      </c>
      <c r="P55" t="str">
        <f t="shared" si="32"/>
        <v>DUD</v>
      </c>
      <c r="Q55" t="str">
        <f t="shared" si="33"/>
        <v>DUD</v>
      </c>
      <c r="R55" t="str">
        <f t="shared" si="34"/>
        <v>DUD</v>
      </c>
      <c r="S55" t="str">
        <f t="shared" si="35"/>
        <v>DUD</v>
      </c>
      <c r="T55" t="str">
        <f t="shared" si="36"/>
        <v>DUD</v>
      </c>
      <c r="U55" t="str">
        <f t="shared" si="37"/>
        <v>DUD</v>
      </c>
      <c r="V55" t="str">
        <f t="shared" si="38"/>
        <v>DUD</v>
      </c>
      <c r="W55" t="str">
        <f t="shared" si="39"/>
        <v>DUD</v>
      </c>
      <c r="X55" t="str">
        <f t="shared" si="40"/>
        <v>DUD</v>
      </c>
      <c r="Y55" t="str">
        <f t="shared" si="41"/>
        <v>DUD</v>
      </c>
      <c r="Z55" t="str">
        <f t="shared" si="42"/>
        <v>DUD</v>
      </c>
      <c r="AA55" t="str">
        <f t="shared" si="43"/>
        <v>DUD</v>
      </c>
      <c r="AB55" t="str">
        <f t="shared" si="44"/>
        <v>DUD</v>
      </c>
      <c r="AC55" t="str">
        <f t="shared" si="45"/>
        <v>DUD</v>
      </c>
      <c r="AD55" t="str">
        <f t="shared" si="46"/>
        <v>DUD</v>
      </c>
      <c r="AE55" t="str">
        <f t="shared" si="47"/>
        <v>DUD</v>
      </c>
      <c r="AF55" t="str">
        <f t="shared" si="48"/>
        <v>DUD</v>
      </c>
      <c r="AG55" t="str">
        <f t="shared" si="49"/>
        <v>DUD</v>
      </c>
      <c r="AH55" t="str">
        <f t="shared" si="50"/>
        <v>DUD</v>
      </c>
      <c r="AI55" t="str">
        <f t="shared" si="51"/>
        <v>DUD</v>
      </c>
      <c r="AJ55" t="str">
        <f t="shared" si="52"/>
        <v>DUD</v>
      </c>
      <c r="AK55" t="str">
        <f t="shared" si="53"/>
        <v>DUD</v>
      </c>
      <c r="AL55" t="str">
        <f t="shared" si="54"/>
        <v>DUD</v>
      </c>
      <c r="AM55" t="str">
        <f t="shared" si="55"/>
        <v>DUD</v>
      </c>
      <c r="AN55" t="str">
        <f t="shared" si="56"/>
        <v>DUD</v>
      </c>
      <c r="AO55">
        <f t="shared" si="57"/>
        <v>0</v>
      </c>
      <c r="AP55" s="21" t="e">
        <f t="shared" si="11"/>
        <v>#REF!</v>
      </c>
      <c r="AQ55" s="20" t="e">
        <f>Main!#REF!</f>
        <v>#REF!</v>
      </c>
      <c r="AR55" s="24" t="e">
        <f t="shared" si="12"/>
        <v>#REF!</v>
      </c>
      <c r="AS55" t="e">
        <f t="shared" si="13"/>
        <v>#REF!</v>
      </c>
      <c r="AT55" t="e">
        <f t="shared" si="14"/>
        <v>#REF!</v>
      </c>
      <c r="AU55" t="e">
        <f t="shared" si="15"/>
        <v>#REF!</v>
      </c>
      <c r="AV55" t="str">
        <f t="shared" si="16"/>
        <v>No vapor present</v>
      </c>
      <c r="AW55" t="e">
        <f t="shared" si="17"/>
        <v>#REF!</v>
      </c>
      <c r="AX55" t="e">
        <f t="shared" si="18"/>
        <v>#REF!</v>
      </c>
      <c r="AY55" s="26" t="e">
        <f t="shared" si="19"/>
        <v>#REF!</v>
      </c>
      <c r="AZ55" s="22" t="e">
        <f>IF(B55&gt;C55,1+ -0.000340326741162024 *(B55-C55)+(B55-C55)^2* -0.000000850463578321 + (B55-C55)*Main!#REF!* -0.000001031725417801,1)</f>
        <v>#REF!</v>
      </c>
      <c r="BA55" t="e">
        <f t="shared" si="20"/>
        <v>#REF!</v>
      </c>
      <c r="BB55" s="25" t="e">
        <f>IF(AND(ISBLANK(Main!#REF!),ISNUMBER(Main!#REF!)), Main!#REF!, BA55*D55+(1-BA55)*AV55)</f>
        <v>#REF!</v>
      </c>
      <c r="BC55" s="27"/>
      <c r="BL55" s="53"/>
      <c r="BM55" s="54"/>
    </row>
    <row r="56" spans="2:65">
      <c r="B56" t="e">
        <f>Main!#REF!</f>
        <v>#REF!</v>
      </c>
      <c r="C56" t="str">
        <f>IF(ISNUMBER(Main!#REF!),Main!#REF!, IF(AND(ISBLANK(Main!#REF!), ISNUMBER(Main!#REF!)), 'Tm-Th-Salinity'!H56,""))</f>
        <v/>
      </c>
      <c r="D56" s="25" t="e">
        <f>IF('Tm-Th-Salinity'!E56=0,0.0000000001,'Tm-Th-Salinity'!E56)</f>
        <v>#REF!</v>
      </c>
      <c r="E56" t="e">
        <f t="shared" si="21"/>
        <v>#VALUE!</v>
      </c>
      <c r="F56" t="e">
        <f t="shared" si="22"/>
        <v>#REF!</v>
      </c>
      <c r="G56" t="str">
        <f t="shared" si="23"/>
        <v>DUD</v>
      </c>
      <c r="H56" t="str">
        <f t="shared" si="24"/>
        <v>DUD</v>
      </c>
      <c r="I56" t="str">
        <f t="shared" si="25"/>
        <v>DUD</v>
      </c>
      <c r="J56" t="str">
        <f t="shared" si="26"/>
        <v>DUD</v>
      </c>
      <c r="K56" t="str">
        <f t="shared" si="27"/>
        <v>DUD</v>
      </c>
      <c r="L56" t="str">
        <f t="shared" si="28"/>
        <v>DUD</v>
      </c>
      <c r="M56" t="str">
        <f t="shared" si="29"/>
        <v>DUD</v>
      </c>
      <c r="N56" t="str">
        <f t="shared" si="30"/>
        <v>DUD</v>
      </c>
      <c r="O56" t="str">
        <f t="shared" si="31"/>
        <v>DUD</v>
      </c>
      <c r="P56" t="str">
        <f t="shared" si="32"/>
        <v>DUD</v>
      </c>
      <c r="Q56" t="str">
        <f t="shared" si="33"/>
        <v>DUD</v>
      </c>
      <c r="R56" t="str">
        <f t="shared" si="34"/>
        <v>DUD</v>
      </c>
      <c r="S56" t="str">
        <f t="shared" si="35"/>
        <v>DUD</v>
      </c>
      <c r="T56" t="str">
        <f t="shared" si="36"/>
        <v>DUD</v>
      </c>
      <c r="U56" t="str">
        <f t="shared" si="37"/>
        <v>DUD</v>
      </c>
      <c r="V56" t="str">
        <f t="shared" si="38"/>
        <v>DUD</v>
      </c>
      <c r="W56" t="str">
        <f t="shared" si="39"/>
        <v>DUD</v>
      </c>
      <c r="X56" t="str">
        <f t="shared" si="40"/>
        <v>DUD</v>
      </c>
      <c r="Y56" t="str">
        <f t="shared" si="41"/>
        <v>DUD</v>
      </c>
      <c r="Z56" t="str">
        <f t="shared" si="42"/>
        <v>DUD</v>
      </c>
      <c r="AA56" t="str">
        <f t="shared" si="43"/>
        <v>DUD</v>
      </c>
      <c r="AB56" t="str">
        <f t="shared" si="44"/>
        <v>DUD</v>
      </c>
      <c r="AC56" t="str">
        <f t="shared" si="45"/>
        <v>DUD</v>
      </c>
      <c r="AD56" t="str">
        <f t="shared" si="46"/>
        <v>DUD</v>
      </c>
      <c r="AE56" t="str">
        <f t="shared" si="47"/>
        <v>DUD</v>
      </c>
      <c r="AF56" t="str">
        <f t="shared" si="48"/>
        <v>DUD</v>
      </c>
      <c r="AG56" t="str">
        <f t="shared" si="49"/>
        <v>DUD</v>
      </c>
      <c r="AH56" t="str">
        <f t="shared" si="50"/>
        <v>DUD</v>
      </c>
      <c r="AI56" t="str">
        <f t="shared" si="51"/>
        <v>DUD</v>
      </c>
      <c r="AJ56" t="str">
        <f t="shared" si="52"/>
        <v>DUD</v>
      </c>
      <c r="AK56" t="str">
        <f t="shared" si="53"/>
        <v>DUD</v>
      </c>
      <c r="AL56" t="str">
        <f t="shared" si="54"/>
        <v>DUD</v>
      </c>
      <c r="AM56" t="str">
        <f t="shared" si="55"/>
        <v>DUD</v>
      </c>
      <c r="AN56" t="str">
        <f t="shared" si="56"/>
        <v>DUD</v>
      </c>
      <c r="AO56">
        <f t="shared" si="57"/>
        <v>0</v>
      </c>
      <c r="AP56" s="21" t="e">
        <f t="shared" si="11"/>
        <v>#REF!</v>
      </c>
      <c r="AQ56" s="20" t="e">
        <f>Main!#REF!</f>
        <v>#REF!</v>
      </c>
      <c r="AR56" s="24" t="e">
        <f t="shared" si="12"/>
        <v>#REF!</v>
      </c>
      <c r="AS56" t="e">
        <f t="shared" si="13"/>
        <v>#REF!</v>
      </c>
      <c r="AT56" t="e">
        <f t="shared" si="14"/>
        <v>#REF!</v>
      </c>
      <c r="AU56" t="e">
        <f t="shared" si="15"/>
        <v>#REF!</v>
      </c>
      <c r="AV56" t="str">
        <f t="shared" si="16"/>
        <v>No vapor present</v>
      </c>
      <c r="AW56" t="e">
        <f t="shared" si="17"/>
        <v>#REF!</v>
      </c>
      <c r="AX56" t="e">
        <f t="shared" si="18"/>
        <v>#REF!</v>
      </c>
      <c r="AY56" s="26" t="e">
        <f t="shared" si="19"/>
        <v>#REF!</v>
      </c>
      <c r="AZ56" s="22" t="e">
        <f>IF(B56&gt;C56,1+ -0.000340326741162024 *(B56-C56)+(B56-C56)^2* -0.000000850463578321 + (B56-C56)*Main!#REF!* -0.000001031725417801,1)</f>
        <v>#REF!</v>
      </c>
      <c r="BA56" t="e">
        <f t="shared" si="20"/>
        <v>#REF!</v>
      </c>
      <c r="BB56" s="25" t="e">
        <f>IF(AND(ISBLANK(Main!#REF!),ISNUMBER(Main!#REF!)), Main!#REF!, BA56*D56+(1-BA56)*AV56)</f>
        <v>#REF!</v>
      </c>
      <c r="BC56" s="27"/>
      <c r="BL56" s="53"/>
      <c r="BM56" s="54"/>
    </row>
    <row r="57" spans="2:65">
      <c r="B57" t="e">
        <f>Main!#REF!</f>
        <v>#REF!</v>
      </c>
      <c r="C57" t="str">
        <f>IF(ISNUMBER(Main!#REF!),Main!#REF!, IF(AND(ISBLANK(Main!#REF!), ISNUMBER(Main!#REF!)), 'Tm-Th-Salinity'!H57,""))</f>
        <v/>
      </c>
      <c r="D57" s="25" t="e">
        <f>IF('Tm-Th-Salinity'!E57=0,0.0000000001,'Tm-Th-Salinity'!E57)</f>
        <v>#REF!</v>
      </c>
      <c r="E57" t="e">
        <f t="shared" si="21"/>
        <v>#VALUE!</v>
      </c>
      <c r="F57" t="e">
        <f t="shared" si="22"/>
        <v>#REF!</v>
      </c>
      <c r="G57" t="str">
        <f t="shared" si="23"/>
        <v>DUD</v>
      </c>
      <c r="H57" t="str">
        <f t="shared" si="24"/>
        <v>DUD</v>
      </c>
      <c r="I57" t="str">
        <f t="shared" si="25"/>
        <v>DUD</v>
      </c>
      <c r="J57" t="str">
        <f t="shared" si="26"/>
        <v>DUD</v>
      </c>
      <c r="K57" t="str">
        <f t="shared" si="27"/>
        <v>DUD</v>
      </c>
      <c r="L57" t="str">
        <f t="shared" si="28"/>
        <v>DUD</v>
      </c>
      <c r="M57" t="str">
        <f t="shared" si="29"/>
        <v>DUD</v>
      </c>
      <c r="N57" t="str">
        <f t="shared" si="30"/>
        <v>DUD</v>
      </c>
      <c r="O57" t="str">
        <f t="shared" si="31"/>
        <v>DUD</v>
      </c>
      <c r="P57" t="str">
        <f t="shared" si="32"/>
        <v>DUD</v>
      </c>
      <c r="Q57" t="str">
        <f t="shared" si="33"/>
        <v>DUD</v>
      </c>
      <c r="R57" t="str">
        <f t="shared" si="34"/>
        <v>DUD</v>
      </c>
      <c r="S57" t="str">
        <f t="shared" si="35"/>
        <v>DUD</v>
      </c>
      <c r="T57" t="str">
        <f t="shared" si="36"/>
        <v>DUD</v>
      </c>
      <c r="U57" t="str">
        <f t="shared" si="37"/>
        <v>DUD</v>
      </c>
      <c r="V57" t="str">
        <f t="shared" si="38"/>
        <v>DUD</v>
      </c>
      <c r="W57" t="str">
        <f t="shared" si="39"/>
        <v>DUD</v>
      </c>
      <c r="X57" t="str">
        <f t="shared" si="40"/>
        <v>DUD</v>
      </c>
      <c r="Y57" t="str">
        <f t="shared" si="41"/>
        <v>DUD</v>
      </c>
      <c r="Z57" t="str">
        <f t="shared" si="42"/>
        <v>DUD</v>
      </c>
      <c r="AA57" t="str">
        <f t="shared" si="43"/>
        <v>DUD</v>
      </c>
      <c r="AB57" t="str">
        <f t="shared" si="44"/>
        <v>DUD</v>
      </c>
      <c r="AC57" t="str">
        <f t="shared" si="45"/>
        <v>DUD</v>
      </c>
      <c r="AD57" t="str">
        <f t="shared" si="46"/>
        <v>DUD</v>
      </c>
      <c r="AE57" t="str">
        <f t="shared" si="47"/>
        <v>DUD</v>
      </c>
      <c r="AF57" t="str">
        <f t="shared" si="48"/>
        <v>DUD</v>
      </c>
      <c r="AG57" t="str">
        <f t="shared" si="49"/>
        <v>DUD</v>
      </c>
      <c r="AH57" t="str">
        <f t="shared" si="50"/>
        <v>DUD</v>
      </c>
      <c r="AI57" t="str">
        <f t="shared" si="51"/>
        <v>DUD</v>
      </c>
      <c r="AJ57" t="str">
        <f t="shared" si="52"/>
        <v>DUD</v>
      </c>
      <c r="AK57" t="str">
        <f t="shared" si="53"/>
        <v>DUD</v>
      </c>
      <c r="AL57" t="str">
        <f t="shared" si="54"/>
        <v>DUD</v>
      </c>
      <c r="AM57" t="str">
        <f t="shared" si="55"/>
        <v>DUD</v>
      </c>
      <c r="AN57" t="str">
        <f t="shared" si="56"/>
        <v>DUD</v>
      </c>
      <c r="AO57">
        <f t="shared" si="57"/>
        <v>0</v>
      </c>
      <c r="AP57" s="21" t="e">
        <f t="shared" si="11"/>
        <v>#REF!</v>
      </c>
      <c r="AQ57" s="20" t="e">
        <f>Main!#REF!</f>
        <v>#REF!</v>
      </c>
      <c r="AR57" s="24" t="e">
        <f t="shared" si="12"/>
        <v>#REF!</v>
      </c>
      <c r="AS57" t="e">
        <f t="shared" si="13"/>
        <v>#REF!</v>
      </c>
      <c r="AT57" t="e">
        <f t="shared" si="14"/>
        <v>#REF!</v>
      </c>
      <c r="AU57" t="e">
        <f t="shared" si="15"/>
        <v>#REF!</v>
      </c>
      <c r="AV57" t="str">
        <f t="shared" si="16"/>
        <v>No vapor present</v>
      </c>
      <c r="AW57" t="e">
        <f t="shared" si="17"/>
        <v>#REF!</v>
      </c>
      <c r="AX57" t="e">
        <f t="shared" si="18"/>
        <v>#REF!</v>
      </c>
      <c r="AY57" s="26" t="e">
        <f t="shared" si="19"/>
        <v>#REF!</v>
      </c>
      <c r="AZ57" s="22" t="e">
        <f>IF(B57&gt;C57,1+ -0.000340326741162024 *(B57-C57)+(B57-C57)^2* -0.000000850463578321 + (B57-C57)*Main!#REF!* -0.000001031725417801,1)</f>
        <v>#REF!</v>
      </c>
      <c r="BA57" t="e">
        <f t="shared" si="20"/>
        <v>#REF!</v>
      </c>
      <c r="BB57" s="25" t="e">
        <f>IF(AND(ISBLANK(Main!#REF!),ISNUMBER(Main!#REF!)), Main!#REF!, BA57*D57+(1-BA57)*AV57)</f>
        <v>#REF!</v>
      </c>
      <c r="BC57" s="27"/>
      <c r="BL57" s="53"/>
      <c r="BM57" s="54"/>
    </row>
    <row r="58" spans="2:65">
      <c r="B58" t="e">
        <f>Main!#REF!</f>
        <v>#REF!</v>
      </c>
      <c r="C58" t="str">
        <f>IF(ISNUMBER(Main!#REF!),Main!#REF!, IF(AND(ISBLANK(Main!#REF!), ISNUMBER(Main!#REF!)), 'Tm-Th-Salinity'!H58,""))</f>
        <v/>
      </c>
      <c r="D58" s="25" t="e">
        <f>IF('Tm-Th-Salinity'!E58=0,0.0000000001,'Tm-Th-Salinity'!E58)</f>
        <v>#REF!</v>
      </c>
      <c r="E58" t="e">
        <f t="shared" si="21"/>
        <v>#VALUE!</v>
      </c>
      <c r="F58" t="e">
        <f t="shared" si="22"/>
        <v>#REF!</v>
      </c>
      <c r="G58" t="str">
        <f t="shared" si="23"/>
        <v>DUD</v>
      </c>
      <c r="H58" t="str">
        <f t="shared" si="24"/>
        <v>DUD</v>
      </c>
      <c r="I58" t="str">
        <f t="shared" si="25"/>
        <v>DUD</v>
      </c>
      <c r="J58" t="str">
        <f t="shared" si="26"/>
        <v>DUD</v>
      </c>
      <c r="K58" t="str">
        <f t="shared" si="27"/>
        <v>DUD</v>
      </c>
      <c r="L58" t="str">
        <f t="shared" si="28"/>
        <v>DUD</v>
      </c>
      <c r="M58" t="str">
        <f t="shared" si="29"/>
        <v>DUD</v>
      </c>
      <c r="N58" t="str">
        <f t="shared" si="30"/>
        <v>DUD</v>
      </c>
      <c r="O58" t="str">
        <f t="shared" si="31"/>
        <v>DUD</v>
      </c>
      <c r="P58" t="str">
        <f t="shared" si="32"/>
        <v>DUD</v>
      </c>
      <c r="Q58" t="str">
        <f t="shared" si="33"/>
        <v>DUD</v>
      </c>
      <c r="R58" t="str">
        <f t="shared" si="34"/>
        <v>DUD</v>
      </c>
      <c r="S58" t="str">
        <f t="shared" si="35"/>
        <v>DUD</v>
      </c>
      <c r="T58" t="str">
        <f t="shared" si="36"/>
        <v>DUD</v>
      </c>
      <c r="U58" t="str">
        <f t="shared" si="37"/>
        <v>DUD</v>
      </c>
      <c r="V58" t="str">
        <f t="shared" si="38"/>
        <v>DUD</v>
      </c>
      <c r="W58" t="str">
        <f t="shared" si="39"/>
        <v>DUD</v>
      </c>
      <c r="X58" t="str">
        <f t="shared" si="40"/>
        <v>DUD</v>
      </c>
      <c r="Y58" t="str">
        <f t="shared" si="41"/>
        <v>DUD</v>
      </c>
      <c r="Z58" t="str">
        <f t="shared" si="42"/>
        <v>DUD</v>
      </c>
      <c r="AA58" t="str">
        <f t="shared" si="43"/>
        <v>DUD</v>
      </c>
      <c r="AB58" t="str">
        <f t="shared" si="44"/>
        <v>DUD</v>
      </c>
      <c r="AC58" t="str">
        <f t="shared" si="45"/>
        <v>DUD</v>
      </c>
      <c r="AD58" t="str">
        <f t="shared" si="46"/>
        <v>DUD</v>
      </c>
      <c r="AE58" t="str">
        <f t="shared" si="47"/>
        <v>DUD</v>
      </c>
      <c r="AF58" t="str">
        <f t="shared" si="48"/>
        <v>DUD</v>
      </c>
      <c r="AG58" t="str">
        <f t="shared" si="49"/>
        <v>DUD</v>
      </c>
      <c r="AH58" t="str">
        <f t="shared" si="50"/>
        <v>DUD</v>
      </c>
      <c r="AI58" t="str">
        <f t="shared" si="51"/>
        <v>DUD</v>
      </c>
      <c r="AJ58" t="str">
        <f t="shared" si="52"/>
        <v>DUD</v>
      </c>
      <c r="AK58" t="str">
        <f t="shared" si="53"/>
        <v>DUD</v>
      </c>
      <c r="AL58" t="str">
        <f t="shared" si="54"/>
        <v>DUD</v>
      </c>
      <c r="AM58" t="str">
        <f t="shared" si="55"/>
        <v>DUD</v>
      </c>
      <c r="AN58" t="str">
        <f t="shared" si="56"/>
        <v>DUD</v>
      </c>
      <c r="AO58">
        <f t="shared" si="57"/>
        <v>0</v>
      </c>
      <c r="AP58" s="21" t="e">
        <f t="shared" si="11"/>
        <v>#REF!</v>
      </c>
      <c r="AQ58" s="20" t="e">
        <f>Main!#REF!</f>
        <v>#REF!</v>
      </c>
      <c r="AR58" s="24" t="e">
        <f t="shared" si="12"/>
        <v>#REF!</v>
      </c>
      <c r="AS58" t="e">
        <f t="shared" si="13"/>
        <v>#REF!</v>
      </c>
      <c r="AT58" t="e">
        <f t="shared" si="14"/>
        <v>#REF!</v>
      </c>
      <c r="AU58" t="e">
        <f t="shared" si="15"/>
        <v>#REF!</v>
      </c>
      <c r="AV58" t="str">
        <f t="shared" si="16"/>
        <v>No vapor present</v>
      </c>
      <c r="AW58" t="e">
        <f t="shared" si="17"/>
        <v>#REF!</v>
      </c>
      <c r="AX58" t="e">
        <f t="shared" si="18"/>
        <v>#REF!</v>
      </c>
      <c r="AY58" s="26" t="e">
        <f t="shared" si="19"/>
        <v>#REF!</v>
      </c>
      <c r="AZ58" s="22" t="e">
        <f>IF(B58&gt;C58,1+ -0.000340326741162024 *(B58-C58)+(B58-C58)^2* -0.000000850463578321 + (B58-C58)*Main!#REF!* -0.000001031725417801,1)</f>
        <v>#REF!</v>
      </c>
      <c r="BA58" t="e">
        <f t="shared" si="20"/>
        <v>#REF!</v>
      </c>
      <c r="BB58" s="25" t="e">
        <f>IF(AND(ISBLANK(Main!#REF!),ISNUMBER(Main!#REF!)), Main!#REF!, BA58*D58+(1-BA58)*AV58)</f>
        <v>#REF!</v>
      </c>
      <c r="BC58" s="27"/>
      <c r="BL58" s="53"/>
      <c r="BM58" s="54"/>
    </row>
    <row r="59" spans="2:65">
      <c r="B59" t="e">
        <f>Main!#REF!</f>
        <v>#REF!</v>
      </c>
      <c r="C59" t="str">
        <f>IF(ISNUMBER(Main!#REF!),Main!#REF!, IF(AND(ISBLANK(Main!#REF!), ISNUMBER(Main!#REF!)), 'Tm-Th-Salinity'!H59,""))</f>
        <v/>
      </c>
      <c r="D59" s="25" t="e">
        <f>IF('Tm-Th-Salinity'!E59=0,0.0000000001,'Tm-Th-Salinity'!E59)</f>
        <v>#REF!</v>
      </c>
      <c r="E59" t="e">
        <f t="shared" si="21"/>
        <v>#VALUE!</v>
      </c>
      <c r="F59" t="e">
        <f t="shared" si="22"/>
        <v>#REF!</v>
      </c>
      <c r="G59" t="str">
        <f t="shared" si="23"/>
        <v>DUD</v>
      </c>
      <c r="H59" t="str">
        <f t="shared" si="24"/>
        <v>DUD</v>
      </c>
      <c r="I59" t="str">
        <f t="shared" si="25"/>
        <v>DUD</v>
      </c>
      <c r="J59" t="str">
        <f t="shared" si="26"/>
        <v>DUD</v>
      </c>
      <c r="K59" t="str">
        <f t="shared" si="27"/>
        <v>DUD</v>
      </c>
      <c r="L59" t="str">
        <f t="shared" si="28"/>
        <v>DUD</v>
      </c>
      <c r="M59" t="str">
        <f t="shared" si="29"/>
        <v>DUD</v>
      </c>
      <c r="N59" t="str">
        <f t="shared" si="30"/>
        <v>DUD</v>
      </c>
      <c r="O59" t="str">
        <f t="shared" si="31"/>
        <v>DUD</v>
      </c>
      <c r="P59" t="str">
        <f t="shared" si="32"/>
        <v>DUD</v>
      </c>
      <c r="Q59" t="str">
        <f t="shared" si="33"/>
        <v>DUD</v>
      </c>
      <c r="R59" t="str">
        <f t="shared" si="34"/>
        <v>DUD</v>
      </c>
      <c r="S59" t="str">
        <f t="shared" si="35"/>
        <v>DUD</v>
      </c>
      <c r="T59" t="str">
        <f t="shared" si="36"/>
        <v>DUD</v>
      </c>
      <c r="U59" t="str">
        <f t="shared" si="37"/>
        <v>DUD</v>
      </c>
      <c r="V59" t="str">
        <f t="shared" si="38"/>
        <v>DUD</v>
      </c>
      <c r="W59" t="str">
        <f t="shared" si="39"/>
        <v>DUD</v>
      </c>
      <c r="X59" t="str">
        <f t="shared" si="40"/>
        <v>DUD</v>
      </c>
      <c r="Y59" t="str">
        <f t="shared" si="41"/>
        <v>DUD</v>
      </c>
      <c r="Z59" t="str">
        <f t="shared" si="42"/>
        <v>DUD</v>
      </c>
      <c r="AA59" t="str">
        <f t="shared" si="43"/>
        <v>DUD</v>
      </c>
      <c r="AB59" t="str">
        <f t="shared" si="44"/>
        <v>DUD</v>
      </c>
      <c r="AC59" t="str">
        <f t="shared" si="45"/>
        <v>DUD</v>
      </c>
      <c r="AD59" t="str">
        <f t="shared" si="46"/>
        <v>DUD</v>
      </c>
      <c r="AE59" t="str">
        <f t="shared" si="47"/>
        <v>DUD</v>
      </c>
      <c r="AF59" t="str">
        <f t="shared" si="48"/>
        <v>DUD</v>
      </c>
      <c r="AG59" t="str">
        <f t="shared" si="49"/>
        <v>DUD</v>
      </c>
      <c r="AH59" t="str">
        <f t="shared" si="50"/>
        <v>DUD</v>
      </c>
      <c r="AI59" t="str">
        <f t="shared" si="51"/>
        <v>DUD</v>
      </c>
      <c r="AJ59" t="str">
        <f t="shared" si="52"/>
        <v>DUD</v>
      </c>
      <c r="AK59" t="str">
        <f t="shared" si="53"/>
        <v>DUD</v>
      </c>
      <c r="AL59" t="str">
        <f t="shared" si="54"/>
        <v>DUD</v>
      </c>
      <c r="AM59" t="str">
        <f t="shared" si="55"/>
        <v>DUD</v>
      </c>
      <c r="AN59" t="str">
        <f t="shared" si="56"/>
        <v>DUD</v>
      </c>
      <c r="AO59">
        <f t="shared" si="57"/>
        <v>0</v>
      </c>
      <c r="AP59" s="21" t="e">
        <f t="shared" si="11"/>
        <v>#REF!</v>
      </c>
      <c r="AQ59" s="20" t="e">
        <f>Main!#REF!</f>
        <v>#REF!</v>
      </c>
      <c r="AR59" s="24" t="e">
        <f t="shared" si="12"/>
        <v>#REF!</v>
      </c>
      <c r="AS59" t="e">
        <f t="shared" si="13"/>
        <v>#REF!</v>
      </c>
      <c r="AT59" t="e">
        <f t="shared" si="14"/>
        <v>#REF!</v>
      </c>
      <c r="AU59" t="e">
        <f t="shared" si="15"/>
        <v>#REF!</v>
      </c>
      <c r="AV59" t="str">
        <f t="shared" si="16"/>
        <v>No vapor present</v>
      </c>
      <c r="AW59" t="e">
        <f t="shared" si="17"/>
        <v>#REF!</v>
      </c>
      <c r="AX59" t="e">
        <f t="shared" si="18"/>
        <v>#REF!</v>
      </c>
      <c r="AY59" s="26" t="e">
        <f t="shared" si="19"/>
        <v>#REF!</v>
      </c>
      <c r="AZ59" s="22" t="e">
        <f>IF(B59&gt;C59,1+ -0.000340326741162024 *(B59-C59)+(B59-C59)^2* -0.000000850463578321 + (B59-C59)*Main!#REF!* -0.000001031725417801,1)</f>
        <v>#REF!</v>
      </c>
      <c r="BA59" t="e">
        <f t="shared" si="20"/>
        <v>#REF!</v>
      </c>
      <c r="BB59" s="25" t="e">
        <f>IF(AND(ISBLANK(Main!#REF!),ISNUMBER(Main!#REF!)), Main!#REF!, BA59*D59+(1-BA59)*AV59)</f>
        <v>#REF!</v>
      </c>
      <c r="BC59" s="27"/>
      <c r="BL59" s="53"/>
      <c r="BM59" s="54"/>
    </row>
    <row r="60" spans="2:65">
      <c r="B60" t="e">
        <f>Main!#REF!</f>
        <v>#REF!</v>
      </c>
      <c r="C60" t="str">
        <f>IF(ISNUMBER(Main!#REF!),Main!#REF!, IF(AND(ISBLANK(Main!#REF!), ISNUMBER(Main!#REF!)), 'Tm-Th-Salinity'!H60,""))</f>
        <v/>
      </c>
      <c r="D60" s="25" t="e">
        <f>IF('Tm-Th-Salinity'!E60=0,0.0000000001,'Tm-Th-Salinity'!E60)</f>
        <v>#REF!</v>
      </c>
      <c r="E60" t="e">
        <f t="shared" si="21"/>
        <v>#VALUE!</v>
      </c>
      <c r="F60" t="e">
        <f t="shared" si="22"/>
        <v>#REF!</v>
      </c>
      <c r="G60" t="str">
        <f t="shared" si="23"/>
        <v>DUD</v>
      </c>
      <c r="H60" t="str">
        <f t="shared" si="24"/>
        <v>DUD</v>
      </c>
      <c r="I60" t="str">
        <f t="shared" si="25"/>
        <v>DUD</v>
      </c>
      <c r="J60" t="str">
        <f t="shared" si="26"/>
        <v>DUD</v>
      </c>
      <c r="K60" t="str">
        <f t="shared" si="27"/>
        <v>DUD</v>
      </c>
      <c r="L60" t="str">
        <f t="shared" si="28"/>
        <v>DUD</v>
      </c>
      <c r="M60" t="str">
        <f t="shared" si="29"/>
        <v>DUD</v>
      </c>
      <c r="N60" t="str">
        <f t="shared" si="30"/>
        <v>DUD</v>
      </c>
      <c r="O60" t="str">
        <f t="shared" si="31"/>
        <v>DUD</v>
      </c>
      <c r="P60" t="str">
        <f t="shared" si="32"/>
        <v>DUD</v>
      </c>
      <c r="Q60" t="str">
        <f t="shared" si="33"/>
        <v>DUD</v>
      </c>
      <c r="R60" t="str">
        <f t="shared" si="34"/>
        <v>DUD</v>
      </c>
      <c r="S60" t="str">
        <f t="shared" si="35"/>
        <v>DUD</v>
      </c>
      <c r="T60" t="str">
        <f t="shared" si="36"/>
        <v>DUD</v>
      </c>
      <c r="U60" t="str">
        <f t="shared" si="37"/>
        <v>DUD</v>
      </c>
      <c r="V60" t="str">
        <f t="shared" si="38"/>
        <v>DUD</v>
      </c>
      <c r="W60" t="str">
        <f t="shared" si="39"/>
        <v>DUD</v>
      </c>
      <c r="X60" t="str">
        <f t="shared" si="40"/>
        <v>DUD</v>
      </c>
      <c r="Y60" t="str">
        <f t="shared" si="41"/>
        <v>DUD</v>
      </c>
      <c r="Z60" t="str">
        <f t="shared" si="42"/>
        <v>DUD</v>
      </c>
      <c r="AA60" t="str">
        <f t="shared" si="43"/>
        <v>DUD</v>
      </c>
      <c r="AB60" t="str">
        <f t="shared" si="44"/>
        <v>DUD</v>
      </c>
      <c r="AC60" t="str">
        <f t="shared" si="45"/>
        <v>DUD</v>
      </c>
      <c r="AD60" t="str">
        <f t="shared" si="46"/>
        <v>DUD</v>
      </c>
      <c r="AE60" t="str">
        <f t="shared" si="47"/>
        <v>DUD</v>
      </c>
      <c r="AF60" t="str">
        <f t="shared" si="48"/>
        <v>DUD</v>
      </c>
      <c r="AG60" t="str">
        <f t="shared" si="49"/>
        <v>DUD</v>
      </c>
      <c r="AH60" t="str">
        <f t="shared" si="50"/>
        <v>DUD</v>
      </c>
      <c r="AI60" t="str">
        <f t="shared" si="51"/>
        <v>DUD</v>
      </c>
      <c r="AJ60" t="str">
        <f t="shared" si="52"/>
        <v>DUD</v>
      </c>
      <c r="AK60" t="str">
        <f t="shared" si="53"/>
        <v>DUD</v>
      </c>
      <c r="AL60" t="str">
        <f t="shared" si="54"/>
        <v>DUD</v>
      </c>
      <c r="AM60" t="str">
        <f t="shared" si="55"/>
        <v>DUD</v>
      </c>
      <c r="AN60" t="str">
        <f t="shared" si="56"/>
        <v>DUD</v>
      </c>
      <c r="AO60">
        <f t="shared" si="57"/>
        <v>0</v>
      </c>
      <c r="AP60" s="21" t="e">
        <f t="shared" si="11"/>
        <v>#REF!</v>
      </c>
      <c r="AQ60" s="20" t="e">
        <f>Main!#REF!</f>
        <v>#REF!</v>
      </c>
      <c r="AR60" s="24" t="e">
        <f t="shared" si="12"/>
        <v>#REF!</v>
      </c>
      <c r="AS60" t="e">
        <f t="shared" si="13"/>
        <v>#REF!</v>
      </c>
      <c r="AT60" t="e">
        <f t="shared" si="14"/>
        <v>#REF!</v>
      </c>
      <c r="AU60" t="e">
        <f t="shared" si="15"/>
        <v>#REF!</v>
      </c>
      <c r="AV60" t="str">
        <f t="shared" si="16"/>
        <v>No vapor present</v>
      </c>
      <c r="AW60" t="e">
        <f t="shared" si="17"/>
        <v>#REF!</v>
      </c>
      <c r="AX60" t="e">
        <f t="shared" si="18"/>
        <v>#REF!</v>
      </c>
      <c r="AY60" s="26" t="e">
        <f t="shared" si="19"/>
        <v>#REF!</v>
      </c>
      <c r="AZ60" s="22" t="e">
        <f>IF(B60&gt;C60,1+ -0.000340326741162024 *(B60-C60)+(B60-C60)^2* -0.000000850463578321 + (B60-C60)*Main!#REF!* -0.000001031725417801,1)</f>
        <v>#REF!</v>
      </c>
      <c r="BA60" t="e">
        <f t="shared" si="20"/>
        <v>#REF!</v>
      </c>
      <c r="BB60" s="25" t="e">
        <f>IF(AND(ISBLANK(Main!#REF!),ISNUMBER(Main!#REF!)), Main!#REF!, BA60*D60+(1-BA60)*AV60)</f>
        <v>#REF!</v>
      </c>
      <c r="BC60" s="27"/>
      <c r="BL60" s="53"/>
      <c r="BM60" s="54"/>
    </row>
    <row r="61" spans="2:65">
      <c r="B61" t="e">
        <f>Main!#REF!</f>
        <v>#REF!</v>
      </c>
      <c r="C61" t="str">
        <f>IF(ISNUMBER(Main!#REF!),Main!#REF!, IF(AND(ISBLANK(Main!#REF!), ISNUMBER(Main!#REF!)), 'Tm-Th-Salinity'!H61,""))</f>
        <v/>
      </c>
      <c r="D61" s="25" t="e">
        <f>IF('Tm-Th-Salinity'!E61=0,0.0000000001,'Tm-Th-Salinity'!E61)</f>
        <v>#REF!</v>
      </c>
      <c r="E61" t="e">
        <f t="shared" si="21"/>
        <v>#VALUE!</v>
      </c>
      <c r="F61" t="e">
        <f t="shared" si="22"/>
        <v>#REF!</v>
      </c>
      <c r="G61" t="str">
        <f t="shared" si="23"/>
        <v>DUD</v>
      </c>
      <c r="H61" t="str">
        <f t="shared" si="24"/>
        <v>DUD</v>
      </c>
      <c r="I61" t="str">
        <f t="shared" si="25"/>
        <v>DUD</v>
      </c>
      <c r="J61" t="str">
        <f t="shared" si="26"/>
        <v>DUD</v>
      </c>
      <c r="K61" t="str">
        <f t="shared" si="27"/>
        <v>DUD</v>
      </c>
      <c r="L61" t="str">
        <f t="shared" si="28"/>
        <v>DUD</v>
      </c>
      <c r="M61" t="str">
        <f t="shared" si="29"/>
        <v>DUD</v>
      </c>
      <c r="N61" t="str">
        <f t="shared" si="30"/>
        <v>DUD</v>
      </c>
      <c r="O61" t="str">
        <f t="shared" si="31"/>
        <v>DUD</v>
      </c>
      <c r="P61" t="str">
        <f t="shared" si="32"/>
        <v>DUD</v>
      </c>
      <c r="Q61" t="str">
        <f t="shared" si="33"/>
        <v>DUD</v>
      </c>
      <c r="R61" t="str">
        <f t="shared" si="34"/>
        <v>DUD</v>
      </c>
      <c r="S61" t="str">
        <f t="shared" si="35"/>
        <v>DUD</v>
      </c>
      <c r="T61" t="str">
        <f t="shared" si="36"/>
        <v>DUD</v>
      </c>
      <c r="U61" t="str">
        <f t="shared" si="37"/>
        <v>DUD</v>
      </c>
      <c r="V61" t="str">
        <f t="shared" si="38"/>
        <v>DUD</v>
      </c>
      <c r="W61" t="str">
        <f t="shared" si="39"/>
        <v>DUD</v>
      </c>
      <c r="X61" t="str">
        <f t="shared" si="40"/>
        <v>DUD</v>
      </c>
      <c r="Y61" t="str">
        <f t="shared" si="41"/>
        <v>DUD</v>
      </c>
      <c r="Z61" t="str">
        <f t="shared" si="42"/>
        <v>DUD</v>
      </c>
      <c r="AA61" t="str">
        <f t="shared" si="43"/>
        <v>DUD</v>
      </c>
      <c r="AB61" t="str">
        <f t="shared" si="44"/>
        <v>DUD</v>
      </c>
      <c r="AC61" t="str">
        <f t="shared" si="45"/>
        <v>DUD</v>
      </c>
      <c r="AD61" t="str">
        <f t="shared" si="46"/>
        <v>DUD</v>
      </c>
      <c r="AE61" t="str">
        <f t="shared" si="47"/>
        <v>DUD</v>
      </c>
      <c r="AF61" t="str">
        <f t="shared" si="48"/>
        <v>DUD</v>
      </c>
      <c r="AG61" t="str">
        <f t="shared" si="49"/>
        <v>DUD</v>
      </c>
      <c r="AH61" t="str">
        <f t="shared" si="50"/>
        <v>DUD</v>
      </c>
      <c r="AI61" t="str">
        <f t="shared" si="51"/>
        <v>DUD</v>
      </c>
      <c r="AJ61" t="str">
        <f t="shared" si="52"/>
        <v>DUD</v>
      </c>
      <c r="AK61" t="str">
        <f t="shared" si="53"/>
        <v>DUD</v>
      </c>
      <c r="AL61" t="str">
        <f t="shared" si="54"/>
        <v>DUD</v>
      </c>
      <c r="AM61" t="str">
        <f t="shared" si="55"/>
        <v>DUD</v>
      </c>
      <c r="AN61" t="str">
        <f t="shared" si="56"/>
        <v>DUD</v>
      </c>
      <c r="AO61">
        <f t="shared" si="57"/>
        <v>0</v>
      </c>
      <c r="AP61" s="21" t="e">
        <f t="shared" si="11"/>
        <v>#REF!</v>
      </c>
      <c r="AQ61" s="20" t="e">
        <f>Main!#REF!</f>
        <v>#REF!</v>
      </c>
      <c r="AR61" s="24" t="e">
        <f t="shared" si="12"/>
        <v>#REF!</v>
      </c>
      <c r="AS61" t="e">
        <f t="shared" si="13"/>
        <v>#REF!</v>
      </c>
      <c r="AT61" t="e">
        <f t="shared" si="14"/>
        <v>#REF!</v>
      </c>
      <c r="AU61" t="e">
        <f t="shared" si="15"/>
        <v>#REF!</v>
      </c>
      <c r="AV61" t="str">
        <f t="shared" si="16"/>
        <v>No vapor present</v>
      </c>
      <c r="AW61" t="e">
        <f t="shared" si="17"/>
        <v>#REF!</v>
      </c>
      <c r="AX61" t="e">
        <f t="shared" si="18"/>
        <v>#REF!</v>
      </c>
      <c r="AY61" s="26" t="e">
        <f t="shared" si="19"/>
        <v>#REF!</v>
      </c>
      <c r="AZ61" s="22" t="e">
        <f>IF(B61&gt;C61,1+ -0.000340326741162024 *(B61-C61)+(B61-C61)^2* -0.000000850463578321 + (B61-C61)*Main!#REF!* -0.000001031725417801,1)</f>
        <v>#REF!</v>
      </c>
      <c r="BA61" t="e">
        <f t="shared" si="20"/>
        <v>#REF!</v>
      </c>
      <c r="BB61" s="25" t="e">
        <f>IF(AND(ISBLANK(Main!#REF!),ISNUMBER(Main!#REF!)), Main!#REF!, BA61*D61+(1-BA61)*AV61)</f>
        <v>#REF!</v>
      </c>
      <c r="BC61" s="27"/>
      <c r="BL61" s="53"/>
      <c r="BM61" s="54"/>
    </row>
    <row r="62" spans="2:65">
      <c r="B62" t="e">
        <f>Main!#REF!</f>
        <v>#REF!</v>
      </c>
      <c r="C62" t="str">
        <f>IF(ISNUMBER(Main!#REF!),Main!#REF!, IF(AND(ISBLANK(Main!#REF!), ISNUMBER(Main!#REF!)), 'Tm-Th-Salinity'!H62,""))</f>
        <v/>
      </c>
      <c r="D62" s="25" t="e">
        <f>IF('Tm-Th-Salinity'!E62=0,0.0000000001,'Tm-Th-Salinity'!E62)</f>
        <v>#REF!</v>
      </c>
      <c r="E62" t="e">
        <f t="shared" si="21"/>
        <v>#VALUE!</v>
      </c>
      <c r="F62" t="e">
        <f t="shared" si="22"/>
        <v>#REF!</v>
      </c>
      <c r="G62" t="str">
        <f t="shared" si="23"/>
        <v>DUD</v>
      </c>
      <c r="H62" t="str">
        <f t="shared" si="24"/>
        <v>DUD</v>
      </c>
      <c r="I62" t="str">
        <f t="shared" si="25"/>
        <v>DUD</v>
      </c>
      <c r="J62" t="str">
        <f t="shared" si="26"/>
        <v>DUD</v>
      </c>
      <c r="K62" t="str">
        <f t="shared" si="27"/>
        <v>DUD</v>
      </c>
      <c r="L62" t="str">
        <f t="shared" si="28"/>
        <v>DUD</v>
      </c>
      <c r="M62" t="str">
        <f t="shared" si="29"/>
        <v>DUD</v>
      </c>
      <c r="N62" t="str">
        <f t="shared" si="30"/>
        <v>DUD</v>
      </c>
      <c r="O62" t="str">
        <f t="shared" si="31"/>
        <v>DUD</v>
      </c>
      <c r="P62" t="str">
        <f t="shared" si="32"/>
        <v>DUD</v>
      </c>
      <c r="Q62" t="str">
        <f t="shared" si="33"/>
        <v>DUD</v>
      </c>
      <c r="R62" t="str">
        <f t="shared" si="34"/>
        <v>DUD</v>
      </c>
      <c r="S62" t="str">
        <f t="shared" si="35"/>
        <v>DUD</v>
      </c>
      <c r="T62" t="str">
        <f t="shared" si="36"/>
        <v>DUD</v>
      </c>
      <c r="U62" t="str">
        <f t="shared" si="37"/>
        <v>DUD</v>
      </c>
      <c r="V62" t="str">
        <f t="shared" si="38"/>
        <v>DUD</v>
      </c>
      <c r="W62" t="str">
        <f t="shared" si="39"/>
        <v>DUD</v>
      </c>
      <c r="X62" t="str">
        <f t="shared" si="40"/>
        <v>DUD</v>
      </c>
      <c r="Y62" t="str">
        <f t="shared" si="41"/>
        <v>DUD</v>
      </c>
      <c r="Z62" t="str">
        <f t="shared" si="42"/>
        <v>DUD</v>
      </c>
      <c r="AA62" t="str">
        <f t="shared" si="43"/>
        <v>DUD</v>
      </c>
      <c r="AB62" t="str">
        <f t="shared" si="44"/>
        <v>DUD</v>
      </c>
      <c r="AC62" t="str">
        <f t="shared" si="45"/>
        <v>DUD</v>
      </c>
      <c r="AD62" t="str">
        <f t="shared" si="46"/>
        <v>DUD</v>
      </c>
      <c r="AE62" t="str">
        <f t="shared" si="47"/>
        <v>DUD</v>
      </c>
      <c r="AF62" t="str">
        <f t="shared" si="48"/>
        <v>DUD</v>
      </c>
      <c r="AG62" t="str">
        <f t="shared" si="49"/>
        <v>DUD</v>
      </c>
      <c r="AH62" t="str">
        <f t="shared" si="50"/>
        <v>DUD</v>
      </c>
      <c r="AI62" t="str">
        <f t="shared" si="51"/>
        <v>DUD</v>
      </c>
      <c r="AJ62" t="str">
        <f t="shared" si="52"/>
        <v>DUD</v>
      </c>
      <c r="AK62" t="str">
        <f t="shared" si="53"/>
        <v>DUD</v>
      </c>
      <c r="AL62" t="str">
        <f t="shared" si="54"/>
        <v>DUD</v>
      </c>
      <c r="AM62" t="str">
        <f t="shared" si="55"/>
        <v>DUD</v>
      </c>
      <c r="AN62" t="str">
        <f t="shared" si="56"/>
        <v>DUD</v>
      </c>
      <c r="AO62">
        <f t="shared" si="57"/>
        <v>0</v>
      </c>
      <c r="AP62" s="21" t="e">
        <f t="shared" si="11"/>
        <v>#REF!</v>
      </c>
      <c r="AQ62" s="20" t="e">
        <f>Main!#REF!</f>
        <v>#REF!</v>
      </c>
      <c r="AR62" s="24" t="e">
        <f t="shared" si="12"/>
        <v>#REF!</v>
      </c>
      <c r="AS62" t="e">
        <f t="shared" si="13"/>
        <v>#REF!</v>
      </c>
      <c r="AT62" t="e">
        <f t="shared" si="14"/>
        <v>#REF!</v>
      </c>
      <c r="AU62" t="e">
        <f t="shared" si="15"/>
        <v>#REF!</v>
      </c>
      <c r="AV62" t="str">
        <f t="shared" si="16"/>
        <v>No vapor present</v>
      </c>
      <c r="AW62" t="e">
        <f t="shared" si="17"/>
        <v>#REF!</v>
      </c>
      <c r="AX62" t="e">
        <f t="shared" si="18"/>
        <v>#REF!</v>
      </c>
      <c r="AY62" s="26" t="e">
        <f t="shared" si="19"/>
        <v>#REF!</v>
      </c>
      <c r="AZ62" s="22" t="e">
        <f>IF(B62&gt;C62,1+ -0.000340326741162024 *(B62-C62)+(B62-C62)^2* -0.000000850463578321 + (B62-C62)*Main!#REF!* -0.000001031725417801,1)</f>
        <v>#REF!</v>
      </c>
      <c r="BA62" t="e">
        <f t="shared" si="20"/>
        <v>#REF!</v>
      </c>
      <c r="BB62" s="25" t="e">
        <f>IF(AND(ISBLANK(Main!#REF!),ISNUMBER(Main!#REF!)), Main!#REF!, BA62*D62+(1-BA62)*AV62)</f>
        <v>#REF!</v>
      </c>
      <c r="BC62" s="27"/>
      <c r="BL62" s="53"/>
      <c r="BM62" s="54"/>
    </row>
    <row r="63" spans="2:65">
      <c r="B63" t="e">
        <f>Main!#REF!</f>
        <v>#REF!</v>
      </c>
      <c r="C63" t="str">
        <f>IF(ISNUMBER(Main!#REF!),Main!#REF!, IF(AND(ISBLANK(Main!#REF!), ISNUMBER(Main!#REF!)), 'Tm-Th-Salinity'!H63,""))</f>
        <v/>
      </c>
      <c r="D63" s="25" t="e">
        <f>IF('Tm-Th-Salinity'!E63=0,0.0000000001,'Tm-Th-Salinity'!E63)</f>
        <v>#REF!</v>
      </c>
      <c r="E63" t="e">
        <f t="shared" si="21"/>
        <v>#VALUE!</v>
      </c>
      <c r="F63" t="e">
        <f t="shared" si="22"/>
        <v>#REF!</v>
      </c>
      <c r="G63" t="str">
        <f t="shared" si="23"/>
        <v>DUD</v>
      </c>
      <c r="H63" t="str">
        <f t="shared" si="24"/>
        <v>DUD</v>
      </c>
      <c r="I63" t="str">
        <f t="shared" si="25"/>
        <v>DUD</v>
      </c>
      <c r="J63" t="str">
        <f t="shared" si="26"/>
        <v>DUD</v>
      </c>
      <c r="K63" t="str">
        <f t="shared" si="27"/>
        <v>DUD</v>
      </c>
      <c r="L63" t="str">
        <f t="shared" si="28"/>
        <v>DUD</v>
      </c>
      <c r="M63" t="str">
        <f t="shared" si="29"/>
        <v>DUD</v>
      </c>
      <c r="N63" t="str">
        <f t="shared" si="30"/>
        <v>DUD</v>
      </c>
      <c r="O63" t="str">
        <f t="shared" si="31"/>
        <v>DUD</v>
      </c>
      <c r="P63" t="str">
        <f t="shared" si="32"/>
        <v>DUD</v>
      </c>
      <c r="Q63" t="str">
        <f t="shared" si="33"/>
        <v>DUD</v>
      </c>
      <c r="R63" t="str">
        <f t="shared" si="34"/>
        <v>DUD</v>
      </c>
      <c r="S63" t="str">
        <f t="shared" si="35"/>
        <v>DUD</v>
      </c>
      <c r="T63" t="str">
        <f t="shared" si="36"/>
        <v>DUD</v>
      </c>
      <c r="U63" t="str">
        <f t="shared" si="37"/>
        <v>DUD</v>
      </c>
      <c r="V63" t="str">
        <f t="shared" si="38"/>
        <v>DUD</v>
      </c>
      <c r="W63" t="str">
        <f t="shared" si="39"/>
        <v>DUD</v>
      </c>
      <c r="X63" t="str">
        <f t="shared" si="40"/>
        <v>DUD</v>
      </c>
      <c r="Y63" t="str">
        <f t="shared" si="41"/>
        <v>DUD</v>
      </c>
      <c r="Z63" t="str">
        <f t="shared" si="42"/>
        <v>DUD</v>
      </c>
      <c r="AA63" t="str">
        <f t="shared" si="43"/>
        <v>DUD</v>
      </c>
      <c r="AB63" t="str">
        <f t="shared" si="44"/>
        <v>DUD</v>
      </c>
      <c r="AC63" t="str">
        <f t="shared" si="45"/>
        <v>DUD</v>
      </c>
      <c r="AD63" t="str">
        <f t="shared" si="46"/>
        <v>DUD</v>
      </c>
      <c r="AE63" t="str">
        <f t="shared" si="47"/>
        <v>DUD</v>
      </c>
      <c r="AF63" t="str">
        <f t="shared" si="48"/>
        <v>DUD</v>
      </c>
      <c r="AG63" t="str">
        <f t="shared" si="49"/>
        <v>DUD</v>
      </c>
      <c r="AH63" t="str">
        <f t="shared" si="50"/>
        <v>DUD</v>
      </c>
      <c r="AI63" t="str">
        <f t="shared" si="51"/>
        <v>DUD</v>
      </c>
      <c r="AJ63" t="str">
        <f t="shared" si="52"/>
        <v>DUD</v>
      </c>
      <c r="AK63" t="str">
        <f t="shared" si="53"/>
        <v>DUD</v>
      </c>
      <c r="AL63" t="str">
        <f t="shared" si="54"/>
        <v>DUD</v>
      </c>
      <c r="AM63" t="str">
        <f t="shared" si="55"/>
        <v>DUD</v>
      </c>
      <c r="AN63" t="str">
        <f t="shared" si="56"/>
        <v>DUD</v>
      </c>
      <c r="AO63">
        <f t="shared" si="57"/>
        <v>0</v>
      </c>
      <c r="AP63" s="21" t="e">
        <f t="shared" si="11"/>
        <v>#REF!</v>
      </c>
      <c r="AQ63" s="20" t="e">
        <f>Main!#REF!</f>
        <v>#REF!</v>
      </c>
      <c r="AR63" s="24" t="e">
        <f t="shared" si="12"/>
        <v>#REF!</v>
      </c>
      <c r="AS63" t="e">
        <f t="shared" si="13"/>
        <v>#REF!</v>
      </c>
      <c r="AT63" t="e">
        <f t="shared" si="14"/>
        <v>#REF!</v>
      </c>
      <c r="AU63" t="e">
        <f t="shared" si="15"/>
        <v>#REF!</v>
      </c>
      <c r="AV63" t="str">
        <f t="shared" si="16"/>
        <v>No vapor present</v>
      </c>
      <c r="AW63" t="e">
        <f t="shared" si="17"/>
        <v>#REF!</v>
      </c>
      <c r="AX63" t="e">
        <f t="shared" si="18"/>
        <v>#REF!</v>
      </c>
      <c r="AY63" s="26" t="e">
        <f t="shared" si="19"/>
        <v>#REF!</v>
      </c>
      <c r="AZ63" s="22" t="e">
        <f>IF(B63&gt;C63,1+ -0.000340326741162024 *(B63-C63)+(B63-C63)^2* -0.000000850463578321 + (B63-C63)*Main!#REF!* -0.000001031725417801,1)</f>
        <v>#REF!</v>
      </c>
      <c r="BA63" t="e">
        <f t="shared" si="20"/>
        <v>#REF!</v>
      </c>
      <c r="BB63" s="25" t="e">
        <f>IF(AND(ISBLANK(Main!#REF!),ISNUMBER(Main!#REF!)), Main!#REF!, BA63*D63+(1-BA63)*AV63)</f>
        <v>#REF!</v>
      </c>
      <c r="BC63" s="27"/>
      <c r="BL63" s="53"/>
      <c r="BM63" s="54"/>
    </row>
    <row r="64" spans="2:65">
      <c r="B64" t="e">
        <f>Main!#REF!</f>
        <v>#REF!</v>
      </c>
      <c r="C64" t="str">
        <f>IF(ISNUMBER(Main!#REF!),Main!#REF!, IF(AND(ISBLANK(Main!#REF!), ISNUMBER(Main!#REF!)), 'Tm-Th-Salinity'!H64,""))</f>
        <v/>
      </c>
      <c r="D64" s="25" t="e">
        <f>IF('Tm-Th-Salinity'!E64=0,0.0000000001,'Tm-Th-Salinity'!E64)</f>
        <v>#REF!</v>
      </c>
      <c r="E64" t="e">
        <f t="shared" si="21"/>
        <v>#VALUE!</v>
      </c>
      <c r="F64" t="e">
        <f t="shared" si="22"/>
        <v>#REF!</v>
      </c>
      <c r="G64" t="str">
        <f t="shared" si="23"/>
        <v>DUD</v>
      </c>
      <c r="H64" t="str">
        <f t="shared" si="24"/>
        <v>DUD</v>
      </c>
      <c r="I64" t="str">
        <f t="shared" si="25"/>
        <v>DUD</v>
      </c>
      <c r="J64" t="str">
        <f t="shared" si="26"/>
        <v>DUD</v>
      </c>
      <c r="K64" t="str">
        <f t="shared" si="27"/>
        <v>DUD</v>
      </c>
      <c r="L64" t="str">
        <f t="shared" si="28"/>
        <v>DUD</v>
      </c>
      <c r="M64" t="str">
        <f t="shared" si="29"/>
        <v>DUD</v>
      </c>
      <c r="N64" t="str">
        <f t="shared" si="30"/>
        <v>DUD</v>
      </c>
      <c r="O64" t="str">
        <f t="shared" si="31"/>
        <v>DUD</v>
      </c>
      <c r="P64" t="str">
        <f t="shared" si="32"/>
        <v>DUD</v>
      </c>
      <c r="Q64" t="str">
        <f t="shared" si="33"/>
        <v>DUD</v>
      </c>
      <c r="R64" t="str">
        <f t="shared" si="34"/>
        <v>DUD</v>
      </c>
      <c r="S64" t="str">
        <f t="shared" si="35"/>
        <v>DUD</v>
      </c>
      <c r="T64" t="str">
        <f t="shared" si="36"/>
        <v>DUD</v>
      </c>
      <c r="U64" t="str">
        <f t="shared" si="37"/>
        <v>DUD</v>
      </c>
      <c r="V64" t="str">
        <f t="shared" si="38"/>
        <v>DUD</v>
      </c>
      <c r="W64" t="str">
        <f t="shared" si="39"/>
        <v>DUD</v>
      </c>
      <c r="X64" t="str">
        <f t="shared" si="40"/>
        <v>DUD</v>
      </c>
      <c r="Y64" t="str">
        <f t="shared" si="41"/>
        <v>DUD</v>
      </c>
      <c r="Z64" t="str">
        <f t="shared" si="42"/>
        <v>DUD</v>
      </c>
      <c r="AA64" t="str">
        <f t="shared" si="43"/>
        <v>DUD</v>
      </c>
      <c r="AB64" t="str">
        <f t="shared" si="44"/>
        <v>DUD</v>
      </c>
      <c r="AC64" t="str">
        <f t="shared" si="45"/>
        <v>DUD</v>
      </c>
      <c r="AD64" t="str">
        <f t="shared" si="46"/>
        <v>DUD</v>
      </c>
      <c r="AE64" t="str">
        <f t="shared" si="47"/>
        <v>DUD</v>
      </c>
      <c r="AF64" t="str">
        <f t="shared" si="48"/>
        <v>DUD</v>
      </c>
      <c r="AG64" t="str">
        <f t="shared" si="49"/>
        <v>DUD</v>
      </c>
      <c r="AH64" t="str">
        <f t="shared" si="50"/>
        <v>DUD</v>
      </c>
      <c r="AI64" t="str">
        <f t="shared" si="51"/>
        <v>DUD</v>
      </c>
      <c r="AJ64" t="str">
        <f t="shared" si="52"/>
        <v>DUD</v>
      </c>
      <c r="AK64" t="str">
        <f t="shared" si="53"/>
        <v>DUD</v>
      </c>
      <c r="AL64" t="str">
        <f t="shared" si="54"/>
        <v>DUD</v>
      </c>
      <c r="AM64" t="str">
        <f t="shared" si="55"/>
        <v>DUD</v>
      </c>
      <c r="AN64" t="str">
        <f t="shared" si="56"/>
        <v>DUD</v>
      </c>
      <c r="AO64">
        <f t="shared" si="57"/>
        <v>0</v>
      </c>
      <c r="AP64" s="21" t="e">
        <f t="shared" si="11"/>
        <v>#REF!</v>
      </c>
      <c r="AQ64" s="20" t="e">
        <f>Main!#REF!</f>
        <v>#REF!</v>
      </c>
      <c r="AR64" s="24" t="e">
        <f t="shared" si="12"/>
        <v>#REF!</v>
      </c>
      <c r="AS64" t="e">
        <f t="shared" si="13"/>
        <v>#REF!</v>
      </c>
      <c r="AT64" t="e">
        <f t="shared" si="14"/>
        <v>#REF!</v>
      </c>
      <c r="AU64" t="e">
        <f t="shared" si="15"/>
        <v>#REF!</v>
      </c>
      <c r="AV64" t="str">
        <f t="shared" si="16"/>
        <v>No vapor present</v>
      </c>
      <c r="AW64" t="e">
        <f t="shared" si="17"/>
        <v>#REF!</v>
      </c>
      <c r="AX64" t="e">
        <f t="shared" si="18"/>
        <v>#REF!</v>
      </c>
      <c r="AY64" s="26" t="e">
        <f t="shared" si="19"/>
        <v>#REF!</v>
      </c>
      <c r="AZ64" s="22" t="e">
        <f>IF(B64&gt;C64,1+ -0.000340326741162024 *(B64-C64)+(B64-C64)^2* -0.000000850463578321 + (B64-C64)*Main!#REF!* -0.000001031725417801,1)</f>
        <v>#REF!</v>
      </c>
      <c r="BA64" t="e">
        <f t="shared" si="20"/>
        <v>#REF!</v>
      </c>
      <c r="BB64" s="25" t="e">
        <f>IF(AND(ISBLANK(Main!#REF!),ISNUMBER(Main!#REF!)), Main!#REF!, BA64*D64+(1-BA64)*AV64)</f>
        <v>#REF!</v>
      </c>
      <c r="BC64" s="27"/>
      <c r="BL64" s="53"/>
      <c r="BM64" s="54"/>
    </row>
    <row r="65" spans="2:65">
      <c r="B65" t="e">
        <f>Main!#REF!</f>
        <v>#REF!</v>
      </c>
      <c r="C65" t="str">
        <f>IF(ISNUMBER(Main!#REF!),Main!#REF!, IF(AND(ISBLANK(Main!#REF!), ISNUMBER(Main!#REF!)), 'Tm-Th-Salinity'!H65,""))</f>
        <v/>
      </c>
      <c r="D65" s="25" t="e">
        <f>IF('Tm-Th-Salinity'!E65=0,0.0000000001,'Tm-Th-Salinity'!E65)</f>
        <v>#REF!</v>
      </c>
      <c r="E65" t="e">
        <f t="shared" si="21"/>
        <v>#VALUE!</v>
      </c>
      <c r="F65" t="e">
        <f t="shared" si="22"/>
        <v>#REF!</v>
      </c>
      <c r="G65" t="str">
        <f t="shared" si="23"/>
        <v>DUD</v>
      </c>
      <c r="H65" t="str">
        <f t="shared" si="24"/>
        <v>DUD</v>
      </c>
      <c r="I65" t="str">
        <f t="shared" si="25"/>
        <v>DUD</v>
      </c>
      <c r="J65" t="str">
        <f t="shared" si="26"/>
        <v>DUD</v>
      </c>
      <c r="K65" t="str">
        <f t="shared" si="27"/>
        <v>DUD</v>
      </c>
      <c r="L65" t="str">
        <f t="shared" si="28"/>
        <v>DUD</v>
      </c>
      <c r="M65" t="str">
        <f t="shared" si="29"/>
        <v>DUD</v>
      </c>
      <c r="N65" t="str">
        <f t="shared" si="30"/>
        <v>DUD</v>
      </c>
      <c r="O65" t="str">
        <f t="shared" si="31"/>
        <v>DUD</v>
      </c>
      <c r="P65" t="str">
        <f t="shared" si="32"/>
        <v>DUD</v>
      </c>
      <c r="Q65" t="str">
        <f t="shared" si="33"/>
        <v>DUD</v>
      </c>
      <c r="R65" t="str">
        <f t="shared" si="34"/>
        <v>DUD</v>
      </c>
      <c r="S65" t="str">
        <f t="shared" si="35"/>
        <v>DUD</v>
      </c>
      <c r="T65" t="str">
        <f t="shared" si="36"/>
        <v>DUD</v>
      </c>
      <c r="U65" t="str">
        <f t="shared" si="37"/>
        <v>DUD</v>
      </c>
      <c r="V65" t="str">
        <f t="shared" si="38"/>
        <v>DUD</v>
      </c>
      <c r="W65" t="str">
        <f t="shared" si="39"/>
        <v>DUD</v>
      </c>
      <c r="X65" t="str">
        <f t="shared" si="40"/>
        <v>DUD</v>
      </c>
      <c r="Y65" t="str">
        <f t="shared" si="41"/>
        <v>DUD</v>
      </c>
      <c r="Z65" t="str">
        <f t="shared" si="42"/>
        <v>DUD</v>
      </c>
      <c r="AA65" t="str">
        <f t="shared" si="43"/>
        <v>DUD</v>
      </c>
      <c r="AB65" t="str">
        <f t="shared" si="44"/>
        <v>DUD</v>
      </c>
      <c r="AC65" t="str">
        <f t="shared" si="45"/>
        <v>DUD</v>
      </c>
      <c r="AD65" t="str">
        <f t="shared" si="46"/>
        <v>DUD</v>
      </c>
      <c r="AE65" t="str">
        <f t="shared" si="47"/>
        <v>DUD</v>
      </c>
      <c r="AF65" t="str">
        <f t="shared" si="48"/>
        <v>DUD</v>
      </c>
      <c r="AG65" t="str">
        <f t="shared" si="49"/>
        <v>DUD</v>
      </c>
      <c r="AH65" t="str">
        <f t="shared" si="50"/>
        <v>DUD</v>
      </c>
      <c r="AI65" t="str">
        <f t="shared" si="51"/>
        <v>DUD</v>
      </c>
      <c r="AJ65" t="str">
        <f t="shared" si="52"/>
        <v>DUD</v>
      </c>
      <c r="AK65" t="str">
        <f t="shared" si="53"/>
        <v>DUD</v>
      </c>
      <c r="AL65" t="str">
        <f t="shared" si="54"/>
        <v>DUD</v>
      </c>
      <c r="AM65" t="str">
        <f t="shared" si="55"/>
        <v>DUD</v>
      </c>
      <c r="AN65" t="str">
        <f t="shared" si="56"/>
        <v>DUD</v>
      </c>
      <c r="AO65">
        <f t="shared" si="57"/>
        <v>0</v>
      </c>
      <c r="AP65" s="21" t="e">
        <f t="shared" si="11"/>
        <v>#REF!</v>
      </c>
      <c r="AQ65" s="20" t="e">
        <f>Main!#REF!</f>
        <v>#REF!</v>
      </c>
      <c r="AR65" s="24" t="e">
        <f t="shared" si="12"/>
        <v>#REF!</v>
      </c>
      <c r="AS65" t="e">
        <f t="shared" si="13"/>
        <v>#REF!</v>
      </c>
      <c r="AT65" t="e">
        <f t="shared" si="14"/>
        <v>#REF!</v>
      </c>
      <c r="AU65" t="e">
        <f t="shared" si="15"/>
        <v>#REF!</v>
      </c>
      <c r="AV65" t="str">
        <f t="shared" si="16"/>
        <v>No vapor present</v>
      </c>
      <c r="AW65" t="e">
        <f t="shared" si="17"/>
        <v>#REF!</v>
      </c>
      <c r="AX65" t="e">
        <f t="shared" si="18"/>
        <v>#REF!</v>
      </c>
      <c r="AY65" s="26" t="e">
        <f t="shared" si="19"/>
        <v>#REF!</v>
      </c>
      <c r="AZ65" s="22" t="e">
        <f>IF(B65&gt;C65,1+ -0.000340326741162024 *(B65-C65)+(B65-C65)^2* -0.000000850463578321 + (B65-C65)*Main!#REF!* -0.000001031725417801,1)</f>
        <v>#REF!</v>
      </c>
      <c r="BA65" t="e">
        <f t="shared" si="20"/>
        <v>#REF!</v>
      </c>
      <c r="BB65" s="25" t="e">
        <f>IF(AND(ISBLANK(Main!#REF!),ISNUMBER(Main!#REF!)), Main!#REF!, BA65*D65+(1-BA65)*AV65)</f>
        <v>#REF!</v>
      </c>
      <c r="BC65" s="27"/>
      <c r="BL65" s="53"/>
      <c r="BM65" s="54"/>
    </row>
    <row r="66" spans="2:65">
      <c r="B66" t="e">
        <f>Main!#REF!</f>
        <v>#REF!</v>
      </c>
      <c r="C66" t="str">
        <f>IF(ISNUMBER(Main!#REF!),Main!#REF!, IF(AND(ISBLANK(Main!#REF!), ISNUMBER(Main!#REF!)), 'Tm-Th-Salinity'!H66,""))</f>
        <v/>
      </c>
      <c r="D66" s="25" t="e">
        <f>IF('Tm-Th-Salinity'!E66=0,0.0000000001,'Tm-Th-Salinity'!E66)</f>
        <v>#REF!</v>
      </c>
      <c r="E66" t="e">
        <f t="shared" si="21"/>
        <v>#VALUE!</v>
      </c>
      <c r="F66" t="e">
        <f t="shared" si="22"/>
        <v>#REF!</v>
      </c>
      <c r="G66" t="str">
        <f t="shared" si="23"/>
        <v>DUD</v>
      </c>
      <c r="H66" t="str">
        <f t="shared" si="24"/>
        <v>DUD</v>
      </c>
      <c r="I66" t="str">
        <f t="shared" si="25"/>
        <v>DUD</v>
      </c>
      <c r="J66" t="str">
        <f t="shared" si="26"/>
        <v>DUD</v>
      </c>
      <c r="K66" t="str">
        <f t="shared" si="27"/>
        <v>DUD</v>
      </c>
      <c r="L66" t="str">
        <f t="shared" si="28"/>
        <v>DUD</v>
      </c>
      <c r="M66" t="str">
        <f t="shared" si="29"/>
        <v>DUD</v>
      </c>
      <c r="N66" t="str">
        <f t="shared" si="30"/>
        <v>DUD</v>
      </c>
      <c r="O66" t="str">
        <f t="shared" si="31"/>
        <v>DUD</v>
      </c>
      <c r="P66" t="str">
        <f t="shared" si="32"/>
        <v>DUD</v>
      </c>
      <c r="Q66" t="str">
        <f t="shared" si="33"/>
        <v>DUD</v>
      </c>
      <c r="R66" t="str">
        <f t="shared" si="34"/>
        <v>DUD</v>
      </c>
      <c r="S66" t="str">
        <f t="shared" si="35"/>
        <v>DUD</v>
      </c>
      <c r="T66" t="str">
        <f t="shared" si="36"/>
        <v>DUD</v>
      </c>
      <c r="U66" t="str">
        <f t="shared" si="37"/>
        <v>DUD</v>
      </c>
      <c r="V66" t="str">
        <f t="shared" si="38"/>
        <v>DUD</v>
      </c>
      <c r="W66" t="str">
        <f t="shared" si="39"/>
        <v>DUD</v>
      </c>
      <c r="X66" t="str">
        <f t="shared" si="40"/>
        <v>DUD</v>
      </c>
      <c r="Y66" t="str">
        <f t="shared" si="41"/>
        <v>DUD</v>
      </c>
      <c r="Z66" t="str">
        <f t="shared" si="42"/>
        <v>DUD</v>
      </c>
      <c r="AA66" t="str">
        <f t="shared" si="43"/>
        <v>DUD</v>
      </c>
      <c r="AB66" t="str">
        <f t="shared" si="44"/>
        <v>DUD</v>
      </c>
      <c r="AC66" t="str">
        <f t="shared" si="45"/>
        <v>DUD</v>
      </c>
      <c r="AD66" t="str">
        <f t="shared" si="46"/>
        <v>DUD</v>
      </c>
      <c r="AE66" t="str">
        <f t="shared" si="47"/>
        <v>DUD</v>
      </c>
      <c r="AF66" t="str">
        <f t="shared" si="48"/>
        <v>DUD</v>
      </c>
      <c r="AG66" t="str">
        <f t="shared" si="49"/>
        <v>DUD</v>
      </c>
      <c r="AH66" t="str">
        <f t="shared" si="50"/>
        <v>DUD</v>
      </c>
      <c r="AI66" t="str">
        <f t="shared" si="51"/>
        <v>DUD</v>
      </c>
      <c r="AJ66" t="str">
        <f t="shared" si="52"/>
        <v>DUD</v>
      </c>
      <c r="AK66" t="str">
        <f t="shared" si="53"/>
        <v>DUD</v>
      </c>
      <c r="AL66" t="str">
        <f t="shared" si="54"/>
        <v>DUD</v>
      </c>
      <c r="AM66" t="str">
        <f t="shared" si="55"/>
        <v>DUD</v>
      </c>
      <c r="AN66" t="str">
        <f t="shared" si="56"/>
        <v>DUD</v>
      </c>
      <c r="AO66">
        <f t="shared" si="57"/>
        <v>0</v>
      </c>
      <c r="AP66" s="21" t="e">
        <f t="shared" si="11"/>
        <v>#REF!</v>
      </c>
      <c r="AQ66" s="20" t="e">
        <f>Main!#REF!</f>
        <v>#REF!</v>
      </c>
      <c r="AR66" s="24" t="e">
        <f t="shared" si="12"/>
        <v>#REF!</v>
      </c>
      <c r="AS66" t="e">
        <f t="shared" si="13"/>
        <v>#REF!</v>
      </c>
      <c r="AT66" t="e">
        <f t="shared" si="14"/>
        <v>#REF!</v>
      </c>
      <c r="AU66" t="e">
        <f t="shared" si="15"/>
        <v>#REF!</v>
      </c>
      <c r="AV66" t="str">
        <f t="shared" si="16"/>
        <v>No vapor present</v>
      </c>
      <c r="AW66" t="e">
        <f t="shared" si="17"/>
        <v>#REF!</v>
      </c>
      <c r="AX66" t="e">
        <f t="shared" si="18"/>
        <v>#REF!</v>
      </c>
      <c r="AY66" s="26" t="e">
        <f t="shared" si="19"/>
        <v>#REF!</v>
      </c>
      <c r="AZ66" s="22" t="e">
        <f>IF(B66&gt;C66,1+ -0.000340326741162024 *(B66-C66)+(B66-C66)^2* -0.000000850463578321 + (B66-C66)*Main!#REF!* -0.000001031725417801,1)</f>
        <v>#REF!</v>
      </c>
      <c r="BA66" t="e">
        <f t="shared" si="20"/>
        <v>#REF!</v>
      </c>
      <c r="BB66" s="25" t="e">
        <f>IF(AND(ISBLANK(Main!#REF!),ISNUMBER(Main!#REF!)), Main!#REF!, BA66*D66+(1-BA66)*AV66)</f>
        <v>#REF!</v>
      </c>
      <c r="BC66" s="27"/>
      <c r="BL66" s="53"/>
      <c r="BM66" s="54"/>
    </row>
    <row r="67" spans="2:65">
      <c r="B67" t="e">
        <f>Main!#REF!</f>
        <v>#REF!</v>
      </c>
      <c r="C67" t="str">
        <f>IF(ISNUMBER(Main!#REF!),Main!#REF!, IF(AND(ISBLANK(Main!#REF!), ISNUMBER(Main!#REF!)), 'Tm-Th-Salinity'!H67,""))</f>
        <v/>
      </c>
      <c r="D67" s="25" t="e">
        <f>IF('Tm-Th-Salinity'!E67=0,0.0000000001,'Tm-Th-Salinity'!E67)</f>
        <v>#REF!</v>
      </c>
      <c r="E67" t="e">
        <f t="shared" si="21"/>
        <v>#VALUE!</v>
      </c>
      <c r="F67" t="e">
        <f t="shared" si="22"/>
        <v>#REF!</v>
      </c>
      <c r="G67" t="str">
        <f t="shared" si="23"/>
        <v>DUD</v>
      </c>
      <c r="H67" t="str">
        <f t="shared" si="24"/>
        <v>DUD</v>
      </c>
      <c r="I67" t="str">
        <f t="shared" si="25"/>
        <v>DUD</v>
      </c>
      <c r="J67" t="str">
        <f t="shared" si="26"/>
        <v>DUD</v>
      </c>
      <c r="K67" t="str">
        <f t="shared" si="27"/>
        <v>DUD</v>
      </c>
      <c r="L67" t="str">
        <f t="shared" si="28"/>
        <v>DUD</v>
      </c>
      <c r="M67" t="str">
        <f t="shared" si="29"/>
        <v>DUD</v>
      </c>
      <c r="N67" t="str">
        <f t="shared" si="30"/>
        <v>DUD</v>
      </c>
      <c r="O67" t="str">
        <f t="shared" si="31"/>
        <v>DUD</v>
      </c>
      <c r="P67" t="str">
        <f t="shared" si="32"/>
        <v>DUD</v>
      </c>
      <c r="Q67" t="str">
        <f t="shared" si="33"/>
        <v>DUD</v>
      </c>
      <c r="R67" t="str">
        <f t="shared" si="34"/>
        <v>DUD</v>
      </c>
      <c r="S67" t="str">
        <f t="shared" si="35"/>
        <v>DUD</v>
      </c>
      <c r="T67" t="str">
        <f t="shared" si="36"/>
        <v>DUD</v>
      </c>
      <c r="U67" t="str">
        <f t="shared" si="37"/>
        <v>DUD</v>
      </c>
      <c r="V67" t="str">
        <f t="shared" si="38"/>
        <v>DUD</v>
      </c>
      <c r="W67" t="str">
        <f t="shared" si="39"/>
        <v>DUD</v>
      </c>
      <c r="X67" t="str">
        <f t="shared" si="40"/>
        <v>DUD</v>
      </c>
      <c r="Y67" t="str">
        <f t="shared" si="41"/>
        <v>DUD</v>
      </c>
      <c r="Z67" t="str">
        <f t="shared" si="42"/>
        <v>DUD</v>
      </c>
      <c r="AA67" t="str">
        <f t="shared" si="43"/>
        <v>DUD</v>
      </c>
      <c r="AB67" t="str">
        <f t="shared" si="44"/>
        <v>DUD</v>
      </c>
      <c r="AC67" t="str">
        <f t="shared" si="45"/>
        <v>DUD</v>
      </c>
      <c r="AD67" t="str">
        <f t="shared" si="46"/>
        <v>DUD</v>
      </c>
      <c r="AE67" t="str">
        <f t="shared" si="47"/>
        <v>DUD</v>
      </c>
      <c r="AF67" t="str">
        <f t="shared" si="48"/>
        <v>DUD</v>
      </c>
      <c r="AG67" t="str">
        <f t="shared" si="49"/>
        <v>DUD</v>
      </c>
      <c r="AH67" t="str">
        <f t="shared" si="50"/>
        <v>DUD</v>
      </c>
      <c r="AI67" t="str">
        <f t="shared" si="51"/>
        <v>DUD</v>
      </c>
      <c r="AJ67" t="str">
        <f t="shared" si="52"/>
        <v>DUD</v>
      </c>
      <c r="AK67" t="str">
        <f t="shared" si="53"/>
        <v>DUD</v>
      </c>
      <c r="AL67" t="str">
        <f t="shared" si="54"/>
        <v>DUD</v>
      </c>
      <c r="AM67" t="str">
        <f t="shared" si="55"/>
        <v>DUD</v>
      </c>
      <c r="AN67" t="str">
        <f t="shared" si="56"/>
        <v>DUD</v>
      </c>
      <c r="AO67">
        <f t="shared" si="57"/>
        <v>0</v>
      </c>
      <c r="AP67" s="21" t="e">
        <f t="shared" si="11"/>
        <v>#REF!</v>
      </c>
      <c r="AQ67" s="20" t="e">
        <f>Main!#REF!</f>
        <v>#REF!</v>
      </c>
      <c r="AR67" s="24" t="e">
        <f t="shared" si="12"/>
        <v>#REF!</v>
      </c>
      <c r="AS67" t="e">
        <f t="shared" si="13"/>
        <v>#REF!</v>
      </c>
      <c r="AT67" t="e">
        <f t="shared" si="14"/>
        <v>#REF!</v>
      </c>
      <c r="AU67" t="e">
        <f t="shared" si="15"/>
        <v>#REF!</v>
      </c>
      <c r="AV67" t="str">
        <f t="shared" si="16"/>
        <v>No vapor present</v>
      </c>
      <c r="AW67" t="e">
        <f t="shared" si="17"/>
        <v>#REF!</v>
      </c>
      <c r="AX67" t="e">
        <f t="shared" si="18"/>
        <v>#REF!</v>
      </c>
      <c r="AY67" s="26" t="e">
        <f t="shared" si="19"/>
        <v>#REF!</v>
      </c>
      <c r="AZ67" s="22" t="e">
        <f>IF(B67&gt;C67,1+ -0.000340326741162024 *(B67-C67)+(B67-C67)^2* -0.000000850463578321 + (B67-C67)*Main!#REF!* -0.000001031725417801,1)</f>
        <v>#REF!</v>
      </c>
      <c r="BA67" t="e">
        <f t="shared" si="20"/>
        <v>#REF!</v>
      </c>
      <c r="BB67" s="25" t="e">
        <f>IF(AND(ISBLANK(Main!#REF!),ISNUMBER(Main!#REF!)), Main!#REF!, BA67*D67+(1-BA67)*AV67)</f>
        <v>#REF!</v>
      </c>
      <c r="BC67" s="27"/>
      <c r="BL67" s="53"/>
      <c r="BM67" s="54"/>
    </row>
    <row r="68" spans="2:65">
      <c r="B68" t="e">
        <f>Main!#REF!</f>
        <v>#REF!</v>
      </c>
      <c r="C68" t="str">
        <f>IF(ISNUMBER(Main!#REF!),Main!#REF!, IF(AND(ISBLANK(Main!#REF!), ISNUMBER(Main!#REF!)), 'Tm-Th-Salinity'!H68,""))</f>
        <v/>
      </c>
      <c r="D68" s="25" t="e">
        <f>IF('Tm-Th-Salinity'!E68=0,0.0000000001,'Tm-Th-Salinity'!E68)</f>
        <v>#REF!</v>
      </c>
      <c r="E68" t="e">
        <f t="shared" si="21"/>
        <v>#VALUE!</v>
      </c>
      <c r="F68" t="e">
        <f t="shared" si="22"/>
        <v>#REF!</v>
      </c>
      <c r="G68" t="str">
        <f>IF($C68&lt;300, D$5*$E68^$D$14*$F68^D$14,IF(AND($C68&gt;=300, $C68&lt;484), M$5*$E68^$D$14*$F68^D$14, IF(AND($C68&gt;=484, $C68&lt;1500), V$5*$E68^$D$14*$F68^D$14, "DUD")))</f>
        <v>DUD</v>
      </c>
      <c r="H68" t="str">
        <f t="shared" si="24"/>
        <v>DUD</v>
      </c>
      <c r="I68" t="str">
        <f t="shared" si="25"/>
        <v>DUD</v>
      </c>
      <c r="J68" t="str">
        <f t="shared" si="26"/>
        <v>DUD</v>
      </c>
      <c r="K68" t="str">
        <f t="shared" si="27"/>
        <v>DUD</v>
      </c>
      <c r="L68" t="str">
        <f t="shared" si="28"/>
        <v>DUD</v>
      </c>
      <c r="M68" t="str">
        <f t="shared" si="29"/>
        <v>DUD</v>
      </c>
      <c r="N68" t="str">
        <f t="shared" si="30"/>
        <v>DUD</v>
      </c>
      <c r="O68" t="str">
        <f t="shared" si="31"/>
        <v>DUD</v>
      </c>
      <c r="P68" t="str">
        <f t="shared" si="32"/>
        <v>DUD</v>
      </c>
      <c r="Q68" t="str">
        <f t="shared" si="33"/>
        <v>DUD</v>
      </c>
      <c r="R68" t="str">
        <f t="shared" si="34"/>
        <v>DUD</v>
      </c>
      <c r="S68" t="str">
        <f t="shared" si="35"/>
        <v>DUD</v>
      </c>
      <c r="T68" t="str">
        <f t="shared" si="36"/>
        <v>DUD</v>
      </c>
      <c r="U68" t="str">
        <f t="shared" si="37"/>
        <v>DUD</v>
      </c>
      <c r="V68" t="str">
        <f t="shared" si="38"/>
        <v>DUD</v>
      </c>
      <c r="W68" t="str">
        <f t="shared" si="39"/>
        <v>DUD</v>
      </c>
      <c r="X68" t="str">
        <f t="shared" si="40"/>
        <v>DUD</v>
      </c>
      <c r="Y68" t="str">
        <f t="shared" si="41"/>
        <v>DUD</v>
      </c>
      <c r="Z68" t="str">
        <f t="shared" si="42"/>
        <v>DUD</v>
      </c>
      <c r="AA68" t="str">
        <f t="shared" si="43"/>
        <v>DUD</v>
      </c>
      <c r="AB68" t="str">
        <f t="shared" si="44"/>
        <v>DUD</v>
      </c>
      <c r="AC68" t="str">
        <f t="shared" si="45"/>
        <v>DUD</v>
      </c>
      <c r="AD68" t="str">
        <f t="shared" si="46"/>
        <v>DUD</v>
      </c>
      <c r="AE68" t="str">
        <f t="shared" si="47"/>
        <v>DUD</v>
      </c>
      <c r="AF68" t="str">
        <f t="shared" si="48"/>
        <v>DUD</v>
      </c>
      <c r="AG68" t="str">
        <f t="shared" si="49"/>
        <v>DUD</v>
      </c>
      <c r="AH68" t="str">
        <f t="shared" si="50"/>
        <v>DUD</v>
      </c>
      <c r="AI68" t="str">
        <f t="shared" si="51"/>
        <v>DUD</v>
      </c>
      <c r="AJ68" t="str">
        <f t="shared" si="52"/>
        <v>DUD</v>
      </c>
      <c r="AK68" t="str">
        <f t="shared" si="53"/>
        <v>DUD</v>
      </c>
      <c r="AL68" t="str">
        <f t="shared" si="54"/>
        <v>DUD</v>
      </c>
      <c r="AM68" t="str">
        <f t="shared" si="55"/>
        <v>DUD</v>
      </c>
      <c r="AN68" t="str">
        <f t="shared" si="56"/>
        <v>DUD</v>
      </c>
      <c r="AO68">
        <f t="shared" si="57"/>
        <v>0</v>
      </c>
      <c r="AP68" s="21" t="e">
        <f t="shared" si="11"/>
        <v>#REF!</v>
      </c>
      <c r="AQ68" s="20" t="e">
        <f>Main!#REF!</f>
        <v>#REF!</v>
      </c>
      <c r="AR68" s="24" t="e">
        <f t="shared" si="12"/>
        <v>#REF!</v>
      </c>
      <c r="AS68" t="e">
        <f t="shared" si="13"/>
        <v>#REF!</v>
      </c>
      <c r="AT68" t="e">
        <f t="shared" si="14"/>
        <v>#REF!</v>
      </c>
      <c r="AU68" t="e">
        <f t="shared" si="15"/>
        <v>#REF!</v>
      </c>
      <c r="AV68" t="str">
        <f t="shared" si="16"/>
        <v>No vapor present</v>
      </c>
      <c r="AW68" t="e">
        <f t="shared" si="17"/>
        <v>#REF!</v>
      </c>
      <c r="AX68" t="e">
        <f t="shared" si="18"/>
        <v>#REF!</v>
      </c>
      <c r="AY68" s="26" t="e">
        <f t="shared" si="19"/>
        <v>#REF!</v>
      </c>
      <c r="AZ68" s="22" t="e">
        <f>IF(B68&gt;C68,1+ -0.000340326741162024 *(B68-C68)+(B68-C68)^2* -0.000000850463578321 + (B68-C68)*Main!#REF!* -0.000001031725417801,1)</f>
        <v>#REF!</v>
      </c>
      <c r="BA68" t="e">
        <f t="shared" si="20"/>
        <v>#REF!</v>
      </c>
      <c r="BB68" s="25" t="e">
        <f>IF(AND(ISBLANK(Main!#REF!),ISNUMBER(Main!#REF!)), Main!#REF!, BA68*D68+(1-BA68)*AV68)</f>
        <v>#REF!</v>
      </c>
      <c r="BC68" s="27"/>
      <c r="BL68" s="53"/>
      <c r="BM68" s="54"/>
    </row>
    <row r="69" spans="2:65">
      <c r="B69" t="e">
        <f>Main!#REF!</f>
        <v>#REF!</v>
      </c>
      <c r="C69" t="str">
        <f>IF(ISNUMBER(Main!#REF!),Main!#REF!, IF(AND(ISBLANK(Main!#REF!), ISNUMBER(Main!#REF!)), 'Tm-Th-Salinity'!H69,""))</f>
        <v/>
      </c>
      <c r="D69" s="25" t="e">
        <f>IF('Tm-Th-Salinity'!E69=0,0.0000000001,'Tm-Th-Salinity'!E69)</f>
        <v>#REF!</v>
      </c>
      <c r="E69" t="e">
        <f t="shared" si="21"/>
        <v>#VALUE!</v>
      </c>
      <c r="F69" t="e">
        <f t="shared" si="22"/>
        <v>#REF!</v>
      </c>
      <c r="G69" t="str">
        <f t="shared" si="23"/>
        <v>DUD</v>
      </c>
      <c r="H69" t="str">
        <f t="shared" si="24"/>
        <v>DUD</v>
      </c>
      <c r="I69" t="str">
        <f t="shared" si="25"/>
        <v>DUD</v>
      </c>
      <c r="J69" t="str">
        <f t="shared" si="26"/>
        <v>DUD</v>
      </c>
      <c r="K69" t="str">
        <f t="shared" si="27"/>
        <v>DUD</v>
      </c>
      <c r="L69" t="str">
        <f t="shared" si="28"/>
        <v>DUD</v>
      </c>
      <c r="M69" t="str">
        <f t="shared" si="29"/>
        <v>DUD</v>
      </c>
      <c r="N69" t="str">
        <f t="shared" si="30"/>
        <v>DUD</v>
      </c>
      <c r="O69" t="str">
        <f t="shared" si="31"/>
        <v>DUD</v>
      </c>
      <c r="P69" t="str">
        <f t="shared" si="32"/>
        <v>DUD</v>
      </c>
      <c r="Q69" t="str">
        <f t="shared" si="33"/>
        <v>DUD</v>
      </c>
      <c r="R69" t="str">
        <f t="shared" si="34"/>
        <v>DUD</v>
      </c>
      <c r="S69" t="str">
        <f t="shared" si="35"/>
        <v>DUD</v>
      </c>
      <c r="T69" t="str">
        <f t="shared" si="36"/>
        <v>DUD</v>
      </c>
      <c r="U69" t="str">
        <f t="shared" si="37"/>
        <v>DUD</v>
      </c>
      <c r="V69" t="str">
        <f t="shared" si="38"/>
        <v>DUD</v>
      </c>
      <c r="W69" t="str">
        <f t="shared" si="39"/>
        <v>DUD</v>
      </c>
      <c r="X69" t="str">
        <f t="shared" si="40"/>
        <v>DUD</v>
      </c>
      <c r="Y69" t="str">
        <f t="shared" si="41"/>
        <v>DUD</v>
      </c>
      <c r="Z69" t="str">
        <f t="shared" si="42"/>
        <v>DUD</v>
      </c>
      <c r="AA69" t="str">
        <f t="shared" si="43"/>
        <v>DUD</v>
      </c>
      <c r="AB69" t="str">
        <f t="shared" si="44"/>
        <v>DUD</v>
      </c>
      <c r="AC69" t="str">
        <f t="shared" si="45"/>
        <v>DUD</v>
      </c>
      <c r="AD69" t="str">
        <f t="shared" si="46"/>
        <v>DUD</v>
      </c>
      <c r="AE69" t="str">
        <f t="shared" si="47"/>
        <v>DUD</v>
      </c>
      <c r="AF69" t="str">
        <f t="shared" si="48"/>
        <v>DUD</v>
      </c>
      <c r="AG69" t="str">
        <f t="shared" si="49"/>
        <v>DUD</v>
      </c>
      <c r="AH69" t="str">
        <f t="shared" si="50"/>
        <v>DUD</v>
      </c>
      <c r="AI69" t="str">
        <f t="shared" si="51"/>
        <v>DUD</v>
      </c>
      <c r="AJ69" t="str">
        <f t="shared" si="52"/>
        <v>DUD</v>
      </c>
      <c r="AK69" t="str">
        <f t="shared" si="53"/>
        <v>DUD</v>
      </c>
      <c r="AL69" t="str">
        <f t="shared" si="54"/>
        <v>DUD</v>
      </c>
      <c r="AM69" t="str">
        <f t="shared" si="55"/>
        <v>DUD</v>
      </c>
      <c r="AN69" t="str">
        <f t="shared" si="56"/>
        <v>DUD</v>
      </c>
      <c r="AO69">
        <f t="shared" si="57"/>
        <v>0</v>
      </c>
      <c r="AP69" s="21" t="e">
        <f t="shared" si="11"/>
        <v>#REF!</v>
      </c>
      <c r="AQ69" s="20" t="e">
        <f>Main!#REF!</f>
        <v>#REF!</v>
      </c>
      <c r="AR69" s="24" t="e">
        <f t="shared" si="12"/>
        <v>#REF!</v>
      </c>
      <c r="AS69" t="e">
        <f t="shared" si="13"/>
        <v>#REF!</v>
      </c>
      <c r="AT69" t="e">
        <f t="shared" si="14"/>
        <v>#REF!</v>
      </c>
      <c r="AU69" t="e">
        <f t="shared" si="15"/>
        <v>#REF!</v>
      </c>
      <c r="AV69" t="str">
        <f t="shared" si="16"/>
        <v>No vapor present</v>
      </c>
      <c r="AW69" t="e">
        <f t="shared" si="17"/>
        <v>#REF!</v>
      </c>
      <c r="AX69" t="e">
        <f t="shared" si="18"/>
        <v>#REF!</v>
      </c>
      <c r="AY69" s="26" t="e">
        <f t="shared" si="19"/>
        <v>#REF!</v>
      </c>
      <c r="AZ69" s="22" t="e">
        <f>IF(B69&gt;C69,1+ -0.000340326741162024 *(B69-C69)+(B69-C69)^2* -0.000000850463578321 + (B69-C69)*Main!#REF!* -0.000001031725417801,1)</f>
        <v>#REF!</v>
      </c>
      <c r="BA69" t="e">
        <f t="shared" si="20"/>
        <v>#REF!</v>
      </c>
      <c r="BB69" s="25" t="e">
        <f>IF(AND(ISBLANK(Main!#REF!),ISNUMBER(Main!#REF!)), Main!#REF!, BA69*D69+(1-BA69)*AV69)</f>
        <v>#REF!</v>
      </c>
      <c r="BC69" s="27"/>
      <c r="BL69" s="53"/>
      <c r="BM69" s="54"/>
    </row>
    <row r="70" spans="2:65">
      <c r="B70" t="e">
        <f>Main!#REF!</f>
        <v>#REF!</v>
      </c>
      <c r="C70" t="str">
        <f>IF(ISNUMBER(Main!#REF!),Main!#REF!, IF(AND(ISBLANK(Main!#REF!), ISNUMBER(Main!#REF!)), 'Tm-Th-Salinity'!H70,""))</f>
        <v/>
      </c>
      <c r="D70" s="25" t="e">
        <f>IF('Tm-Th-Salinity'!E70=0,0.0000000001,'Tm-Th-Salinity'!E70)</f>
        <v>#REF!</v>
      </c>
      <c r="E70" t="e">
        <f t="shared" si="21"/>
        <v>#VALUE!</v>
      </c>
      <c r="F70" t="e">
        <f t="shared" si="22"/>
        <v>#REF!</v>
      </c>
      <c r="G70" t="str">
        <f t="shared" si="23"/>
        <v>DUD</v>
      </c>
      <c r="H70" t="str">
        <f t="shared" si="24"/>
        <v>DUD</v>
      </c>
      <c r="I70" t="str">
        <f t="shared" si="25"/>
        <v>DUD</v>
      </c>
      <c r="J70" t="str">
        <f t="shared" si="26"/>
        <v>DUD</v>
      </c>
      <c r="K70" t="str">
        <f t="shared" si="27"/>
        <v>DUD</v>
      </c>
      <c r="L70" t="str">
        <f t="shared" si="28"/>
        <v>DUD</v>
      </c>
      <c r="M70" t="str">
        <f t="shared" si="29"/>
        <v>DUD</v>
      </c>
      <c r="N70" t="str">
        <f t="shared" si="30"/>
        <v>DUD</v>
      </c>
      <c r="O70" t="str">
        <f t="shared" si="31"/>
        <v>DUD</v>
      </c>
      <c r="P70" t="str">
        <f t="shared" si="32"/>
        <v>DUD</v>
      </c>
      <c r="Q70" t="str">
        <f t="shared" si="33"/>
        <v>DUD</v>
      </c>
      <c r="R70" t="str">
        <f t="shared" si="34"/>
        <v>DUD</v>
      </c>
      <c r="S70" t="str">
        <f t="shared" si="35"/>
        <v>DUD</v>
      </c>
      <c r="T70" t="str">
        <f t="shared" si="36"/>
        <v>DUD</v>
      </c>
      <c r="U70" t="str">
        <f t="shared" si="37"/>
        <v>DUD</v>
      </c>
      <c r="V70" t="str">
        <f t="shared" si="38"/>
        <v>DUD</v>
      </c>
      <c r="W70" t="str">
        <f t="shared" si="39"/>
        <v>DUD</v>
      </c>
      <c r="X70" t="str">
        <f t="shared" si="40"/>
        <v>DUD</v>
      </c>
      <c r="Y70" t="str">
        <f t="shared" si="41"/>
        <v>DUD</v>
      </c>
      <c r="Z70" t="str">
        <f t="shared" si="42"/>
        <v>DUD</v>
      </c>
      <c r="AA70" t="str">
        <f t="shared" si="43"/>
        <v>DUD</v>
      </c>
      <c r="AB70" t="str">
        <f t="shared" si="44"/>
        <v>DUD</v>
      </c>
      <c r="AC70" t="str">
        <f t="shared" si="45"/>
        <v>DUD</v>
      </c>
      <c r="AD70" t="str">
        <f t="shared" si="46"/>
        <v>DUD</v>
      </c>
      <c r="AE70" t="str">
        <f t="shared" si="47"/>
        <v>DUD</v>
      </c>
      <c r="AF70" t="str">
        <f t="shared" si="48"/>
        <v>DUD</v>
      </c>
      <c r="AG70" t="str">
        <f t="shared" si="49"/>
        <v>DUD</v>
      </c>
      <c r="AH70" t="str">
        <f t="shared" si="50"/>
        <v>DUD</v>
      </c>
      <c r="AI70" t="str">
        <f t="shared" si="51"/>
        <v>DUD</v>
      </c>
      <c r="AJ70" t="str">
        <f t="shared" si="52"/>
        <v>DUD</v>
      </c>
      <c r="AK70" t="str">
        <f t="shared" si="53"/>
        <v>DUD</v>
      </c>
      <c r="AL70" t="str">
        <f t="shared" si="54"/>
        <v>DUD</v>
      </c>
      <c r="AM70" t="str">
        <f t="shared" si="55"/>
        <v>DUD</v>
      </c>
      <c r="AN70" t="str">
        <f t="shared" si="56"/>
        <v>DUD</v>
      </c>
      <c r="AO70">
        <f t="shared" si="57"/>
        <v>0</v>
      </c>
      <c r="AP70" s="21" t="e">
        <f t="shared" si="11"/>
        <v>#REF!</v>
      </c>
      <c r="AQ70" s="20" t="e">
        <f>Main!#REF!</f>
        <v>#REF!</v>
      </c>
      <c r="AR70" s="24" t="e">
        <f t="shared" si="12"/>
        <v>#REF!</v>
      </c>
      <c r="AS70" t="e">
        <f t="shared" si="13"/>
        <v>#REF!</v>
      </c>
      <c r="AT70" t="e">
        <f t="shared" si="14"/>
        <v>#REF!</v>
      </c>
      <c r="AU70" t="e">
        <f t="shared" si="15"/>
        <v>#REF!</v>
      </c>
      <c r="AV70" t="str">
        <f t="shared" si="16"/>
        <v>No vapor present</v>
      </c>
      <c r="AW70" t="e">
        <f t="shared" si="17"/>
        <v>#REF!</v>
      </c>
      <c r="AX70" t="e">
        <f t="shared" si="18"/>
        <v>#REF!</v>
      </c>
      <c r="AY70" s="26" t="e">
        <f t="shared" si="19"/>
        <v>#REF!</v>
      </c>
      <c r="AZ70" s="22" t="e">
        <f>IF(B70&gt;C70,1+ -0.000340326741162024 *(B70-C70)+(B70-C70)^2* -0.000000850463578321 + (B70-C70)*Main!#REF!* -0.000001031725417801,1)</f>
        <v>#REF!</v>
      </c>
      <c r="BA70" t="e">
        <f t="shared" si="20"/>
        <v>#REF!</v>
      </c>
      <c r="BB70" s="25" t="e">
        <f>IF(AND(ISBLANK(Main!#REF!),ISNUMBER(Main!#REF!)), Main!#REF!, BA70*D70+(1-BA70)*AV70)</f>
        <v>#REF!</v>
      </c>
      <c r="BC70" s="27"/>
      <c r="BL70" s="53"/>
      <c r="BM70" s="54"/>
    </row>
    <row r="71" spans="2:65">
      <c r="B71" t="e">
        <f>Main!#REF!</f>
        <v>#REF!</v>
      </c>
      <c r="C71" t="str">
        <f>IF(ISNUMBER(Main!#REF!),Main!#REF!, IF(AND(ISBLANK(Main!#REF!), ISNUMBER(Main!#REF!)), 'Tm-Th-Salinity'!H71,""))</f>
        <v/>
      </c>
      <c r="D71" s="25" t="e">
        <f>IF('Tm-Th-Salinity'!E71=0,0.0000000001,'Tm-Th-Salinity'!E71)</f>
        <v>#REF!</v>
      </c>
      <c r="E71" t="e">
        <f t="shared" si="21"/>
        <v>#VALUE!</v>
      </c>
      <c r="F71" t="e">
        <f t="shared" si="22"/>
        <v>#REF!</v>
      </c>
      <c r="G71" t="str">
        <f t="shared" si="23"/>
        <v>DUD</v>
      </c>
      <c r="H71" t="str">
        <f t="shared" si="24"/>
        <v>DUD</v>
      </c>
      <c r="I71" t="str">
        <f t="shared" si="25"/>
        <v>DUD</v>
      </c>
      <c r="J71" t="str">
        <f t="shared" si="26"/>
        <v>DUD</v>
      </c>
      <c r="K71" t="str">
        <f t="shared" si="27"/>
        <v>DUD</v>
      </c>
      <c r="L71" t="str">
        <f t="shared" si="28"/>
        <v>DUD</v>
      </c>
      <c r="M71" t="str">
        <f t="shared" si="29"/>
        <v>DUD</v>
      </c>
      <c r="N71" t="str">
        <f t="shared" si="30"/>
        <v>DUD</v>
      </c>
      <c r="O71" t="str">
        <f t="shared" si="31"/>
        <v>DUD</v>
      </c>
      <c r="P71" t="str">
        <f t="shared" si="32"/>
        <v>DUD</v>
      </c>
      <c r="Q71" t="str">
        <f t="shared" si="33"/>
        <v>DUD</v>
      </c>
      <c r="R71" t="str">
        <f t="shared" si="34"/>
        <v>DUD</v>
      </c>
      <c r="S71" t="str">
        <f t="shared" si="35"/>
        <v>DUD</v>
      </c>
      <c r="T71" t="str">
        <f t="shared" si="36"/>
        <v>DUD</v>
      </c>
      <c r="U71" t="str">
        <f t="shared" si="37"/>
        <v>DUD</v>
      </c>
      <c r="V71" t="str">
        <f t="shared" si="38"/>
        <v>DUD</v>
      </c>
      <c r="W71" t="str">
        <f t="shared" si="39"/>
        <v>DUD</v>
      </c>
      <c r="X71" t="str">
        <f t="shared" si="40"/>
        <v>DUD</v>
      </c>
      <c r="Y71" t="str">
        <f t="shared" si="41"/>
        <v>DUD</v>
      </c>
      <c r="Z71" t="str">
        <f t="shared" si="42"/>
        <v>DUD</v>
      </c>
      <c r="AA71" t="str">
        <f t="shared" si="43"/>
        <v>DUD</v>
      </c>
      <c r="AB71" t="str">
        <f t="shared" si="44"/>
        <v>DUD</v>
      </c>
      <c r="AC71" t="str">
        <f t="shared" si="45"/>
        <v>DUD</v>
      </c>
      <c r="AD71" t="str">
        <f t="shared" si="46"/>
        <v>DUD</v>
      </c>
      <c r="AE71" t="str">
        <f t="shared" si="47"/>
        <v>DUD</v>
      </c>
      <c r="AF71" t="str">
        <f t="shared" si="48"/>
        <v>DUD</v>
      </c>
      <c r="AG71" t="str">
        <f t="shared" si="49"/>
        <v>DUD</v>
      </c>
      <c r="AH71" t="str">
        <f t="shared" si="50"/>
        <v>DUD</v>
      </c>
      <c r="AI71" t="str">
        <f t="shared" si="51"/>
        <v>DUD</v>
      </c>
      <c r="AJ71" t="str">
        <f t="shared" si="52"/>
        <v>DUD</v>
      </c>
      <c r="AK71" t="str">
        <f t="shared" si="53"/>
        <v>DUD</v>
      </c>
      <c r="AL71" t="str">
        <f t="shared" si="54"/>
        <v>DUD</v>
      </c>
      <c r="AM71" t="str">
        <f t="shared" si="55"/>
        <v>DUD</v>
      </c>
      <c r="AN71" t="str">
        <f t="shared" si="56"/>
        <v>DUD</v>
      </c>
      <c r="AO71">
        <f t="shared" si="57"/>
        <v>0</v>
      </c>
      <c r="AP71" s="21" t="e">
        <f t="shared" si="11"/>
        <v>#REF!</v>
      </c>
      <c r="AQ71" s="20" t="e">
        <f>Main!#REF!</f>
        <v>#REF!</v>
      </c>
      <c r="AR71" s="24" t="e">
        <f t="shared" si="12"/>
        <v>#REF!</v>
      </c>
      <c r="AS71" t="e">
        <f t="shared" si="13"/>
        <v>#REF!</v>
      </c>
      <c r="AT71" t="e">
        <f t="shared" si="14"/>
        <v>#REF!</v>
      </c>
      <c r="AU71" t="e">
        <f t="shared" si="15"/>
        <v>#REF!</v>
      </c>
      <c r="AV71" t="str">
        <f t="shared" si="16"/>
        <v>No vapor present</v>
      </c>
      <c r="AW71" t="e">
        <f t="shared" si="17"/>
        <v>#REF!</v>
      </c>
      <c r="AX71" t="e">
        <f t="shared" si="18"/>
        <v>#REF!</v>
      </c>
      <c r="AY71" s="26" t="e">
        <f t="shared" si="19"/>
        <v>#REF!</v>
      </c>
      <c r="AZ71" s="22" t="e">
        <f>IF(B71&gt;C71,1+ -0.000340326741162024 *(B71-C71)+(B71-C71)^2* -0.000000850463578321 + (B71-C71)*Main!#REF!* -0.000001031725417801,1)</f>
        <v>#REF!</v>
      </c>
      <c r="BA71" t="e">
        <f t="shared" si="20"/>
        <v>#REF!</v>
      </c>
      <c r="BB71" s="25" t="e">
        <f>IF(AND(ISBLANK(Main!#REF!),ISNUMBER(Main!#REF!)), Main!#REF!, BA71*D71+(1-BA71)*AV71)</f>
        <v>#REF!</v>
      </c>
      <c r="BC71" s="27"/>
      <c r="BL71" s="53"/>
      <c r="BM71" s="54"/>
    </row>
    <row r="72" spans="2:65">
      <c r="B72" t="e">
        <f>Main!#REF!</f>
        <v>#REF!</v>
      </c>
      <c r="C72" t="str">
        <f>IF(ISNUMBER(Main!#REF!),Main!#REF!, IF(AND(ISBLANK(Main!#REF!), ISNUMBER(Main!#REF!)), 'Tm-Th-Salinity'!H72,""))</f>
        <v/>
      </c>
      <c r="D72" s="25" t="e">
        <f>IF('Tm-Th-Salinity'!E72=0,0.0000000001,'Tm-Th-Salinity'!E72)</f>
        <v>#REF!</v>
      </c>
      <c r="E72" t="e">
        <f t="shared" si="21"/>
        <v>#VALUE!</v>
      </c>
      <c r="F72" t="e">
        <f t="shared" si="22"/>
        <v>#REF!</v>
      </c>
      <c r="G72" t="str">
        <f t="shared" si="23"/>
        <v>DUD</v>
      </c>
      <c r="H72" t="str">
        <f t="shared" si="24"/>
        <v>DUD</v>
      </c>
      <c r="I72" t="str">
        <f t="shared" si="25"/>
        <v>DUD</v>
      </c>
      <c r="J72" t="str">
        <f t="shared" si="26"/>
        <v>DUD</v>
      </c>
      <c r="K72" t="str">
        <f t="shared" si="27"/>
        <v>DUD</v>
      </c>
      <c r="L72" t="str">
        <f t="shared" si="28"/>
        <v>DUD</v>
      </c>
      <c r="M72" t="str">
        <f t="shared" si="29"/>
        <v>DUD</v>
      </c>
      <c r="N72" t="str">
        <f t="shared" si="30"/>
        <v>DUD</v>
      </c>
      <c r="O72" t="str">
        <f t="shared" si="31"/>
        <v>DUD</v>
      </c>
      <c r="P72" t="str">
        <f t="shared" si="32"/>
        <v>DUD</v>
      </c>
      <c r="Q72" t="str">
        <f t="shared" si="33"/>
        <v>DUD</v>
      </c>
      <c r="R72" t="str">
        <f t="shared" si="34"/>
        <v>DUD</v>
      </c>
      <c r="S72" t="str">
        <f t="shared" si="35"/>
        <v>DUD</v>
      </c>
      <c r="T72" t="str">
        <f t="shared" si="36"/>
        <v>DUD</v>
      </c>
      <c r="U72" t="str">
        <f t="shared" si="37"/>
        <v>DUD</v>
      </c>
      <c r="V72" t="str">
        <f t="shared" si="38"/>
        <v>DUD</v>
      </c>
      <c r="W72" t="str">
        <f t="shared" si="39"/>
        <v>DUD</v>
      </c>
      <c r="X72" t="str">
        <f t="shared" si="40"/>
        <v>DUD</v>
      </c>
      <c r="Y72" t="str">
        <f t="shared" si="41"/>
        <v>DUD</v>
      </c>
      <c r="Z72" t="str">
        <f t="shared" si="42"/>
        <v>DUD</v>
      </c>
      <c r="AA72" t="str">
        <f t="shared" si="43"/>
        <v>DUD</v>
      </c>
      <c r="AB72" t="str">
        <f t="shared" si="44"/>
        <v>DUD</v>
      </c>
      <c r="AC72" t="str">
        <f t="shared" si="45"/>
        <v>DUD</v>
      </c>
      <c r="AD72" t="str">
        <f t="shared" si="46"/>
        <v>DUD</v>
      </c>
      <c r="AE72" t="str">
        <f t="shared" si="47"/>
        <v>DUD</v>
      </c>
      <c r="AF72" t="str">
        <f t="shared" si="48"/>
        <v>DUD</v>
      </c>
      <c r="AG72" t="str">
        <f t="shared" si="49"/>
        <v>DUD</v>
      </c>
      <c r="AH72" t="str">
        <f t="shared" si="50"/>
        <v>DUD</v>
      </c>
      <c r="AI72" t="str">
        <f t="shared" si="51"/>
        <v>DUD</v>
      </c>
      <c r="AJ72" t="str">
        <f t="shared" si="52"/>
        <v>DUD</v>
      </c>
      <c r="AK72" t="str">
        <f t="shared" si="53"/>
        <v>DUD</v>
      </c>
      <c r="AL72" t="str">
        <f t="shared" si="54"/>
        <v>DUD</v>
      </c>
      <c r="AM72" t="str">
        <f t="shared" si="55"/>
        <v>DUD</v>
      </c>
      <c r="AN72" t="str">
        <f t="shared" si="56"/>
        <v>DUD</v>
      </c>
      <c r="AO72">
        <f t="shared" si="57"/>
        <v>0</v>
      </c>
      <c r="AP72" s="21" t="e">
        <f t="shared" si="11"/>
        <v>#REF!</v>
      </c>
      <c r="AQ72" s="20" t="e">
        <f>Main!#REF!</f>
        <v>#REF!</v>
      </c>
      <c r="AR72" s="24" t="e">
        <f t="shared" si="12"/>
        <v>#REF!</v>
      </c>
      <c r="AS72" t="e">
        <f t="shared" si="13"/>
        <v>#REF!</v>
      </c>
      <c r="AT72" t="e">
        <f t="shared" si="14"/>
        <v>#REF!</v>
      </c>
      <c r="AU72" t="e">
        <f t="shared" si="15"/>
        <v>#REF!</v>
      </c>
      <c r="AV72" t="str">
        <f t="shared" si="16"/>
        <v>No vapor present</v>
      </c>
      <c r="AW72" t="e">
        <f t="shared" si="17"/>
        <v>#REF!</v>
      </c>
      <c r="AX72" t="e">
        <f t="shared" si="18"/>
        <v>#REF!</v>
      </c>
      <c r="AY72" s="26" t="e">
        <f t="shared" si="19"/>
        <v>#REF!</v>
      </c>
      <c r="AZ72" s="22" t="e">
        <f>IF(B72&gt;C72,1+ -0.000340326741162024 *(B72-C72)+(B72-C72)^2* -0.000000850463578321 + (B72-C72)*Main!#REF!* -0.000001031725417801,1)</f>
        <v>#REF!</v>
      </c>
      <c r="BA72" t="e">
        <f t="shared" si="20"/>
        <v>#REF!</v>
      </c>
      <c r="BB72" s="25" t="e">
        <f>IF(AND(ISBLANK(Main!#REF!),ISNUMBER(Main!#REF!)), Main!#REF!, BA72*D72+(1-BA72)*AV72)</f>
        <v>#REF!</v>
      </c>
      <c r="BC72" s="27"/>
      <c r="BL72" s="53"/>
      <c r="BM72" s="54"/>
    </row>
    <row r="73" spans="2:65">
      <c r="B73" t="e">
        <f>Main!#REF!</f>
        <v>#REF!</v>
      </c>
      <c r="C73" t="str">
        <f>IF(ISNUMBER(Main!#REF!),Main!#REF!, IF(AND(ISBLANK(Main!#REF!), ISNUMBER(Main!#REF!)), 'Tm-Th-Salinity'!H73,""))</f>
        <v/>
      </c>
      <c r="D73" s="25" t="e">
        <f>IF('Tm-Th-Salinity'!E73=0,0.0000000001,'Tm-Th-Salinity'!E73)</f>
        <v>#REF!</v>
      </c>
      <c r="E73" t="e">
        <f t="shared" si="21"/>
        <v>#VALUE!</v>
      </c>
      <c r="F73" t="e">
        <f t="shared" si="22"/>
        <v>#REF!</v>
      </c>
      <c r="G73" t="str">
        <f t="shared" si="23"/>
        <v>DUD</v>
      </c>
      <c r="H73" t="str">
        <f t="shared" si="24"/>
        <v>DUD</v>
      </c>
      <c r="I73" t="str">
        <f t="shared" si="25"/>
        <v>DUD</v>
      </c>
      <c r="J73" t="str">
        <f t="shared" si="26"/>
        <v>DUD</v>
      </c>
      <c r="K73" t="str">
        <f t="shared" si="27"/>
        <v>DUD</v>
      </c>
      <c r="L73" t="str">
        <f t="shared" si="28"/>
        <v>DUD</v>
      </c>
      <c r="M73" t="str">
        <f t="shared" si="29"/>
        <v>DUD</v>
      </c>
      <c r="N73" t="str">
        <f t="shared" si="30"/>
        <v>DUD</v>
      </c>
      <c r="O73" t="str">
        <f t="shared" si="31"/>
        <v>DUD</v>
      </c>
      <c r="P73" t="str">
        <f t="shared" si="32"/>
        <v>DUD</v>
      </c>
      <c r="Q73" t="str">
        <f t="shared" si="33"/>
        <v>DUD</v>
      </c>
      <c r="R73" t="str">
        <f t="shared" si="34"/>
        <v>DUD</v>
      </c>
      <c r="S73" t="str">
        <f t="shared" si="35"/>
        <v>DUD</v>
      </c>
      <c r="T73" t="str">
        <f t="shared" si="36"/>
        <v>DUD</v>
      </c>
      <c r="U73" t="str">
        <f t="shared" si="37"/>
        <v>DUD</v>
      </c>
      <c r="V73" t="str">
        <f t="shared" si="38"/>
        <v>DUD</v>
      </c>
      <c r="W73" t="str">
        <f t="shared" si="39"/>
        <v>DUD</v>
      </c>
      <c r="X73" t="str">
        <f t="shared" si="40"/>
        <v>DUD</v>
      </c>
      <c r="Y73" t="str">
        <f t="shared" si="41"/>
        <v>DUD</v>
      </c>
      <c r="Z73" t="str">
        <f t="shared" si="42"/>
        <v>DUD</v>
      </c>
      <c r="AA73" t="str">
        <f t="shared" si="43"/>
        <v>DUD</v>
      </c>
      <c r="AB73" t="str">
        <f t="shared" si="44"/>
        <v>DUD</v>
      </c>
      <c r="AC73" t="str">
        <f t="shared" si="45"/>
        <v>DUD</v>
      </c>
      <c r="AD73" t="str">
        <f t="shared" si="46"/>
        <v>DUD</v>
      </c>
      <c r="AE73" t="str">
        <f t="shared" si="47"/>
        <v>DUD</v>
      </c>
      <c r="AF73" t="str">
        <f t="shared" si="48"/>
        <v>DUD</v>
      </c>
      <c r="AG73" t="str">
        <f t="shared" si="49"/>
        <v>DUD</v>
      </c>
      <c r="AH73" t="str">
        <f t="shared" si="50"/>
        <v>DUD</v>
      </c>
      <c r="AI73" t="str">
        <f t="shared" si="51"/>
        <v>DUD</v>
      </c>
      <c r="AJ73" t="str">
        <f t="shared" si="52"/>
        <v>DUD</v>
      </c>
      <c r="AK73" t="str">
        <f t="shared" si="53"/>
        <v>DUD</v>
      </c>
      <c r="AL73" t="str">
        <f t="shared" si="54"/>
        <v>DUD</v>
      </c>
      <c r="AM73" t="str">
        <f t="shared" si="55"/>
        <v>DUD</v>
      </c>
      <c r="AN73" t="str">
        <f t="shared" si="56"/>
        <v>DUD</v>
      </c>
      <c r="AO73">
        <f t="shared" si="57"/>
        <v>0</v>
      </c>
      <c r="AP73" s="21" t="e">
        <f t="shared" si="11"/>
        <v>#REF!</v>
      </c>
      <c r="AQ73" s="20" t="e">
        <f>Main!#REF!</f>
        <v>#REF!</v>
      </c>
      <c r="AR73" s="24" t="e">
        <f t="shared" si="12"/>
        <v>#REF!</v>
      </c>
      <c r="AS73" t="e">
        <f t="shared" si="13"/>
        <v>#REF!</v>
      </c>
      <c r="AT73" t="e">
        <f t="shared" si="14"/>
        <v>#REF!</v>
      </c>
      <c r="AU73" t="e">
        <f t="shared" si="15"/>
        <v>#REF!</v>
      </c>
      <c r="AV73" t="str">
        <f t="shared" si="16"/>
        <v>No vapor present</v>
      </c>
      <c r="AW73" t="e">
        <f t="shared" si="17"/>
        <v>#REF!</v>
      </c>
      <c r="AX73" t="e">
        <f t="shared" si="18"/>
        <v>#REF!</v>
      </c>
      <c r="AY73" s="26" t="e">
        <f t="shared" si="19"/>
        <v>#REF!</v>
      </c>
      <c r="AZ73" s="22" t="e">
        <f>IF(B73&gt;C73,1+ -0.000340326741162024 *(B73-C73)+(B73-C73)^2* -0.000000850463578321 + (B73-C73)*Main!#REF!* -0.000001031725417801,1)</f>
        <v>#REF!</v>
      </c>
      <c r="BA73" t="e">
        <f t="shared" si="20"/>
        <v>#REF!</v>
      </c>
      <c r="BB73" s="25" t="e">
        <f>IF(AND(ISBLANK(Main!#REF!),ISNUMBER(Main!#REF!)), Main!#REF!, BA73*D73+(1-BA73)*AV73)</f>
        <v>#REF!</v>
      </c>
      <c r="BC73" s="27"/>
      <c r="BL73" s="53"/>
      <c r="BM73" s="54"/>
    </row>
    <row r="74" spans="2:65">
      <c r="B74" t="e">
        <f>Main!#REF!</f>
        <v>#REF!</v>
      </c>
      <c r="C74" t="str">
        <f>IF(ISNUMBER(Main!#REF!),Main!#REF!, IF(AND(ISBLANK(Main!#REF!), ISNUMBER(Main!#REF!)), 'Tm-Th-Salinity'!H74,""))</f>
        <v/>
      </c>
      <c r="D74" s="25" t="e">
        <f>IF('Tm-Th-Salinity'!E74=0,0.0000000001,'Tm-Th-Salinity'!E74)</f>
        <v>#REF!</v>
      </c>
      <c r="E74" t="e">
        <f t="shared" si="21"/>
        <v>#VALUE!</v>
      </c>
      <c r="F74" t="e">
        <f t="shared" si="22"/>
        <v>#REF!</v>
      </c>
      <c r="G74" t="str">
        <f t="shared" si="23"/>
        <v>DUD</v>
      </c>
      <c r="H74" t="str">
        <f t="shared" si="24"/>
        <v>DUD</v>
      </c>
      <c r="I74" t="str">
        <f t="shared" si="25"/>
        <v>DUD</v>
      </c>
      <c r="J74" t="str">
        <f t="shared" si="26"/>
        <v>DUD</v>
      </c>
      <c r="K74" t="str">
        <f t="shared" si="27"/>
        <v>DUD</v>
      </c>
      <c r="L74" t="str">
        <f t="shared" si="28"/>
        <v>DUD</v>
      </c>
      <c r="M74" t="str">
        <f t="shared" si="29"/>
        <v>DUD</v>
      </c>
      <c r="N74" t="str">
        <f t="shared" si="30"/>
        <v>DUD</v>
      </c>
      <c r="O74" t="str">
        <f t="shared" si="31"/>
        <v>DUD</v>
      </c>
      <c r="P74" t="str">
        <f t="shared" si="32"/>
        <v>DUD</v>
      </c>
      <c r="Q74" t="str">
        <f t="shared" si="33"/>
        <v>DUD</v>
      </c>
      <c r="R74" t="str">
        <f t="shared" si="34"/>
        <v>DUD</v>
      </c>
      <c r="S74" t="str">
        <f t="shared" si="35"/>
        <v>DUD</v>
      </c>
      <c r="T74" t="str">
        <f t="shared" si="36"/>
        <v>DUD</v>
      </c>
      <c r="U74" t="str">
        <f t="shared" si="37"/>
        <v>DUD</v>
      </c>
      <c r="V74" t="str">
        <f t="shared" si="38"/>
        <v>DUD</v>
      </c>
      <c r="W74" t="str">
        <f t="shared" si="39"/>
        <v>DUD</v>
      </c>
      <c r="X74" t="str">
        <f t="shared" si="40"/>
        <v>DUD</v>
      </c>
      <c r="Y74" t="str">
        <f t="shared" si="41"/>
        <v>DUD</v>
      </c>
      <c r="Z74" t="str">
        <f t="shared" si="42"/>
        <v>DUD</v>
      </c>
      <c r="AA74" t="str">
        <f t="shared" si="43"/>
        <v>DUD</v>
      </c>
      <c r="AB74" t="str">
        <f t="shared" si="44"/>
        <v>DUD</v>
      </c>
      <c r="AC74" t="str">
        <f t="shared" si="45"/>
        <v>DUD</v>
      </c>
      <c r="AD74" t="str">
        <f t="shared" si="46"/>
        <v>DUD</v>
      </c>
      <c r="AE74" t="str">
        <f t="shared" si="47"/>
        <v>DUD</v>
      </c>
      <c r="AF74" t="str">
        <f t="shared" si="48"/>
        <v>DUD</v>
      </c>
      <c r="AG74" t="str">
        <f t="shared" si="49"/>
        <v>DUD</v>
      </c>
      <c r="AH74" t="str">
        <f t="shared" si="50"/>
        <v>DUD</v>
      </c>
      <c r="AI74" t="str">
        <f t="shared" si="51"/>
        <v>DUD</v>
      </c>
      <c r="AJ74" t="str">
        <f t="shared" si="52"/>
        <v>DUD</v>
      </c>
      <c r="AK74" t="str">
        <f t="shared" si="53"/>
        <v>DUD</v>
      </c>
      <c r="AL74" t="str">
        <f t="shared" si="54"/>
        <v>DUD</v>
      </c>
      <c r="AM74" t="str">
        <f t="shared" si="55"/>
        <v>DUD</v>
      </c>
      <c r="AN74" t="str">
        <f t="shared" si="56"/>
        <v>DUD</v>
      </c>
      <c r="AO74">
        <f t="shared" si="57"/>
        <v>0</v>
      </c>
      <c r="AP74" s="21" t="e">
        <f t="shared" si="11"/>
        <v>#REF!</v>
      </c>
      <c r="AQ74" s="20" t="e">
        <f>Main!#REF!</f>
        <v>#REF!</v>
      </c>
      <c r="AR74" s="24" t="e">
        <f t="shared" si="12"/>
        <v>#REF!</v>
      </c>
      <c r="AS74" t="e">
        <f t="shared" si="13"/>
        <v>#REF!</v>
      </c>
      <c r="AT74" t="e">
        <f t="shared" si="14"/>
        <v>#REF!</v>
      </c>
      <c r="AU74" t="e">
        <f t="shared" si="15"/>
        <v>#REF!</v>
      </c>
      <c r="AV74" t="str">
        <f t="shared" si="16"/>
        <v>No vapor present</v>
      </c>
      <c r="AW74" t="e">
        <f t="shared" si="17"/>
        <v>#REF!</v>
      </c>
      <c r="AX74" t="e">
        <f t="shared" si="18"/>
        <v>#REF!</v>
      </c>
      <c r="AY74" s="26" t="e">
        <f t="shared" si="19"/>
        <v>#REF!</v>
      </c>
      <c r="AZ74" s="22" t="e">
        <f>IF(B74&gt;C74,1+ -0.000340326741162024 *(B74-C74)+(B74-C74)^2* -0.000000850463578321 + (B74-C74)*Main!#REF!* -0.000001031725417801,1)</f>
        <v>#REF!</v>
      </c>
      <c r="BA74" t="e">
        <f t="shared" si="20"/>
        <v>#REF!</v>
      </c>
      <c r="BB74" s="25" t="e">
        <f>IF(AND(ISBLANK(Main!#REF!),ISNUMBER(Main!#REF!)), Main!#REF!, BA74*D74+(1-BA74)*AV74)</f>
        <v>#REF!</v>
      </c>
      <c r="BC74" s="27"/>
      <c r="BL74" s="53"/>
      <c r="BM74" s="54"/>
    </row>
    <row r="75" spans="2:65">
      <c r="B75" t="e">
        <f>Main!#REF!</f>
        <v>#REF!</v>
      </c>
      <c r="C75" t="str">
        <f>IF(ISNUMBER(Main!#REF!),Main!#REF!, IF(AND(ISBLANK(Main!#REF!), ISNUMBER(Main!#REF!)), 'Tm-Th-Salinity'!H75,""))</f>
        <v/>
      </c>
      <c r="D75" s="25" t="e">
        <f>IF('Tm-Th-Salinity'!E75=0,0.0000000001,'Tm-Th-Salinity'!E75)</f>
        <v>#REF!</v>
      </c>
      <c r="E75" t="e">
        <f t="shared" si="21"/>
        <v>#VALUE!</v>
      </c>
      <c r="F75" t="e">
        <f t="shared" si="22"/>
        <v>#REF!</v>
      </c>
      <c r="G75" t="str">
        <f t="shared" si="23"/>
        <v>DUD</v>
      </c>
      <c r="H75" t="str">
        <f t="shared" si="24"/>
        <v>DUD</v>
      </c>
      <c r="I75" t="str">
        <f t="shared" si="25"/>
        <v>DUD</v>
      </c>
      <c r="J75" t="str">
        <f t="shared" si="26"/>
        <v>DUD</v>
      </c>
      <c r="K75" t="str">
        <f t="shared" si="27"/>
        <v>DUD</v>
      </c>
      <c r="L75" t="str">
        <f t="shared" si="28"/>
        <v>DUD</v>
      </c>
      <c r="M75" t="str">
        <f t="shared" si="29"/>
        <v>DUD</v>
      </c>
      <c r="N75" t="str">
        <f t="shared" si="30"/>
        <v>DUD</v>
      </c>
      <c r="O75" t="str">
        <f t="shared" si="31"/>
        <v>DUD</v>
      </c>
      <c r="P75" t="str">
        <f t="shared" si="32"/>
        <v>DUD</v>
      </c>
      <c r="Q75" t="str">
        <f t="shared" si="33"/>
        <v>DUD</v>
      </c>
      <c r="R75" t="str">
        <f t="shared" si="34"/>
        <v>DUD</v>
      </c>
      <c r="S75" t="str">
        <f t="shared" si="35"/>
        <v>DUD</v>
      </c>
      <c r="T75" t="str">
        <f t="shared" si="36"/>
        <v>DUD</v>
      </c>
      <c r="U75" t="str">
        <f t="shared" si="37"/>
        <v>DUD</v>
      </c>
      <c r="V75" t="str">
        <f t="shared" si="38"/>
        <v>DUD</v>
      </c>
      <c r="W75" t="str">
        <f t="shared" si="39"/>
        <v>DUD</v>
      </c>
      <c r="X75" t="str">
        <f t="shared" si="40"/>
        <v>DUD</v>
      </c>
      <c r="Y75" t="str">
        <f t="shared" si="41"/>
        <v>DUD</v>
      </c>
      <c r="Z75" t="str">
        <f t="shared" si="42"/>
        <v>DUD</v>
      </c>
      <c r="AA75" t="str">
        <f t="shared" si="43"/>
        <v>DUD</v>
      </c>
      <c r="AB75" t="str">
        <f t="shared" si="44"/>
        <v>DUD</v>
      </c>
      <c r="AC75" t="str">
        <f t="shared" si="45"/>
        <v>DUD</v>
      </c>
      <c r="AD75" t="str">
        <f t="shared" si="46"/>
        <v>DUD</v>
      </c>
      <c r="AE75" t="str">
        <f t="shared" si="47"/>
        <v>DUD</v>
      </c>
      <c r="AF75" t="str">
        <f t="shared" si="48"/>
        <v>DUD</v>
      </c>
      <c r="AG75" t="str">
        <f t="shared" si="49"/>
        <v>DUD</v>
      </c>
      <c r="AH75" t="str">
        <f t="shared" si="50"/>
        <v>DUD</v>
      </c>
      <c r="AI75" t="str">
        <f t="shared" si="51"/>
        <v>DUD</v>
      </c>
      <c r="AJ75" t="str">
        <f t="shared" si="52"/>
        <v>DUD</v>
      </c>
      <c r="AK75" t="str">
        <f t="shared" si="53"/>
        <v>DUD</v>
      </c>
      <c r="AL75" t="str">
        <f t="shared" si="54"/>
        <v>DUD</v>
      </c>
      <c r="AM75" t="str">
        <f t="shared" si="55"/>
        <v>DUD</v>
      </c>
      <c r="AN75" t="str">
        <f t="shared" si="56"/>
        <v>DUD</v>
      </c>
      <c r="AO75">
        <f t="shared" si="57"/>
        <v>0</v>
      </c>
      <c r="AP75" s="21" t="e">
        <f t="shared" si="11"/>
        <v>#REF!</v>
      </c>
      <c r="AQ75" s="20" t="e">
        <f>Main!#REF!</f>
        <v>#REF!</v>
      </c>
      <c r="AR75" s="24" t="e">
        <f t="shared" si="12"/>
        <v>#REF!</v>
      </c>
      <c r="AS75" t="e">
        <f t="shared" si="13"/>
        <v>#REF!</v>
      </c>
      <c r="AT75" t="e">
        <f t="shared" si="14"/>
        <v>#REF!</v>
      </c>
      <c r="AU75" t="e">
        <f t="shared" si="15"/>
        <v>#REF!</v>
      </c>
      <c r="AV75" t="str">
        <f t="shared" si="16"/>
        <v>No vapor present</v>
      </c>
      <c r="AW75" t="e">
        <f t="shared" si="17"/>
        <v>#REF!</v>
      </c>
      <c r="AX75" t="e">
        <f t="shared" si="18"/>
        <v>#REF!</v>
      </c>
      <c r="AY75" s="26" t="e">
        <f t="shared" si="19"/>
        <v>#REF!</v>
      </c>
      <c r="AZ75" s="22" t="e">
        <f>IF(B75&gt;C75,1+ -0.000340326741162024 *(B75-C75)+(B75-C75)^2* -0.000000850463578321 + (B75-C75)*Main!#REF!* -0.000001031725417801,1)</f>
        <v>#REF!</v>
      </c>
      <c r="BA75" t="e">
        <f t="shared" si="20"/>
        <v>#REF!</v>
      </c>
      <c r="BB75" s="25" t="e">
        <f>IF(AND(ISBLANK(Main!#REF!),ISNUMBER(Main!#REF!)), Main!#REF!, BA75*D75+(1-BA75)*AV75)</f>
        <v>#REF!</v>
      </c>
      <c r="BC75" s="27"/>
      <c r="BL75" s="53"/>
      <c r="BM75" s="54"/>
    </row>
    <row r="76" spans="2:65">
      <c r="B76" t="e">
        <f>Main!#REF!</f>
        <v>#REF!</v>
      </c>
      <c r="C76" t="str">
        <f>IF(ISNUMBER(Main!#REF!),Main!#REF!, IF(AND(ISBLANK(Main!#REF!), ISNUMBER(Main!#REF!)), 'Tm-Th-Salinity'!H76,""))</f>
        <v/>
      </c>
      <c r="D76" s="25" t="e">
        <f>IF('Tm-Th-Salinity'!E76=0,0.0000000001,'Tm-Th-Salinity'!E76)</f>
        <v>#REF!</v>
      </c>
      <c r="E76" t="e">
        <f t="shared" si="21"/>
        <v>#VALUE!</v>
      </c>
      <c r="F76" t="e">
        <f t="shared" si="22"/>
        <v>#REF!</v>
      </c>
      <c r="G76" t="str">
        <f t="shared" si="23"/>
        <v>DUD</v>
      </c>
      <c r="H76" t="str">
        <f t="shared" si="24"/>
        <v>DUD</v>
      </c>
      <c r="I76" t="str">
        <f t="shared" si="25"/>
        <v>DUD</v>
      </c>
      <c r="J76" t="str">
        <f t="shared" si="26"/>
        <v>DUD</v>
      </c>
      <c r="K76" t="str">
        <f t="shared" si="27"/>
        <v>DUD</v>
      </c>
      <c r="L76" t="str">
        <f t="shared" si="28"/>
        <v>DUD</v>
      </c>
      <c r="M76" t="str">
        <f t="shared" si="29"/>
        <v>DUD</v>
      </c>
      <c r="N76" t="str">
        <f t="shared" si="30"/>
        <v>DUD</v>
      </c>
      <c r="O76" t="str">
        <f t="shared" si="31"/>
        <v>DUD</v>
      </c>
      <c r="P76" t="str">
        <f t="shared" si="32"/>
        <v>DUD</v>
      </c>
      <c r="Q76" t="str">
        <f t="shared" si="33"/>
        <v>DUD</v>
      </c>
      <c r="R76" t="str">
        <f t="shared" si="34"/>
        <v>DUD</v>
      </c>
      <c r="S76" t="str">
        <f t="shared" si="35"/>
        <v>DUD</v>
      </c>
      <c r="T76" t="str">
        <f t="shared" si="36"/>
        <v>DUD</v>
      </c>
      <c r="U76" t="str">
        <f t="shared" si="37"/>
        <v>DUD</v>
      </c>
      <c r="V76" t="str">
        <f t="shared" si="38"/>
        <v>DUD</v>
      </c>
      <c r="W76" t="str">
        <f t="shared" si="39"/>
        <v>DUD</v>
      </c>
      <c r="X76" t="str">
        <f t="shared" si="40"/>
        <v>DUD</v>
      </c>
      <c r="Y76" t="str">
        <f t="shared" si="41"/>
        <v>DUD</v>
      </c>
      <c r="Z76" t="str">
        <f t="shared" si="42"/>
        <v>DUD</v>
      </c>
      <c r="AA76" t="str">
        <f t="shared" si="43"/>
        <v>DUD</v>
      </c>
      <c r="AB76" t="str">
        <f t="shared" si="44"/>
        <v>DUD</v>
      </c>
      <c r="AC76" t="str">
        <f t="shared" si="45"/>
        <v>DUD</v>
      </c>
      <c r="AD76" t="str">
        <f t="shared" si="46"/>
        <v>DUD</v>
      </c>
      <c r="AE76" t="str">
        <f t="shared" si="47"/>
        <v>DUD</v>
      </c>
      <c r="AF76" t="str">
        <f t="shared" si="48"/>
        <v>DUD</v>
      </c>
      <c r="AG76" t="str">
        <f t="shared" si="49"/>
        <v>DUD</v>
      </c>
      <c r="AH76" t="str">
        <f t="shared" si="50"/>
        <v>DUD</v>
      </c>
      <c r="AI76" t="str">
        <f t="shared" si="51"/>
        <v>DUD</v>
      </c>
      <c r="AJ76" t="str">
        <f t="shared" si="52"/>
        <v>DUD</v>
      </c>
      <c r="AK76" t="str">
        <f t="shared" si="53"/>
        <v>DUD</v>
      </c>
      <c r="AL76" t="str">
        <f t="shared" si="54"/>
        <v>DUD</v>
      </c>
      <c r="AM76" t="str">
        <f t="shared" si="55"/>
        <v>DUD</v>
      </c>
      <c r="AN76" t="str">
        <f t="shared" si="56"/>
        <v>DUD</v>
      </c>
      <c r="AO76">
        <f t="shared" si="57"/>
        <v>0</v>
      </c>
      <c r="AP76" s="21" t="e">
        <f t="shared" si="11"/>
        <v>#REF!</v>
      </c>
      <c r="AQ76" s="20" t="e">
        <f>Main!#REF!</f>
        <v>#REF!</v>
      </c>
      <c r="AR76" s="24" t="e">
        <f t="shared" si="12"/>
        <v>#REF!</v>
      </c>
      <c r="AS76" t="e">
        <f t="shared" si="13"/>
        <v>#REF!</v>
      </c>
      <c r="AT76" t="e">
        <f t="shared" si="14"/>
        <v>#REF!</v>
      </c>
      <c r="AU76" t="e">
        <f t="shared" si="15"/>
        <v>#REF!</v>
      </c>
      <c r="AV76" t="str">
        <f t="shared" si="16"/>
        <v>No vapor present</v>
      </c>
      <c r="AW76" t="e">
        <f t="shared" si="17"/>
        <v>#REF!</v>
      </c>
      <c r="AX76" t="e">
        <f t="shared" si="18"/>
        <v>#REF!</v>
      </c>
      <c r="AY76" s="26" t="e">
        <f t="shared" si="19"/>
        <v>#REF!</v>
      </c>
      <c r="AZ76" s="22" t="e">
        <f>IF(B76&gt;C76,1+ -0.000340326741162024 *(B76-C76)+(B76-C76)^2* -0.000000850463578321 + (B76-C76)*Main!#REF!* -0.000001031725417801,1)</f>
        <v>#REF!</v>
      </c>
      <c r="BA76" t="e">
        <f t="shared" si="20"/>
        <v>#REF!</v>
      </c>
      <c r="BB76" s="25" t="e">
        <f>IF(AND(ISBLANK(Main!#REF!),ISNUMBER(Main!#REF!)), Main!#REF!, BA76*D76+(1-BA76)*AV76)</f>
        <v>#REF!</v>
      </c>
      <c r="BC76" s="27"/>
      <c r="BL76" s="53"/>
      <c r="BM76" s="54"/>
    </row>
    <row r="77" spans="2:65">
      <c r="B77" t="e">
        <f>Main!#REF!</f>
        <v>#REF!</v>
      </c>
      <c r="C77" t="str">
        <f>IF(ISNUMBER(Main!#REF!),Main!#REF!, IF(AND(ISBLANK(Main!#REF!), ISNUMBER(Main!#REF!)), 'Tm-Th-Salinity'!H77,""))</f>
        <v/>
      </c>
      <c r="D77" s="25" t="e">
        <f>IF('Tm-Th-Salinity'!E77=0,0.0000000001,'Tm-Th-Salinity'!E77)</f>
        <v>#REF!</v>
      </c>
      <c r="E77" t="e">
        <f t="shared" si="21"/>
        <v>#VALUE!</v>
      </c>
      <c r="F77" t="e">
        <f t="shared" si="22"/>
        <v>#REF!</v>
      </c>
      <c r="G77" t="str">
        <f t="shared" si="23"/>
        <v>DUD</v>
      </c>
      <c r="H77" t="str">
        <f t="shared" si="24"/>
        <v>DUD</v>
      </c>
      <c r="I77" t="str">
        <f t="shared" si="25"/>
        <v>DUD</v>
      </c>
      <c r="J77" t="str">
        <f t="shared" si="26"/>
        <v>DUD</v>
      </c>
      <c r="K77" t="str">
        <f t="shared" si="27"/>
        <v>DUD</v>
      </c>
      <c r="L77" t="str">
        <f t="shared" si="28"/>
        <v>DUD</v>
      </c>
      <c r="M77" t="str">
        <f t="shared" si="29"/>
        <v>DUD</v>
      </c>
      <c r="N77" t="str">
        <f t="shared" si="30"/>
        <v>DUD</v>
      </c>
      <c r="O77" t="str">
        <f t="shared" si="31"/>
        <v>DUD</v>
      </c>
      <c r="P77" t="str">
        <f t="shared" si="32"/>
        <v>DUD</v>
      </c>
      <c r="Q77" t="str">
        <f t="shared" si="33"/>
        <v>DUD</v>
      </c>
      <c r="R77" t="str">
        <f t="shared" si="34"/>
        <v>DUD</v>
      </c>
      <c r="S77" t="str">
        <f t="shared" si="35"/>
        <v>DUD</v>
      </c>
      <c r="T77" t="str">
        <f t="shared" si="36"/>
        <v>DUD</v>
      </c>
      <c r="U77" t="str">
        <f t="shared" si="37"/>
        <v>DUD</v>
      </c>
      <c r="V77" t="str">
        <f t="shared" si="38"/>
        <v>DUD</v>
      </c>
      <c r="W77" t="str">
        <f t="shared" si="39"/>
        <v>DUD</v>
      </c>
      <c r="X77" t="str">
        <f t="shared" si="40"/>
        <v>DUD</v>
      </c>
      <c r="Y77" t="str">
        <f t="shared" si="41"/>
        <v>DUD</v>
      </c>
      <c r="Z77" t="str">
        <f t="shared" si="42"/>
        <v>DUD</v>
      </c>
      <c r="AA77" t="str">
        <f t="shared" si="43"/>
        <v>DUD</v>
      </c>
      <c r="AB77" t="str">
        <f t="shared" si="44"/>
        <v>DUD</v>
      </c>
      <c r="AC77" t="str">
        <f t="shared" si="45"/>
        <v>DUD</v>
      </c>
      <c r="AD77" t="str">
        <f t="shared" si="46"/>
        <v>DUD</v>
      </c>
      <c r="AE77" t="str">
        <f t="shared" si="47"/>
        <v>DUD</v>
      </c>
      <c r="AF77" t="str">
        <f t="shared" si="48"/>
        <v>DUD</v>
      </c>
      <c r="AG77" t="str">
        <f t="shared" si="49"/>
        <v>DUD</v>
      </c>
      <c r="AH77" t="str">
        <f t="shared" si="50"/>
        <v>DUD</v>
      </c>
      <c r="AI77" t="str">
        <f t="shared" si="51"/>
        <v>DUD</v>
      </c>
      <c r="AJ77" t="str">
        <f t="shared" si="52"/>
        <v>DUD</v>
      </c>
      <c r="AK77" t="str">
        <f t="shared" si="53"/>
        <v>DUD</v>
      </c>
      <c r="AL77" t="str">
        <f t="shared" si="54"/>
        <v>DUD</v>
      </c>
      <c r="AM77" t="str">
        <f t="shared" si="55"/>
        <v>DUD</v>
      </c>
      <c r="AN77" t="str">
        <f t="shared" si="56"/>
        <v>DUD</v>
      </c>
      <c r="AO77">
        <f t="shared" si="57"/>
        <v>0</v>
      </c>
      <c r="AP77" s="21" t="e">
        <f t="shared" si="11"/>
        <v>#REF!</v>
      </c>
      <c r="AQ77" s="20" t="e">
        <f>Main!#REF!</f>
        <v>#REF!</v>
      </c>
      <c r="AR77" s="24" t="e">
        <f t="shared" si="12"/>
        <v>#REF!</v>
      </c>
      <c r="AS77" t="e">
        <f t="shared" si="13"/>
        <v>#REF!</v>
      </c>
      <c r="AT77" t="e">
        <f t="shared" si="14"/>
        <v>#REF!</v>
      </c>
      <c r="AU77" t="e">
        <f t="shared" si="15"/>
        <v>#REF!</v>
      </c>
      <c r="AV77" t="str">
        <f t="shared" si="16"/>
        <v>No vapor present</v>
      </c>
      <c r="AW77" t="e">
        <f t="shared" si="17"/>
        <v>#REF!</v>
      </c>
      <c r="AX77" t="e">
        <f t="shared" si="18"/>
        <v>#REF!</v>
      </c>
      <c r="AY77" s="26" t="e">
        <f t="shared" si="19"/>
        <v>#REF!</v>
      </c>
      <c r="AZ77" s="22" t="e">
        <f>IF(B77&gt;C77,1+ -0.000340326741162024 *(B77-C77)+(B77-C77)^2* -0.000000850463578321 + (B77-C77)*Main!#REF!* -0.000001031725417801,1)</f>
        <v>#REF!</v>
      </c>
      <c r="BA77" t="e">
        <f t="shared" si="20"/>
        <v>#REF!</v>
      </c>
      <c r="BB77" s="25" t="e">
        <f>IF(AND(ISBLANK(Main!#REF!),ISNUMBER(Main!#REF!)), Main!#REF!, BA77*D77+(1-BA77)*AV77)</f>
        <v>#REF!</v>
      </c>
      <c r="BC77" s="27"/>
      <c r="BL77" s="53"/>
      <c r="BM77" s="54"/>
    </row>
    <row r="78" spans="2:65">
      <c r="B78" t="e">
        <f>Main!#REF!</f>
        <v>#REF!</v>
      </c>
      <c r="C78" t="str">
        <f>IF(ISNUMBER(Main!#REF!),Main!#REF!, IF(AND(ISBLANK(Main!#REF!), ISNUMBER(Main!#REF!)), 'Tm-Th-Salinity'!H78,""))</f>
        <v/>
      </c>
      <c r="D78" s="25" t="e">
        <f>IF('Tm-Th-Salinity'!E78=0,0.0000000001,'Tm-Th-Salinity'!E78)</f>
        <v>#REF!</v>
      </c>
      <c r="E78" t="e">
        <f t="shared" si="21"/>
        <v>#VALUE!</v>
      </c>
      <c r="F78" t="e">
        <f t="shared" si="22"/>
        <v>#REF!</v>
      </c>
      <c r="G78" t="str">
        <f t="shared" si="23"/>
        <v>DUD</v>
      </c>
      <c r="H78" t="str">
        <f t="shared" si="24"/>
        <v>DUD</v>
      </c>
      <c r="I78" t="str">
        <f t="shared" si="25"/>
        <v>DUD</v>
      </c>
      <c r="J78" t="str">
        <f t="shared" si="26"/>
        <v>DUD</v>
      </c>
      <c r="K78" t="str">
        <f t="shared" si="27"/>
        <v>DUD</v>
      </c>
      <c r="L78" t="str">
        <f t="shared" si="28"/>
        <v>DUD</v>
      </c>
      <c r="M78" t="str">
        <f t="shared" si="29"/>
        <v>DUD</v>
      </c>
      <c r="N78" t="str">
        <f t="shared" si="30"/>
        <v>DUD</v>
      </c>
      <c r="O78" t="str">
        <f t="shared" si="31"/>
        <v>DUD</v>
      </c>
      <c r="P78" t="str">
        <f t="shared" si="32"/>
        <v>DUD</v>
      </c>
      <c r="Q78" t="str">
        <f t="shared" si="33"/>
        <v>DUD</v>
      </c>
      <c r="R78" t="str">
        <f t="shared" si="34"/>
        <v>DUD</v>
      </c>
      <c r="S78" t="str">
        <f t="shared" si="35"/>
        <v>DUD</v>
      </c>
      <c r="T78" t="str">
        <f t="shared" si="36"/>
        <v>DUD</v>
      </c>
      <c r="U78" t="str">
        <f t="shared" si="37"/>
        <v>DUD</v>
      </c>
      <c r="V78" t="str">
        <f t="shared" si="38"/>
        <v>DUD</v>
      </c>
      <c r="W78" t="str">
        <f t="shared" si="39"/>
        <v>DUD</v>
      </c>
      <c r="X78" t="str">
        <f t="shared" si="40"/>
        <v>DUD</v>
      </c>
      <c r="Y78" t="str">
        <f t="shared" si="41"/>
        <v>DUD</v>
      </c>
      <c r="Z78" t="str">
        <f t="shared" si="42"/>
        <v>DUD</v>
      </c>
      <c r="AA78" t="str">
        <f t="shared" si="43"/>
        <v>DUD</v>
      </c>
      <c r="AB78" t="str">
        <f t="shared" si="44"/>
        <v>DUD</v>
      </c>
      <c r="AC78" t="str">
        <f t="shared" si="45"/>
        <v>DUD</v>
      </c>
      <c r="AD78" t="str">
        <f t="shared" si="46"/>
        <v>DUD</v>
      </c>
      <c r="AE78" t="str">
        <f t="shared" si="47"/>
        <v>DUD</v>
      </c>
      <c r="AF78" t="str">
        <f t="shared" si="48"/>
        <v>DUD</v>
      </c>
      <c r="AG78" t="str">
        <f t="shared" si="49"/>
        <v>DUD</v>
      </c>
      <c r="AH78" t="str">
        <f t="shared" si="50"/>
        <v>DUD</v>
      </c>
      <c r="AI78" t="str">
        <f t="shared" si="51"/>
        <v>DUD</v>
      </c>
      <c r="AJ78" t="str">
        <f t="shared" si="52"/>
        <v>DUD</v>
      </c>
      <c r="AK78" t="str">
        <f t="shared" si="53"/>
        <v>DUD</v>
      </c>
      <c r="AL78" t="str">
        <f t="shared" si="54"/>
        <v>DUD</v>
      </c>
      <c r="AM78" t="str">
        <f t="shared" si="55"/>
        <v>DUD</v>
      </c>
      <c r="AN78" t="str">
        <f t="shared" si="56"/>
        <v>DUD</v>
      </c>
      <c r="AO78">
        <f t="shared" si="57"/>
        <v>0</v>
      </c>
      <c r="AP78" s="21" t="e">
        <f t="shared" si="11"/>
        <v>#REF!</v>
      </c>
      <c r="AQ78" s="20" t="e">
        <f>Main!#REF!</f>
        <v>#REF!</v>
      </c>
      <c r="AR78" s="24" t="e">
        <f t="shared" si="12"/>
        <v>#REF!</v>
      </c>
      <c r="AS78" t="e">
        <f t="shared" si="13"/>
        <v>#REF!</v>
      </c>
      <c r="AT78" t="e">
        <f t="shared" si="14"/>
        <v>#REF!</v>
      </c>
      <c r="AU78" t="e">
        <f t="shared" si="15"/>
        <v>#REF!</v>
      </c>
      <c r="AV78" t="str">
        <f t="shared" si="16"/>
        <v>No vapor present</v>
      </c>
      <c r="AW78" t="e">
        <f t="shared" si="17"/>
        <v>#REF!</v>
      </c>
      <c r="AX78" t="e">
        <f t="shared" si="18"/>
        <v>#REF!</v>
      </c>
      <c r="AY78" s="26" t="e">
        <f t="shared" si="19"/>
        <v>#REF!</v>
      </c>
      <c r="AZ78" s="22" t="e">
        <f>IF(B78&gt;C78,1+ -0.000340326741162024 *(B78-C78)+(B78-C78)^2* -0.000000850463578321 + (B78-C78)*Main!#REF!* -0.000001031725417801,1)</f>
        <v>#REF!</v>
      </c>
      <c r="BA78" t="e">
        <f t="shared" si="20"/>
        <v>#REF!</v>
      </c>
      <c r="BB78" s="25" t="e">
        <f>IF(AND(ISBLANK(Main!#REF!),ISNUMBER(Main!#REF!)), Main!#REF!, BA78*D78+(1-BA78)*AV78)</f>
        <v>#REF!</v>
      </c>
      <c r="BC78" s="27"/>
      <c r="BL78" s="53"/>
      <c r="BM78" s="54"/>
    </row>
    <row r="79" spans="2:65">
      <c r="B79" t="e">
        <f>Main!#REF!</f>
        <v>#REF!</v>
      </c>
      <c r="C79" t="str">
        <f>IF(ISNUMBER(Main!#REF!),Main!#REF!, IF(AND(ISBLANK(Main!#REF!), ISNUMBER(Main!#REF!)), 'Tm-Th-Salinity'!H79,""))</f>
        <v/>
      </c>
      <c r="D79" s="25" t="e">
        <f>IF('Tm-Th-Salinity'!E79=0,0.0000000001,'Tm-Th-Salinity'!E79)</f>
        <v>#REF!</v>
      </c>
      <c r="E79" t="e">
        <f t="shared" si="21"/>
        <v>#VALUE!</v>
      </c>
      <c r="F79" t="e">
        <f t="shared" si="22"/>
        <v>#REF!</v>
      </c>
      <c r="G79" t="str">
        <f t="shared" si="23"/>
        <v>DUD</v>
      </c>
      <c r="H79" t="str">
        <f t="shared" si="24"/>
        <v>DUD</v>
      </c>
      <c r="I79" t="str">
        <f t="shared" si="25"/>
        <v>DUD</v>
      </c>
      <c r="J79" t="str">
        <f t="shared" si="26"/>
        <v>DUD</v>
      </c>
      <c r="K79" t="str">
        <f t="shared" si="27"/>
        <v>DUD</v>
      </c>
      <c r="L79" t="str">
        <f t="shared" si="28"/>
        <v>DUD</v>
      </c>
      <c r="M79" t="str">
        <f t="shared" si="29"/>
        <v>DUD</v>
      </c>
      <c r="N79" t="str">
        <f t="shared" si="30"/>
        <v>DUD</v>
      </c>
      <c r="O79" t="str">
        <f t="shared" si="31"/>
        <v>DUD</v>
      </c>
      <c r="P79" t="str">
        <f t="shared" si="32"/>
        <v>DUD</v>
      </c>
      <c r="Q79" t="str">
        <f t="shared" si="33"/>
        <v>DUD</v>
      </c>
      <c r="R79" t="str">
        <f t="shared" si="34"/>
        <v>DUD</v>
      </c>
      <c r="S79" t="str">
        <f t="shared" si="35"/>
        <v>DUD</v>
      </c>
      <c r="T79" t="str">
        <f t="shared" si="36"/>
        <v>DUD</v>
      </c>
      <c r="U79" t="str">
        <f t="shared" si="37"/>
        <v>DUD</v>
      </c>
      <c r="V79" t="str">
        <f t="shared" si="38"/>
        <v>DUD</v>
      </c>
      <c r="W79" t="str">
        <f t="shared" si="39"/>
        <v>DUD</v>
      </c>
      <c r="X79" t="str">
        <f t="shared" si="40"/>
        <v>DUD</v>
      </c>
      <c r="Y79" t="str">
        <f t="shared" si="41"/>
        <v>DUD</v>
      </c>
      <c r="Z79" t="str">
        <f t="shared" si="42"/>
        <v>DUD</v>
      </c>
      <c r="AA79" t="str">
        <f t="shared" si="43"/>
        <v>DUD</v>
      </c>
      <c r="AB79" t="str">
        <f t="shared" si="44"/>
        <v>DUD</v>
      </c>
      <c r="AC79" t="str">
        <f t="shared" si="45"/>
        <v>DUD</v>
      </c>
      <c r="AD79" t="str">
        <f t="shared" si="46"/>
        <v>DUD</v>
      </c>
      <c r="AE79" t="str">
        <f t="shared" si="47"/>
        <v>DUD</v>
      </c>
      <c r="AF79" t="str">
        <f t="shared" si="48"/>
        <v>DUD</v>
      </c>
      <c r="AG79" t="str">
        <f t="shared" si="49"/>
        <v>DUD</v>
      </c>
      <c r="AH79" t="str">
        <f t="shared" si="50"/>
        <v>DUD</v>
      </c>
      <c r="AI79" t="str">
        <f t="shared" si="51"/>
        <v>DUD</v>
      </c>
      <c r="AJ79" t="str">
        <f t="shared" si="52"/>
        <v>DUD</v>
      </c>
      <c r="AK79" t="str">
        <f t="shared" si="53"/>
        <v>DUD</v>
      </c>
      <c r="AL79" t="str">
        <f t="shared" si="54"/>
        <v>DUD</v>
      </c>
      <c r="AM79" t="str">
        <f t="shared" si="55"/>
        <v>DUD</v>
      </c>
      <c r="AN79" t="str">
        <f t="shared" si="56"/>
        <v>DUD</v>
      </c>
      <c r="AO79">
        <f t="shared" si="57"/>
        <v>0</v>
      </c>
      <c r="AP79" s="21" t="e">
        <f t="shared" si="11"/>
        <v>#REF!</v>
      </c>
      <c r="AQ79" s="20" t="e">
        <f>Main!#REF!</f>
        <v>#REF!</v>
      </c>
      <c r="AR79" s="24" t="e">
        <f t="shared" si="12"/>
        <v>#REF!</v>
      </c>
      <c r="AS79" t="e">
        <f t="shared" si="13"/>
        <v>#REF!</v>
      </c>
      <c r="AT79" t="e">
        <f t="shared" si="14"/>
        <v>#REF!</v>
      </c>
      <c r="AU79" t="e">
        <f t="shared" si="15"/>
        <v>#REF!</v>
      </c>
      <c r="AV79" t="str">
        <f t="shared" si="16"/>
        <v>No vapor present</v>
      </c>
      <c r="AW79" t="e">
        <f t="shared" si="17"/>
        <v>#REF!</v>
      </c>
      <c r="AX79" t="e">
        <f t="shared" si="18"/>
        <v>#REF!</v>
      </c>
      <c r="AY79" s="26" t="e">
        <f t="shared" si="19"/>
        <v>#REF!</v>
      </c>
      <c r="AZ79" s="22" t="e">
        <f>IF(B79&gt;C79,1+ -0.000340326741162024 *(B79-C79)+(B79-C79)^2* -0.000000850463578321 + (B79-C79)*Main!#REF!* -0.000001031725417801,1)</f>
        <v>#REF!</v>
      </c>
      <c r="BA79" t="e">
        <f t="shared" si="20"/>
        <v>#REF!</v>
      </c>
      <c r="BB79" s="25" t="e">
        <f>IF(AND(ISBLANK(Main!#REF!),ISNUMBER(Main!#REF!)), Main!#REF!, BA79*D79+(1-BA79)*AV79)</f>
        <v>#REF!</v>
      </c>
      <c r="BC79" s="27"/>
      <c r="BL79" s="53"/>
      <c r="BM79" s="54"/>
    </row>
    <row r="80" spans="2:65">
      <c r="B80" t="e">
        <f>Main!#REF!</f>
        <v>#REF!</v>
      </c>
      <c r="C80" t="str">
        <f>IF(ISNUMBER(Main!#REF!),Main!#REF!, IF(AND(ISBLANK(Main!#REF!), ISNUMBER(Main!#REF!)), 'Tm-Th-Salinity'!H80,""))</f>
        <v/>
      </c>
      <c r="D80" s="25" t="e">
        <f>IF('Tm-Th-Salinity'!E80=0,0.0000000001,'Tm-Th-Salinity'!E80)</f>
        <v>#REF!</v>
      </c>
      <c r="E80" t="e">
        <f t="shared" si="21"/>
        <v>#VALUE!</v>
      </c>
      <c r="F80" t="e">
        <f t="shared" si="22"/>
        <v>#REF!</v>
      </c>
      <c r="G80" t="str">
        <f t="shared" si="23"/>
        <v>DUD</v>
      </c>
      <c r="H80" t="str">
        <f t="shared" si="24"/>
        <v>DUD</v>
      </c>
      <c r="I80" t="str">
        <f t="shared" si="25"/>
        <v>DUD</v>
      </c>
      <c r="J80" t="str">
        <f t="shared" si="26"/>
        <v>DUD</v>
      </c>
      <c r="K80" t="str">
        <f t="shared" si="27"/>
        <v>DUD</v>
      </c>
      <c r="L80" t="str">
        <f t="shared" si="28"/>
        <v>DUD</v>
      </c>
      <c r="M80" t="str">
        <f t="shared" si="29"/>
        <v>DUD</v>
      </c>
      <c r="N80" t="str">
        <f t="shared" si="30"/>
        <v>DUD</v>
      </c>
      <c r="O80" t="str">
        <f t="shared" si="31"/>
        <v>DUD</v>
      </c>
      <c r="P80" t="str">
        <f t="shared" si="32"/>
        <v>DUD</v>
      </c>
      <c r="Q80" t="str">
        <f t="shared" si="33"/>
        <v>DUD</v>
      </c>
      <c r="R80" t="str">
        <f t="shared" si="34"/>
        <v>DUD</v>
      </c>
      <c r="S80" t="str">
        <f t="shared" si="35"/>
        <v>DUD</v>
      </c>
      <c r="T80" t="str">
        <f t="shared" si="36"/>
        <v>DUD</v>
      </c>
      <c r="U80" t="str">
        <f t="shared" si="37"/>
        <v>DUD</v>
      </c>
      <c r="V80" t="str">
        <f t="shared" si="38"/>
        <v>DUD</v>
      </c>
      <c r="W80" t="str">
        <f t="shared" si="39"/>
        <v>DUD</v>
      </c>
      <c r="X80" t="str">
        <f t="shared" si="40"/>
        <v>DUD</v>
      </c>
      <c r="Y80" t="str">
        <f t="shared" si="41"/>
        <v>DUD</v>
      </c>
      <c r="Z80" t="str">
        <f t="shared" si="42"/>
        <v>DUD</v>
      </c>
      <c r="AA80" t="str">
        <f t="shared" si="43"/>
        <v>DUD</v>
      </c>
      <c r="AB80" t="str">
        <f t="shared" si="44"/>
        <v>DUD</v>
      </c>
      <c r="AC80" t="str">
        <f t="shared" si="45"/>
        <v>DUD</v>
      </c>
      <c r="AD80" t="str">
        <f t="shared" si="46"/>
        <v>DUD</v>
      </c>
      <c r="AE80" t="str">
        <f t="shared" si="47"/>
        <v>DUD</v>
      </c>
      <c r="AF80" t="str">
        <f t="shared" si="48"/>
        <v>DUD</v>
      </c>
      <c r="AG80" t="str">
        <f t="shared" si="49"/>
        <v>DUD</v>
      </c>
      <c r="AH80" t="str">
        <f t="shared" si="50"/>
        <v>DUD</v>
      </c>
      <c r="AI80" t="str">
        <f t="shared" si="51"/>
        <v>DUD</v>
      </c>
      <c r="AJ80" t="str">
        <f t="shared" si="52"/>
        <v>DUD</v>
      </c>
      <c r="AK80" t="str">
        <f t="shared" si="53"/>
        <v>DUD</v>
      </c>
      <c r="AL80" t="str">
        <f t="shared" si="54"/>
        <v>DUD</v>
      </c>
      <c r="AM80" t="str">
        <f t="shared" si="55"/>
        <v>DUD</v>
      </c>
      <c r="AN80" t="str">
        <f t="shared" si="56"/>
        <v>DUD</v>
      </c>
      <c r="AO80">
        <f t="shared" si="57"/>
        <v>0</v>
      </c>
      <c r="AP80" s="21" t="e">
        <f t="shared" si="11"/>
        <v>#REF!</v>
      </c>
      <c r="AQ80" s="20" t="e">
        <f>Main!#REF!</f>
        <v>#REF!</v>
      </c>
      <c r="AR80" s="24" t="e">
        <f t="shared" si="12"/>
        <v>#REF!</v>
      </c>
      <c r="AS80" t="e">
        <f t="shared" si="13"/>
        <v>#REF!</v>
      </c>
      <c r="AT80" t="e">
        <f t="shared" si="14"/>
        <v>#REF!</v>
      </c>
      <c r="AU80" t="e">
        <f t="shared" si="15"/>
        <v>#REF!</v>
      </c>
      <c r="AV80" t="str">
        <f t="shared" si="16"/>
        <v>No vapor present</v>
      </c>
      <c r="AW80" t="e">
        <f t="shared" si="17"/>
        <v>#REF!</v>
      </c>
      <c r="AX80" t="e">
        <f t="shared" si="18"/>
        <v>#REF!</v>
      </c>
      <c r="AY80" s="26" t="e">
        <f t="shared" si="19"/>
        <v>#REF!</v>
      </c>
      <c r="AZ80" s="22" t="e">
        <f>IF(B80&gt;C80,1+ -0.000340326741162024 *(B80-C80)+(B80-C80)^2* -0.000000850463578321 + (B80-C80)*Main!#REF!* -0.000001031725417801,1)</f>
        <v>#REF!</v>
      </c>
      <c r="BA80" t="e">
        <f t="shared" si="20"/>
        <v>#REF!</v>
      </c>
      <c r="BB80" s="25" t="e">
        <f>IF(AND(ISBLANK(Main!#REF!),ISNUMBER(Main!#REF!)), Main!#REF!, BA80*D80+(1-BA80)*AV80)</f>
        <v>#REF!</v>
      </c>
      <c r="BC80" s="27"/>
      <c r="BL80" s="53"/>
      <c r="BM80" s="54"/>
    </row>
    <row r="81" spans="2:65">
      <c r="B81" t="e">
        <f>Main!#REF!</f>
        <v>#REF!</v>
      </c>
      <c r="C81" t="str">
        <f>IF(ISNUMBER(Main!#REF!),Main!#REF!, IF(AND(ISBLANK(Main!#REF!), ISNUMBER(Main!#REF!)), 'Tm-Th-Salinity'!H81,""))</f>
        <v/>
      </c>
      <c r="D81" s="25" t="e">
        <f>IF('Tm-Th-Salinity'!E81=0,0.0000000001,'Tm-Th-Salinity'!E81)</f>
        <v>#REF!</v>
      </c>
      <c r="E81" t="e">
        <f t="shared" si="21"/>
        <v>#VALUE!</v>
      </c>
      <c r="F81" t="e">
        <f t="shared" si="22"/>
        <v>#REF!</v>
      </c>
      <c r="G81" t="str">
        <f t="shared" si="23"/>
        <v>DUD</v>
      </c>
      <c r="H81" t="str">
        <f t="shared" si="24"/>
        <v>DUD</v>
      </c>
      <c r="I81" t="str">
        <f t="shared" si="25"/>
        <v>DUD</v>
      </c>
      <c r="J81" t="str">
        <f t="shared" si="26"/>
        <v>DUD</v>
      </c>
      <c r="K81" t="str">
        <f t="shared" si="27"/>
        <v>DUD</v>
      </c>
      <c r="L81" t="str">
        <f t="shared" si="28"/>
        <v>DUD</v>
      </c>
      <c r="M81" t="str">
        <f t="shared" si="29"/>
        <v>DUD</v>
      </c>
      <c r="N81" t="str">
        <f t="shared" si="30"/>
        <v>DUD</v>
      </c>
      <c r="O81" t="str">
        <f t="shared" si="31"/>
        <v>DUD</v>
      </c>
      <c r="P81" t="str">
        <f t="shared" si="32"/>
        <v>DUD</v>
      </c>
      <c r="Q81" t="str">
        <f t="shared" si="33"/>
        <v>DUD</v>
      </c>
      <c r="R81" t="str">
        <f t="shared" si="34"/>
        <v>DUD</v>
      </c>
      <c r="S81" t="str">
        <f t="shared" si="35"/>
        <v>DUD</v>
      </c>
      <c r="T81" t="str">
        <f t="shared" si="36"/>
        <v>DUD</v>
      </c>
      <c r="U81" t="str">
        <f t="shared" si="37"/>
        <v>DUD</v>
      </c>
      <c r="V81" t="str">
        <f t="shared" si="38"/>
        <v>DUD</v>
      </c>
      <c r="W81" t="str">
        <f t="shared" si="39"/>
        <v>DUD</v>
      </c>
      <c r="X81" t="str">
        <f t="shared" si="40"/>
        <v>DUD</v>
      </c>
      <c r="Y81" t="str">
        <f t="shared" si="41"/>
        <v>DUD</v>
      </c>
      <c r="Z81" t="str">
        <f t="shared" si="42"/>
        <v>DUD</v>
      </c>
      <c r="AA81" t="str">
        <f t="shared" si="43"/>
        <v>DUD</v>
      </c>
      <c r="AB81" t="str">
        <f t="shared" si="44"/>
        <v>DUD</v>
      </c>
      <c r="AC81" t="str">
        <f t="shared" si="45"/>
        <v>DUD</v>
      </c>
      <c r="AD81" t="str">
        <f t="shared" si="46"/>
        <v>DUD</v>
      </c>
      <c r="AE81" t="str">
        <f t="shared" si="47"/>
        <v>DUD</v>
      </c>
      <c r="AF81" t="str">
        <f t="shared" si="48"/>
        <v>DUD</v>
      </c>
      <c r="AG81" t="str">
        <f t="shared" si="49"/>
        <v>DUD</v>
      </c>
      <c r="AH81" t="str">
        <f t="shared" si="50"/>
        <v>DUD</v>
      </c>
      <c r="AI81" t="str">
        <f t="shared" si="51"/>
        <v>DUD</v>
      </c>
      <c r="AJ81" t="str">
        <f t="shared" si="52"/>
        <v>DUD</v>
      </c>
      <c r="AK81" t="str">
        <f t="shared" si="53"/>
        <v>DUD</v>
      </c>
      <c r="AL81" t="str">
        <f t="shared" si="54"/>
        <v>DUD</v>
      </c>
      <c r="AM81" t="str">
        <f t="shared" si="55"/>
        <v>DUD</v>
      </c>
      <c r="AN81" t="str">
        <f t="shared" si="56"/>
        <v>DUD</v>
      </c>
      <c r="AO81">
        <f t="shared" si="57"/>
        <v>0</v>
      </c>
      <c r="AP81" s="21" t="e">
        <f t="shared" si="11"/>
        <v>#REF!</v>
      </c>
      <c r="AQ81" s="20" t="e">
        <f>Main!#REF!</f>
        <v>#REF!</v>
      </c>
      <c r="AR81" s="24" t="e">
        <f t="shared" si="12"/>
        <v>#REF!</v>
      </c>
      <c r="AS81" t="e">
        <f t="shared" si="13"/>
        <v>#REF!</v>
      </c>
      <c r="AT81" t="e">
        <f t="shared" si="14"/>
        <v>#REF!</v>
      </c>
      <c r="AU81" t="e">
        <f t="shared" si="15"/>
        <v>#REF!</v>
      </c>
      <c r="AV81" t="str">
        <f t="shared" si="16"/>
        <v>No vapor present</v>
      </c>
      <c r="AW81" t="e">
        <f t="shared" si="17"/>
        <v>#REF!</v>
      </c>
      <c r="AX81" t="e">
        <f t="shared" si="18"/>
        <v>#REF!</v>
      </c>
      <c r="AY81" s="26" t="e">
        <f t="shared" si="19"/>
        <v>#REF!</v>
      </c>
      <c r="AZ81" s="22" t="e">
        <f>IF(B81&gt;C81,1+ -0.000340326741162024 *(B81-C81)+(B81-C81)^2* -0.000000850463578321 + (B81-C81)*Main!#REF!* -0.000001031725417801,1)</f>
        <v>#REF!</v>
      </c>
      <c r="BA81" t="e">
        <f t="shared" si="20"/>
        <v>#REF!</v>
      </c>
      <c r="BB81" s="25" t="e">
        <f>IF(AND(ISBLANK(Main!#REF!),ISNUMBER(Main!#REF!)), Main!#REF!, BA81*D81+(1-BA81)*AV81)</f>
        <v>#REF!</v>
      </c>
      <c r="BC81" s="27"/>
      <c r="BL81" s="53"/>
      <c r="BM81" s="54"/>
    </row>
    <row r="82" spans="2:65">
      <c r="B82" t="e">
        <f>Main!#REF!</f>
        <v>#REF!</v>
      </c>
      <c r="C82" t="str">
        <f>IF(ISNUMBER(Main!#REF!),Main!#REF!, IF(AND(ISBLANK(Main!#REF!), ISNUMBER(Main!#REF!)), 'Tm-Th-Salinity'!H82,""))</f>
        <v/>
      </c>
      <c r="D82" s="25" t="e">
        <f>IF('Tm-Th-Salinity'!E82=0,0.0000000001,'Tm-Th-Salinity'!E82)</f>
        <v>#REF!</v>
      </c>
      <c r="E82" t="e">
        <f t="shared" si="21"/>
        <v>#VALUE!</v>
      </c>
      <c r="F82" t="e">
        <f t="shared" si="22"/>
        <v>#REF!</v>
      </c>
      <c r="G82" t="str">
        <f t="shared" si="23"/>
        <v>DUD</v>
      </c>
      <c r="H82" t="str">
        <f t="shared" si="24"/>
        <v>DUD</v>
      </c>
      <c r="I82" t="str">
        <f t="shared" si="25"/>
        <v>DUD</v>
      </c>
      <c r="J82" t="str">
        <f t="shared" si="26"/>
        <v>DUD</v>
      </c>
      <c r="K82" t="str">
        <f t="shared" si="27"/>
        <v>DUD</v>
      </c>
      <c r="L82" t="str">
        <f t="shared" si="28"/>
        <v>DUD</v>
      </c>
      <c r="M82" t="str">
        <f t="shared" si="29"/>
        <v>DUD</v>
      </c>
      <c r="N82" t="str">
        <f t="shared" si="30"/>
        <v>DUD</v>
      </c>
      <c r="O82" t="str">
        <f t="shared" si="31"/>
        <v>DUD</v>
      </c>
      <c r="P82" t="str">
        <f t="shared" si="32"/>
        <v>DUD</v>
      </c>
      <c r="Q82" t="str">
        <f t="shared" si="33"/>
        <v>DUD</v>
      </c>
      <c r="R82" t="str">
        <f t="shared" si="34"/>
        <v>DUD</v>
      </c>
      <c r="S82" t="str">
        <f t="shared" si="35"/>
        <v>DUD</v>
      </c>
      <c r="T82" t="str">
        <f t="shared" si="36"/>
        <v>DUD</v>
      </c>
      <c r="U82" t="str">
        <f t="shared" si="37"/>
        <v>DUD</v>
      </c>
      <c r="V82" t="str">
        <f t="shared" si="38"/>
        <v>DUD</v>
      </c>
      <c r="W82" t="str">
        <f t="shared" si="39"/>
        <v>DUD</v>
      </c>
      <c r="X82" t="str">
        <f t="shared" si="40"/>
        <v>DUD</v>
      </c>
      <c r="Y82" t="str">
        <f t="shared" si="41"/>
        <v>DUD</v>
      </c>
      <c r="Z82" t="str">
        <f t="shared" si="42"/>
        <v>DUD</v>
      </c>
      <c r="AA82" t="str">
        <f t="shared" si="43"/>
        <v>DUD</v>
      </c>
      <c r="AB82" t="str">
        <f t="shared" si="44"/>
        <v>DUD</v>
      </c>
      <c r="AC82" t="str">
        <f t="shared" si="45"/>
        <v>DUD</v>
      </c>
      <c r="AD82" t="str">
        <f t="shared" si="46"/>
        <v>DUD</v>
      </c>
      <c r="AE82" t="str">
        <f t="shared" si="47"/>
        <v>DUD</v>
      </c>
      <c r="AF82" t="str">
        <f t="shared" si="48"/>
        <v>DUD</v>
      </c>
      <c r="AG82" t="str">
        <f t="shared" si="49"/>
        <v>DUD</v>
      </c>
      <c r="AH82" t="str">
        <f t="shared" si="50"/>
        <v>DUD</v>
      </c>
      <c r="AI82" t="str">
        <f t="shared" si="51"/>
        <v>DUD</v>
      </c>
      <c r="AJ82" t="str">
        <f t="shared" si="52"/>
        <v>DUD</v>
      </c>
      <c r="AK82" t="str">
        <f t="shared" si="53"/>
        <v>DUD</v>
      </c>
      <c r="AL82" t="str">
        <f t="shared" si="54"/>
        <v>DUD</v>
      </c>
      <c r="AM82" t="str">
        <f t="shared" si="55"/>
        <v>DUD</v>
      </c>
      <c r="AN82" t="str">
        <f t="shared" si="56"/>
        <v>DUD</v>
      </c>
      <c r="AO82">
        <f t="shared" si="57"/>
        <v>0</v>
      </c>
      <c r="AP82" s="21" t="e">
        <f t="shared" si="11"/>
        <v>#REF!</v>
      </c>
      <c r="AQ82" s="20" t="e">
        <f>Main!#REF!</f>
        <v>#REF!</v>
      </c>
      <c r="AR82" s="24" t="e">
        <f t="shared" si="12"/>
        <v>#REF!</v>
      </c>
      <c r="AS82" t="e">
        <f t="shared" si="13"/>
        <v>#REF!</v>
      </c>
      <c r="AT82" t="e">
        <f t="shared" si="14"/>
        <v>#REF!</v>
      </c>
      <c r="AU82" t="e">
        <f t="shared" si="15"/>
        <v>#REF!</v>
      </c>
      <c r="AV82" t="str">
        <f t="shared" si="16"/>
        <v>No vapor present</v>
      </c>
      <c r="AW82" t="e">
        <f t="shared" si="17"/>
        <v>#REF!</v>
      </c>
      <c r="AX82" t="e">
        <f t="shared" si="18"/>
        <v>#REF!</v>
      </c>
      <c r="AY82" s="26" t="e">
        <f t="shared" si="19"/>
        <v>#REF!</v>
      </c>
      <c r="AZ82" s="22" t="e">
        <f>IF(B82&gt;C82,1+ -0.000340326741162024 *(B82-C82)+(B82-C82)^2* -0.000000850463578321 + (B82-C82)*Main!#REF!* -0.000001031725417801,1)</f>
        <v>#REF!</v>
      </c>
      <c r="BA82" t="e">
        <f t="shared" si="20"/>
        <v>#REF!</v>
      </c>
      <c r="BB82" s="25" t="e">
        <f>IF(AND(ISBLANK(Main!#REF!),ISNUMBER(Main!#REF!)), Main!#REF!, BA82*D82+(1-BA82)*AV82)</f>
        <v>#REF!</v>
      </c>
      <c r="BC82" s="27"/>
      <c r="BL82" s="53"/>
      <c r="BM82" s="54"/>
    </row>
    <row r="83" spans="2:65">
      <c r="B83" t="e">
        <f>Main!#REF!</f>
        <v>#REF!</v>
      </c>
      <c r="C83" t="str">
        <f>IF(ISNUMBER(Main!#REF!),Main!#REF!, IF(AND(ISBLANK(Main!#REF!), ISNUMBER(Main!#REF!)), 'Tm-Th-Salinity'!H83,""))</f>
        <v/>
      </c>
      <c r="D83" s="25" t="e">
        <f>IF('Tm-Th-Salinity'!E83=0,0.0000000001,'Tm-Th-Salinity'!E83)</f>
        <v>#REF!</v>
      </c>
      <c r="E83" t="e">
        <f t="shared" si="21"/>
        <v>#VALUE!</v>
      </c>
      <c r="F83" t="e">
        <f t="shared" si="22"/>
        <v>#REF!</v>
      </c>
      <c r="G83" t="str">
        <f t="shared" si="23"/>
        <v>DUD</v>
      </c>
      <c r="H83" t="str">
        <f t="shared" si="24"/>
        <v>DUD</v>
      </c>
      <c r="I83" t="str">
        <f t="shared" si="25"/>
        <v>DUD</v>
      </c>
      <c r="J83" t="str">
        <f t="shared" si="26"/>
        <v>DUD</v>
      </c>
      <c r="K83" t="str">
        <f t="shared" si="27"/>
        <v>DUD</v>
      </c>
      <c r="L83" t="str">
        <f t="shared" si="28"/>
        <v>DUD</v>
      </c>
      <c r="M83" t="str">
        <f t="shared" si="29"/>
        <v>DUD</v>
      </c>
      <c r="N83" t="str">
        <f t="shared" si="30"/>
        <v>DUD</v>
      </c>
      <c r="O83" t="str">
        <f t="shared" si="31"/>
        <v>DUD</v>
      </c>
      <c r="P83" t="str">
        <f t="shared" si="32"/>
        <v>DUD</v>
      </c>
      <c r="Q83" t="str">
        <f t="shared" si="33"/>
        <v>DUD</v>
      </c>
      <c r="R83" t="str">
        <f t="shared" si="34"/>
        <v>DUD</v>
      </c>
      <c r="S83" t="str">
        <f t="shared" si="35"/>
        <v>DUD</v>
      </c>
      <c r="T83" t="str">
        <f t="shared" si="36"/>
        <v>DUD</v>
      </c>
      <c r="U83" t="str">
        <f t="shared" si="37"/>
        <v>DUD</v>
      </c>
      <c r="V83" t="str">
        <f t="shared" si="38"/>
        <v>DUD</v>
      </c>
      <c r="W83" t="str">
        <f t="shared" si="39"/>
        <v>DUD</v>
      </c>
      <c r="X83" t="str">
        <f t="shared" si="40"/>
        <v>DUD</v>
      </c>
      <c r="Y83" t="str">
        <f t="shared" si="41"/>
        <v>DUD</v>
      </c>
      <c r="Z83" t="str">
        <f t="shared" si="42"/>
        <v>DUD</v>
      </c>
      <c r="AA83" t="str">
        <f t="shared" si="43"/>
        <v>DUD</v>
      </c>
      <c r="AB83" t="str">
        <f t="shared" si="44"/>
        <v>DUD</v>
      </c>
      <c r="AC83" t="str">
        <f t="shared" si="45"/>
        <v>DUD</v>
      </c>
      <c r="AD83" t="str">
        <f t="shared" si="46"/>
        <v>DUD</v>
      </c>
      <c r="AE83" t="str">
        <f t="shared" si="47"/>
        <v>DUD</v>
      </c>
      <c r="AF83" t="str">
        <f t="shared" si="48"/>
        <v>DUD</v>
      </c>
      <c r="AG83" t="str">
        <f t="shared" si="49"/>
        <v>DUD</v>
      </c>
      <c r="AH83" t="str">
        <f t="shared" si="50"/>
        <v>DUD</v>
      </c>
      <c r="AI83" t="str">
        <f t="shared" si="51"/>
        <v>DUD</v>
      </c>
      <c r="AJ83" t="str">
        <f t="shared" si="52"/>
        <v>DUD</v>
      </c>
      <c r="AK83" t="str">
        <f t="shared" si="53"/>
        <v>DUD</v>
      </c>
      <c r="AL83" t="str">
        <f t="shared" si="54"/>
        <v>DUD</v>
      </c>
      <c r="AM83" t="str">
        <f t="shared" si="55"/>
        <v>DUD</v>
      </c>
      <c r="AN83" t="str">
        <f t="shared" si="56"/>
        <v>DUD</v>
      </c>
      <c r="AO83">
        <f t="shared" si="57"/>
        <v>0</v>
      </c>
      <c r="AP83" s="21" t="e">
        <f t="shared" si="11"/>
        <v>#REF!</v>
      </c>
      <c r="AQ83" s="20" t="e">
        <f>Main!#REF!</f>
        <v>#REF!</v>
      </c>
      <c r="AR83" s="24" t="e">
        <f t="shared" si="12"/>
        <v>#REF!</v>
      </c>
      <c r="AS83" t="e">
        <f t="shared" si="13"/>
        <v>#REF!</v>
      </c>
      <c r="AT83" t="e">
        <f t="shared" si="14"/>
        <v>#REF!</v>
      </c>
      <c r="AU83" t="e">
        <f t="shared" si="15"/>
        <v>#REF!</v>
      </c>
      <c r="AV83" t="str">
        <f t="shared" si="16"/>
        <v>No vapor present</v>
      </c>
      <c r="AW83" t="e">
        <f t="shared" si="17"/>
        <v>#REF!</v>
      </c>
      <c r="AX83" t="e">
        <f t="shared" si="18"/>
        <v>#REF!</v>
      </c>
      <c r="AY83" s="26" t="e">
        <f t="shared" si="19"/>
        <v>#REF!</v>
      </c>
      <c r="AZ83" s="22" t="e">
        <f>IF(B83&gt;C83,1+ -0.000340326741162024 *(B83-C83)+(B83-C83)^2* -0.000000850463578321 + (B83-C83)*Main!#REF!* -0.000001031725417801,1)</f>
        <v>#REF!</v>
      </c>
      <c r="BA83" t="e">
        <f t="shared" si="20"/>
        <v>#REF!</v>
      </c>
      <c r="BB83" s="25" t="e">
        <f>IF(AND(ISBLANK(Main!#REF!),ISNUMBER(Main!#REF!)), Main!#REF!, BA83*D83+(1-BA83)*AV83)</f>
        <v>#REF!</v>
      </c>
      <c r="BC83" s="27"/>
      <c r="BL83" s="53"/>
      <c r="BM83" s="54"/>
    </row>
    <row r="84" spans="2:65">
      <c r="B84" t="e">
        <f>Main!#REF!</f>
        <v>#REF!</v>
      </c>
      <c r="C84" t="str">
        <f>IF(ISNUMBER(Main!#REF!),Main!#REF!, IF(AND(ISBLANK(Main!#REF!), ISNUMBER(Main!#REF!)), 'Tm-Th-Salinity'!H84,""))</f>
        <v/>
      </c>
      <c r="D84" s="25" t="e">
        <f>IF('Tm-Th-Salinity'!E84=0,0.0000000001,'Tm-Th-Salinity'!E84)</f>
        <v>#REF!</v>
      </c>
      <c r="E84" t="e">
        <f t="shared" si="21"/>
        <v>#VALUE!</v>
      </c>
      <c r="F84" t="e">
        <f t="shared" si="22"/>
        <v>#REF!</v>
      </c>
      <c r="G84" t="str">
        <f t="shared" si="23"/>
        <v>DUD</v>
      </c>
      <c r="H84" t="str">
        <f t="shared" si="24"/>
        <v>DUD</v>
      </c>
      <c r="I84" t="str">
        <f t="shared" si="25"/>
        <v>DUD</v>
      </c>
      <c r="J84" t="str">
        <f t="shared" si="26"/>
        <v>DUD</v>
      </c>
      <c r="K84" t="str">
        <f t="shared" si="27"/>
        <v>DUD</v>
      </c>
      <c r="L84" t="str">
        <f t="shared" si="28"/>
        <v>DUD</v>
      </c>
      <c r="M84" t="str">
        <f t="shared" si="29"/>
        <v>DUD</v>
      </c>
      <c r="N84" t="str">
        <f t="shared" si="30"/>
        <v>DUD</v>
      </c>
      <c r="O84" t="str">
        <f t="shared" si="31"/>
        <v>DUD</v>
      </c>
      <c r="P84" t="str">
        <f t="shared" si="32"/>
        <v>DUD</v>
      </c>
      <c r="Q84" t="str">
        <f t="shared" si="33"/>
        <v>DUD</v>
      </c>
      <c r="R84" t="str">
        <f t="shared" si="34"/>
        <v>DUD</v>
      </c>
      <c r="S84" t="str">
        <f t="shared" si="35"/>
        <v>DUD</v>
      </c>
      <c r="T84" t="str">
        <f t="shared" si="36"/>
        <v>DUD</v>
      </c>
      <c r="U84" t="str">
        <f t="shared" si="37"/>
        <v>DUD</v>
      </c>
      <c r="V84" t="str">
        <f t="shared" si="38"/>
        <v>DUD</v>
      </c>
      <c r="W84" t="str">
        <f t="shared" si="39"/>
        <v>DUD</v>
      </c>
      <c r="X84" t="str">
        <f t="shared" si="40"/>
        <v>DUD</v>
      </c>
      <c r="Y84" t="str">
        <f t="shared" si="41"/>
        <v>DUD</v>
      </c>
      <c r="Z84" t="str">
        <f t="shared" si="42"/>
        <v>DUD</v>
      </c>
      <c r="AA84" t="str">
        <f t="shared" si="43"/>
        <v>DUD</v>
      </c>
      <c r="AB84" t="str">
        <f t="shared" si="44"/>
        <v>DUD</v>
      </c>
      <c r="AC84" t="str">
        <f t="shared" si="45"/>
        <v>DUD</v>
      </c>
      <c r="AD84" t="str">
        <f t="shared" si="46"/>
        <v>DUD</v>
      </c>
      <c r="AE84" t="str">
        <f t="shared" si="47"/>
        <v>DUD</v>
      </c>
      <c r="AF84" t="str">
        <f t="shared" si="48"/>
        <v>DUD</v>
      </c>
      <c r="AG84" t="str">
        <f t="shared" si="49"/>
        <v>DUD</v>
      </c>
      <c r="AH84" t="str">
        <f t="shared" si="50"/>
        <v>DUD</v>
      </c>
      <c r="AI84" t="str">
        <f t="shared" si="51"/>
        <v>DUD</v>
      </c>
      <c r="AJ84" t="str">
        <f t="shared" si="52"/>
        <v>DUD</v>
      </c>
      <c r="AK84" t="str">
        <f t="shared" si="53"/>
        <v>DUD</v>
      </c>
      <c r="AL84" t="str">
        <f t="shared" si="54"/>
        <v>DUD</v>
      </c>
      <c r="AM84" t="str">
        <f t="shared" si="55"/>
        <v>DUD</v>
      </c>
      <c r="AN84" t="str">
        <f t="shared" si="56"/>
        <v>DUD</v>
      </c>
      <c r="AO84">
        <f t="shared" si="57"/>
        <v>0</v>
      </c>
      <c r="AP84" s="21" t="e">
        <f t="shared" si="11"/>
        <v>#REF!</v>
      </c>
      <c r="AQ84" s="20" t="e">
        <f>Main!#REF!</f>
        <v>#REF!</v>
      </c>
      <c r="AR84" s="24" t="e">
        <f t="shared" si="12"/>
        <v>#REF!</v>
      </c>
      <c r="AS84" t="e">
        <f t="shared" si="13"/>
        <v>#REF!</v>
      </c>
      <c r="AT84" t="e">
        <f t="shared" si="14"/>
        <v>#REF!</v>
      </c>
      <c r="AU84" t="e">
        <f t="shared" si="15"/>
        <v>#REF!</v>
      </c>
      <c r="AV84" t="str">
        <f t="shared" si="16"/>
        <v>No vapor present</v>
      </c>
      <c r="AW84" t="e">
        <f t="shared" si="17"/>
        <v>#REF!</v>
      </c>
      <c r="AX84" t="e">
        <f t="shared" si="18"/>
        <v>#REF!</v>
      </c>
      <c r="AY84" s="26" t="e">
        <f t="shared" si="19"/>
        <v>#REF!</v>
      </c>
      <c r="AZ84" s="22" t="e">
        <f>IF(B84&gt;C84,1+ -0.000340326741162024 *(B84-C84)+(B84-C84)^2* -0.000000850463578321 + (B84-C84)*Main!#REF!* -0.000001031725417801,1)</f>
        <v>#REF!</v>
      </c>
      <c r="BA84" t="e">
        <f t="shared" si="20"/>
        <v>#REF!</v>
      </c>
      <c r="BB84" s="25" t="e">
        <f>IF(AND(ISBLANK(Main!#REF!),ISNUMBER(Main!#REF!)), Main!#REF!, BA84*D84+(1-BA84)*AV84)</f>
        <v>#REF!</v>
      </c>
      <c r="BC84" s="27"/>
      <c r="BL84" s="53"/>
      <c r="BM84" s="54"/>
    </row>
    <row r="85" spans="2:65">
      <c r="B85" t="e">
        <f>Main!#REF!</f>
        <v>#REF!</v>
      </c>
      <c r="C85" t="str">
        <f>IF(ISNUMBER(Main!#REF!),Main!#REF!, IF(AND(ISBLANK(Main!#REF!), ISNUMBER(Main!#REF!)), 'Tm-Th-Salinity'!H85,""))</f>
        <v/>
      </c>
      <c r="D85" s="25" t="e">
        <f>IF('Tm-Th-Salinity'!E85=0,0.0000000001,'Tm-Th-Salinity'!E85)</f>
        <v>#REF!</v>
      </c>
      <c r="E85" t="e">
        <f t="shared" si="21"/>
        <v>#VALUE!</v>
      </c>
      <c r="F85" t="e">
        <f t="shared" si="22"/>
        <v>#REF!</v>
      </c>
      <c r="G85" t="str">
        <f t="shared" si="23"/>
        <v>DUD</v>
      </c>
      <c r="H85" t="str">
        <f t="shared" si="24"/>
        <v>DUD</v>
      </c>
      <c r="I85" t="str">
        <f t="shared" si="25"/>
        <v>DUD</v>
      </c>
      <c r="J85" t="str">
        <f t="shared" si="26"/>
        <v>DUD</v>
      </c>
      <c r="K85" t="str">
        <f t="shared" si="27"/>
        <v>DUD</v>
      </c>
      <c r="L85" t="str">
        <f t="shared" si="28"/>
        <v>DUD</v>
      </c>
      <c r="M85" t="str">
        <f t="shared" si="29"/>
        <v>DUD</v>
      </c>
      <c r="N85" t="str">
        <f t="shared" si="30"/>
        <v>DUD</v>
      </c>
      <c r="O85" t="str">
        <f t="shared" si="31"/>
        <v>DUD</v>
      </c>
      <c r="P85" t="str">
        <f t="shared" si="32"/>
        <v>DUD</v>
      </c>
      <c r="Q85" t="str">
        <f t="shared" si="33"/>
        <v>DUD</v>
      </c>
      <c r="R85" t="str">
        <f t="shared" si="34"/>
        <v>DUD</v>
      </c>
      <c r="S85" t="str">
        <f t="shared" si="35"/>
        <v>DUD</v>
      </c>
      <c r="T85" t="str">
        <f t="shared" si="36"/>
        <v>DUD</v>
      </c>
      <c r="U85" t="str">
        <f t="shared" si="37"/>
        <v>DUD</v>
      </c>
      <c r="V85" t="str">
        <f t="shared" si="38"/>
        <v>DUD</v>
      </c>
      <c r="W85" t="str">
        <f t="shared" si="39"/>
        <v>DUD</v>
      </c>
      <c r="X85" t="str">
        <f t="shared" si="40"/>
        <v>DUD</v>
      </c>
      <c r="Y85" t="str">
        <f t="shared" si="41"/>
        <v>DUD</v>
      </c>
      <c r="Z85" t="str">
        <f t="shared" si="42"/>
        <v>DUD</v>
      </c>
      <c r="AA85" t="str">
        <f t="shared" si="43"/>
        <v>DUD</v>
      </c>
      <c r="AB85" t="str">
        <f t="shared" si="44"/>
        <v>DUD</v>
      </c>
      <c r="AC85" t="str">
        <f t="shared" si="45"/>
        <v>DUD</v>
      </c>
      <c r="AD85" t="str">
        <f t="shared" si="46"/>
        <v>DUD</v>
      </c>
      <c r="AE85" t="str">
        <f t="shared" si="47"/>
        <v>DUD</v>
      </c>
      <c r="AF85" t="str">
        <f t="shared" si="48"/>
        <v>DUD</v>
      </c>
      <c r="AG85" t="str">
        <f t="shared" si="49"/>
        <v>DUD</v>
      </c>
      <c r="AH85" t="str">
        <f t="shared" si="50"/>
        <v>DUD</v>
      </c>
      <c r="AI85" t="str">
        <f t="shared" si="51"/>
        <v>DUD</v>
      </c>
      <c r="AJ85" t="str">
        <f t="shared" si="52"/>
        <v>DUD</v>
      </c>
      <c r="AK85" t="str">
        <f t="shared" si="53"/>
        <v>DUD</v>
      </c>
      <c r="AL85" t="str">
        <f t="shared" si="54"/>
        <v>DUD</v>
      </c>
      <c r="AM85" t="str">
        <f t="shared" si="55"/>
        <v>DUD</v>
      </c>
      <c r="AN85" t="str">
        <f t="shared" si="56"/>
        <v>DUD</v>
      </c>
      <c r="AO85">
        <f t="shared" si="57"/>
        <v>0</v>
      </c>
      <c r="AP85" s="21" t="e">
        <f t="shared" si="11"/>
        <v>#REF!</v>
      </c>
      <c r="AQ85" s="20" t="e">
        <f>Main!#REF!</f>
        <v>#REF!</v>
      </c>
      <c r="AR85" s="24" t="e">
        <f t="shared" si="12"/>
        <v>#REF!</v>
      </c>
      <c r="AS85" t="e">
        <f t="shared" si="13"/>
        <v>#REF!</v>
      </c>
      <c r="AT85" t="e">
        <f t="shared" si="14"/>
        <v>#REF!</v>
      </c>
      <c r="AU85" t="e">
        <f t="shared" si="15"/>
        <v>#REF!</v>
      </c>
      <c r="AV85" t="str">
        <f t="shared" si="16"/>
        <v>No vapor present</v>
      </c>
      <c r="AW85" t="e">
        <f t="shared" si="17"/>
        <v>#REF!</v>
      </c>
      <c r="AX85" t="e">
        <f t="shared" si="18"/>
        <v>#REF!</v>
      </c>
      <c r="AY85" s="26" t="e">
        <f t="shared" si="19"/>
        <v>#REF!</v>
      </c>
      <c r="AZ85" s="22" t="e">
        <f>IF(B85&gt;C85,1+ -0.000340326741162024 *(B85-C85)+(B85-C85)^2* -0.000000850463578321 + (B85-C85)*Main!#REF!* -0.000001031725417801,1)</f>
        <v>#REF!</v>
      </c>
      <c r="BA85" t="e">
        <f t="shared" si="20"/>
        <v>#REF!</v>
      </c>
      <c r="BB85" s="25" t="e">
        <f>IF(AND(ISBLANK(Main!#REF!),ISNUMBER(Main!#REF!)), Main!#REF!, BA85*D85+(1-BA85)*AV85)</f>
        <v>#REF!</v>
      </c>
      <c r="BC85" s="27"/>
      <c r="BL85" s="53"/>
      <c r="BM85" s="54"/>
    </row>
    <row r="86" spans="2:65">
      <c r="B86" t="e">
        <f>Main!#REF!</f>
        <v>#REF!</v>
      </c>
      <c r="C86" t="str">
        <f>IF(ISNUMBER(Main!#REF!),Main!#REF!, IF(AND(ISBLANK(Main!#REF!), ISNUMBER(Main!#REF!)), 'Tm-Th-Salinity'!H86,""))</f>
        <v/>
      </c>
      <c r="D86" s="25" t="e">
        <f>IF('Tm-Th-Salinity'!E86=0,0.0000000001,'Tm-Th-Salinity'!E86)</f>
        <v>#REF!</v>
      </c>
      <c r="E86" t="e">
        <f t="shared" si="21"/>
        <v>#VALUE!</v>
      </c>
      <c r="F86" t="e">
        <f t="shared" si="22"/>
        <v>#REF!</v>
      </c>
      <c r="G86" t="str">
        <f t="shared" si="23"/>
        <v>DUD</v>
      </c>
      <c r="H86" t="str">
        <f t="shared" si="24"/>
        <v>DUD</v>
      </c>
      <c r="I86" t="str">
        <f t="shared" si="25"/>
        <v>DUD</v>
      </c>
      <c r="J86" t="str">
        <f t="shared" si="26"/>
        <v>DUD</v>
      </c>
      <c r="K86" t="str">
        <f t="shared" si="27"/>
        <v>DUD</v>
      </c>
      <c r="L86" t="str">
        <f t="shared" si="28"/>
        <v>DUD</v>
      </c>
      <c r="M86" t="str">
        <f t="shared" si="29"/>
        <v>DUD</v>
      </c>
      <c r="N86" t="str">
        <f t="shared" si="30"/>
        <v>DUD</v>
      </c>
      <c r="O86" t="str">
        <f t="shared" si="31"/>
        <v>DUD</v>
      </c>
      <c r="P86" t="str">
        <f t="shared" si="32"/>
        <v>DUD</v>
      </c>
      <c r="Q86" t="str">
        <f t="shared" si="33"/>
        <v>DUD</v>
      </c>
      <c r="R86" t="str">
        <f t="shared" si="34"/>
        <v>DUD</v>
      </c>
      <c r="S86" t="str">
        <f t="shared" si="35"/>
        <v>DUD</v>
      </c>
      <c r="T86" t="str">
        <f t="shared" si="36"/>
        <v>DUD</v>
      </c>
      <c r="U86" t="str">
        <f t="shared" si="37"/>
        <v>DUD</v>
      </c>
      <c r="V86" t="str">
        <f t="shared" si="38"/>
        <v>DUD</v>
      </c>
      <c r="W86" t="str">
        <f t="shared" si="39"/>
        <v>DUD</v>
      </c>
      <c r="X86" t="str">
        <f t="shared" si="40"/>
        <v>DUD</v>
      </c>
      <c r="Y86" t="str">
        <f t="shared" si="41"/>
        <v>DUD</v>
      </c>
      <c r="Z86" t="str">
        <f t="shared" si="42"/>
        <v>DUD</v>
      </c>
      <c r="AA86" t="str">
        <f t="shared" si="43"/>
        <v>DUD</v>
      </c>
      <c r="AB86" t="str">
        <f t="shared" si="44"/>
        <v>DUD</v>
      </c>
      <c r="AC86" t="str">
        <f t="shared" si="45"/>
        <v>DUD</v>
      </c>
      <c r="AD86" t="str">
        <f t="shared" si="46"/>
        <v>DUD</v>
      </c>
      <c r="AE86" t="str">
        <f t="shared" si="47"/>
        <v>DUD</v>
      </c>
      <c r="AF86" t="str">
        <f t="shared" si="48"/>
        <v>DUD</v>
      </c>
      <c r="AG86" t="str">
        <f t="shared" si="49"/>
        <v>DUD</v>
      </c>
      <c r="AH86" t="str">
        <f t="shared" si="50"/>
        <v>DUD</v>
      </c>
      <c r="AI86" t="str">
        <f t="shared" si="51"/>
        <v>DUD</v>
      </c>
      <c r="AJ86" t="str">
        <f t="shared" si="52"/>
        <v>DUD</v>
      </c>
      <c r="AK86" t="str">
        <f t="shared" si="53"/>
        <v>DUD</v>
      </c>
      <c r="AL86" t="str">
        <f t="shared" si="54"/>
        <v>DUD</v>
      </c>
      <c r="AM86" t="str">
        <f t="shared" si="55"/>
        <v>DUD</v>
      </c>
      <c r="AN86" t="str">
        <f t="shared" si="56"/>
        <v>DUD</v>
      </c>
      <c r="AO86">
        <f t="shared" si="57"/>
        <v>0</v>
      </c>
      <c r="AP86" s="21" t="e">
        <f t="shared" si="11"/>
        <v>#REF!</v>
      </c>
      <c r="AQ86" s="20" t="e">
        <f>Main!#REF!</f>
        <v>#REF!</v>
      </c>
      <c r="AR86" s="24" t="e">
        <f t="shared" si="12"/>
        <v>#REF!</v>
      </c>
      <c r="AS86" t="e">
        <f t="shared" si="13"/>
        <v>#REF!</v>
      </c>
      <c r="AT86" t="e">
        <f t="shared" si="14"/>
        <v>#REF!</v>
      </c>
      <c r="AU86" t="e">
        <f t="shared" si="15"/>
        <v>#REF!</v>
      </c>
      <c r="AV86" t="str">
        <f t="shared" si="16"/>
        <v>No vapor present</v>
      </c>
      <c r="AW86" t="e">
        <f t="shared" si="17"/>
        <v>#REF!</v>
      </c>
      <c r="AX86" t="e">
        <f t="shared" si="18"/>
        <v>#REF!</v>
      </c>
      <c r="AY86" s="26" t="e">
        <f t="shared" si="19"/>
        <v>#REF!</v>
      </c>
      <c r="AZ86" s="22" t="e">
        <f>IF(B86&gt;C86,1+ -0.000340326741162024 *(B86-C86)+(B86-C86)^2* -0.000000850463578321 + (B86-C86)*Main!#REF!* -0.000001031725417801,1)</f>
        <v>#REF!</v>
      </c>
      <c r="BA86" t="e">
        <f t="shared" si="20"/>
        <v>#REF!</v>
      </c>
      <c r="BB86" s="25" t="e">
        <f>IF(AND(ISBLANK(Main!#REF!),ISNUMBER(Main!#REF!)), Main!#REF!, BA86*D86+(1-BA86)*AV86)</f>
        <v>#REF!</v>
      </c>
      <c r="BC86" s="27"/>
      <c r="BL86" s="53"/>
      <c r="BM86" s="54"/>
    </row>
    <row r="87" spans="2:65">
      <c r="B87" t="e">
        <f>Main!#REF!</f>
        <v>#REF!</v>
      </c>
      <c r="C87" t="str">
        <f>IF(ISNUMBER(Main!#REF!),Main!#REF!, IF(AND(ISBLANK(Main!#REF!), ISNUMBER(Main!#REF!)), 'Tm-Th-Salinity'!H87,""))</f>
        <v/>
      </c>
      <c r="D87" s="25" t="e">
        <f>IF('Tm-Th-Salinity'!E87=0,0.0000000001,'Tm-Th-Salinity'!E87)</f>
        <v>#REF!</v>
      </c>
      <c r="E87" t="e">
        <f t="shared" si="21"/>
        <v>#VALUE!</v>
      </c>
      <c r="F87" t="e">
        <f t="shared" si="22"/>
        <v>#REF!</v>
      </c>
      <c r="G87" t="str">
        <f t="shared" si="23"/>
        <v>DUD</v>
      </c>
      <c r="H87" t="str">
        <f t="shared" si="24"/>
        <v>DUD</v>
      </c>
      <c r="I87" t="str">
        <f t="shared" si="25"/>
        <v>DUD</v>
      </c>
      <c r="J87" t="str">
        <f t="shared" si="26"/>
        <v>DUD</v>
      </c>
      <c r="K87" t="str">
        <f t="shared" si="27"/>
        <v>DUD</v>
      </c>
      <c r="L87" t="str">
        <f t="shared" si="28"/>
        <v>DUD</v>
      </c>
      <c r="M87" t="str">
        <f t="shared" si="29"/>
        <v>DUD</v>
      </c>
      <c r="N87" t="str">
        <f t="shared" si="30"/>
        <v>DUD</v>
      </c>
      <c r="O87" t="str">
        <f t="shared" si="31"/>
        <v>DUD</v>
      </c>
      <c r="P87" t="str">
        <f t="shared" si="32"/>
        <v>DUD</v>
      </c>
      <c r="Q87" t="str">
        <f t="shared" si="33"/>
        <v>DUD</v>
      </c>
      <c r="R87" t="str">
        <f t="shared" si="34"/>
        <v>DUD</v>
      </c>
      <c r="S87" t="str">
        <f t="shared" si="35"/>
        <v>DUD</v>
      </c>
      <c r="T87" t="str">
        <f t="shared" si="36"/>
        <v>DUD</v>
      </c>
      <c r="U87" t="str">
        <f t="shared" si="37"/>
        <v>DUD</v>
      </c>
      <c r="V87" t="str">
        <f t="shared" si="38"/>
        <v>DUD</v>
      </c>
      <c r="W87" t="str">
        <f t="shared" si="39"/>
        <v>DUD</v>
      </c>
      <c r="X87" t="str">
        <f t="shared" si="40"/>
        <v>DUD</v>
      </c>
      <c r="Y87" t="str">
        <f t="shared" si="41"/>
        <v>DUD</v>
      </c>
      <c r="Z87" t="str">
        <f t="shared" si="42"/>
        <v>DUD</v>
      </c>
      <c r="AA87" t="str">
        <f t="shared" si="43"/>
        <v>DUD</v>
      </c>
      <c r="AB87" t="str">
        <f t="shared" si="44"/>
        <v>DUD</v>
      </c>
      <c r="AC87" t="str">
        <f t="shared" si="45"/>
        <v>DUD</v>
      </c>
      <c r="AD87" t="str">
        <f t="shared" si="46"/>
        <v>DUD</v>
      </c>
      <c r="AE87" t="str">
        <f t="shared" si="47"/>
        <v>DUD</v>
      </c>
      <c r="AF87" t="str">
        <f t="shared" si="48"/>
        <v>DUD</v>
      </c>
      <c r="AG87" t="str">
        <f t="shared" si="49"/>
        <v>DUD</v>
      </c>
      <c r="AH87" t="str">
        <f t="shared" si="50"/>
        <v>DUD</v>
      </c>
      <c r="AI87" t="str">
        <f t="shared" si="51"/>
        <v>DUD</v>
      </c>
      <c r="AJ87" t="str">
        <f t="shared" si="52"/>
        <v>DUD</v>
      </c>
      <c r="AK87" t="str">
        <f t="shared" si="53"/>
        <v>DUD</v>
      </c>
      <c r="AL87" t="str">
        <f t="shared" si="54"/>
        <v>DUD</v>
      </c>
      <c r="AM87" t="str">
        <f t="shared" si="55"/>
        <v>DUD</v>
      </c>
      <c r="AN87" t="str">
        <f t="shared" si="56"/>
        <v>DUD</v>
      </c>
      <c r="AO87">
        <f t="shared" si="57"/>
        <v>0</v>
      </c>
      <c r="AP87" s="21" t="e">
        <f t="shared" si="11"/>
        <v>#REF!</v>
      </c>
      <c r="AQ87" s="20" t="e">
        <f>Main!#REF!</f>
        <v>#REF!</v>
      </c>
      <c r="AR87" s="24" t="e">
        <f t="shared" si="12"/>
        <v>#REF!</v>
      </c>
      <c r="AS87" t="e">
        <f t="shared" si="13"/>
        <v>#REF!</v>
      </c>
      <c r="AT87" t="e">
        <f t="shared" si="14"/>
        <v>#REF!</v>
      </c>
      <c r="AU87" t="e">
        <f t="shared" si="15"/>
        <v>#REF!</v>
      </c>
      <c r="AV87" t="str">
        <f t="shared" si="16"/>
        <v>No vapor present</v>
      </c>
      <c r="AW87" t="e">
        <f t="shared" si="17"/>
        <v>#REF!</v>
      </c>
      <c r="AX87" t="e">
        <f t="shared" si="18"/>
        <v>#REF!</v>
      </c>
      <c r="AY87" s="26" t="e">
        <f t="shared" si="19"/>
        <v>#REF!</v>
      </c>
      <c r="AZ87" s="22" t="e">
        <f>IF(B87&gt;C87,1+ -0.000340326741162024 *(B87-C87)+(B87-C87)^2* -0.000000850463578321 + (B87-C87)*Main!#REF!* -0.000001031725417801,1)</f>
        <v>#REF!</v>
      </c>
      <c r="BA87" t="e">
        <f t="shared" si="20"/>
        <v>#REF!</v>
      </c>
      <c r="BB87" s="25" t="e">
        <f>IF(AND(ISBLANK(Main!#REF!),ISNUMBER(Main!#REF!)), Main!#REF!, BA87*D87+(1-BA87)*AV87)</f>
        <v>#REF!</v>
      </c>
      <c r="BC87" s="27"/>
      <c r="BL87" s="53"/>
      <c r="BM87" s="54"/>
    </row>
    <row r="88" spans="2:65">
      <c r="B88" t="e">
        <f>Main!#REF!</f>
        <v>#REF!</v>
      </c>
      <c r="C88" t="str">
        <f>IF(ISNUMBER(Main!#REF!),Main!#REF!, IF(AND(ISBLANK(Main!#REF!), ISNUMBER(Main!#REF!)), 'Tm-Th-Salinity'!H88,""))</f>
        <v/>
      </c>
      <c r="D88" s="25" t="e">
        <f>IF('Tm-Th-Salinity'!E88=0,0.0000000001,'Tm-Th-Salinity'!E88)</f>
        <v>#REF!</v>
      </c>
      <c r="E88" t="e">
        <f t="shared" si="21"/>
        <v>#VALUE!</v>
      </c>
      <c r="F88" t="e">
        <f t="shared" si="22"/>
        <v>#REF!</v>
      </c>
      <c r="G88" t="str">
        <f t="shared" si="23"/>
        <v>DUD</v>
      </c>
      <c r="H88" t="str">
        <f t="shared" si="24"/>
        <v>DUD</v>
      </c>
      <c r="I88" t="str">
        <f t="shared" si="25"/>
        <v>DUD</v>
      </c>
      <c r="J88" t="str">
        <f t="shared" si="26"/>
        <v>DUD</v>
      </c>
      <c r="K88" t="str">
        <f t="shared" si="27"/>
        <v>DUD</v>
      </c>
      <c r="L88" t="str">
        <f t="shared" si="28"/>
        <v>DUD</v>
      </c>
      <c r="M88" t="str">
        <f t="shared" si="29"/>
        <v>DUD</v>
      </c>
      <c r="N88" t="str">
        <f t="shared" si="30"/>
        <v>DUD</v>
      </c>
      <c r="O88" t="str">
        <f t="shared" si="31"/>
        <v>DUD</v>
      </c>
      <c r="P88" t="str">
        <f t="shared" si="32"/>
        <v>DUD</v>
      </c>
      <c r="Q88" t="str">
        <f t="shared" si="33"/>
        <v>DUD</v>
      </c>
      <c r="R88" t="str">
        <f t="shared" si="34"/>
        <v>DUD</v>
      </c>
      <c r="S88" t="str">
        <f t="shared" si="35"/>
        <v>DUD</v>
      </c>
      <c r="T88" t="str">
        <f t="shared" si="36"/>
        <v>DUD</v>
      </c>
      <c r="U88" t="str">
        <f t="shared" si="37"/>
        <v>DUD</v>
      </c>
      <c r="V88" t="str">
        <f t="shared" si="38"/>
        <v>DUD</v>
      </c>
      <c r="W88" t="str">
        <f t="shared" si="39"/>
        <v>DUD</v>
      </c>
      <c r="X88" t="str">
        <f t="shared" si="40"/>
        <v>DUD</v>
      </c>
      <c r="Y88" t="str">
        <f t="shared" si="41"/>
        <v>DUD</v>
      </c>
      <c r="Z88" t="str">
        <f t="shared" si="42"/>
        <v>DUD</v>
      </c>
      <c r="AA88" t="str">
        <f t="shared" si="43"/>
        <v>DUD</v>
      </c>
      <c r="AB88" t="str">
        <f t="shared" si="44"/>
        <v>DUD</v>
      </c>
      <c r="AC88" t="str">
        <f t="shared" si="45"/>
        <v>DUD</v>
      </c>
      <c r="AD88" t="str">
        <f t="shared" si="46"/>
        <v>DUD</v>
      </c>
      <c r="AE88" t="str">
        <f t="shared" si="47"/>
        <v>DUD</v>
      </c>
      <c r="AF88" t="str">
        <f t="shared" si="48"/>
        <v>DUD</v>
      </c>
      <c r="AG88" t="str">
        <f t="shared" si="49"/>
        <v>DUD</v>
      </c>
      <c r="AH88" t="str">
        <f t="shared" si="50"/>
        <v>DUD</v>
      </c>
      <c r="AI88" t="str">
        <f t="shared" si="51"/>
        <v>DUD</v>
      </c>
      <c r="AJ88" t="str">
        <f t="shared" si="52"/>
        <v>DUD</v>
      </c>
      <c r="AK88" t="str">
        <f t="shared" si="53"/>
        <v>DUD</v>
      </c>
      <c r="AL88" t="str">
        <f t="shared" si="54"/>
        <v>DUD</v>
      </c>
      <c r="AM88" t="str">
        <f t="shared" si="55"/>
        <v>DUD</v>
      </c>
      <c r="AN88" t="str">
        <f t="shared" si="56"/>
        <v>DUD</v>
      </c>
      <c r="AO88">
        <f t="shared" si="57"/>
        <v>0</v>
      </c>
      <c r="AP88" s="21" t="e">
        <f t="shared" si="11"/>
        <v>#REF!</v>
      </c>
      <c r="AQ88" s="20" t="e">
        <f>Main!#REF!</f>
        <v>#REF!</v>
      </c>
      <c r="AR88" s="24" t="e">
        <f t="shared" si="12"/>
        <v>#REF!</v>
      </c>
      <c r="AS88" t="e">
        <f t="shared" si="13"/>
        <v>#REF!</v>
      </c>
      <c r="AT88" t="e">
        <f t="shared" si="14"/>
        <v>#REF!</v>
      </c>
      <c r="AU88" t="e">
        <f t="shared" si="15"/>
        <v>#REF!</v>
      </c>
      <c r="AV88" t="str">
        <f t="shared" si="16"/>
        <v>No vapor present</v>
      </c>
      <c r="AW88" t="e">
        <f t="shared" si="17"/>
        <v>#REF!</v>
      </c>
      <c r="AX88" t="e">
        <f t="shared" si="18"/>
        <v>#REF!</v>
      </c>
      <c r="AY88" s="26" t="e">
        <f t="shared" si="19"/>
        <v>#REF!</v>
      </c>
      <c r="AZ88" s="22" t="e">
        <f>IF(B88&gt;C88,1+ -0.000340326741162024 *(B88-C88)+(B88-C88)^2* -0.000000850463578321 + (B88-C88)*Main!#REF!* -0.000001031725417801,1)</f>
        <v>#REF!</v>
      </c>
      <c r="BA88" t="e">
        <f t="shared" si="20"/>
        <v>#REF!</v>
      </c>
      <c r="BB88" s="25" t="e">
        <f>IF(AND(ISBLANK(Main!#REF!),ISNUMBER(Main!#REF!)), Main!#REF!, BA88*D88+(1-BA88)*AV88)</f>
        <v>#REF!</v>
      </c>
      <c r="BC88" s="27"/>
      <c r="BL88" s="53"/>
      <c r="BM88" s="54"/>
    </row>
    <row r="89" spans="2:65">
      <c r="B89" t="e">
        <f>Main!#REF!</f>
        <v>#REF!</v>
      </c>
      <c r="C89" t="str">
        <f>IF(ISNUMBER(Main!#REF!),Main!#REF!, IF(AND(ISBLANK(Main!#REF!), ISNUMBER(Main!#REF!)), 'Tm-Th-Salinity'!H89,""))</f>
        <v/>
      </c>
      <c r="D89" s="25" t="e">
        <f>IF('Tm-Th-Salinity'!E89=0,0.0000000001,'Tm-Th-Salinity'!E89)</f>
        <v>#REF!</v>
      </c>
      <c r="E89" t="e">
        <f t="shared" si="21"/>
        <v>#VALUE!</v>
      </c>
      <c r="F89" t="e">
        <f t="shared" si="22"/>
        <v>#REF!</v>
      </c>
      <c r="G89" t="str">
        <f t="shared" si="23"/>
        <v>DUD</v>
      </c>
      <c r="H89" t="str">
        <f t="shared" si="24"/>
        <v>DUD</v>
      </c>
      <c r="I89" t="str">
        <f t="shared" si="25"/>
        <v>DUD</v>
      </c>
      <c r="J89" t="str">
        <f t="shared" si="26"/>
        <v>DUD</v>
      </c>
      <c r="K89" t="str">
        <f t="shared" si="27"/>
        <v>DUD</v>
      </c>
      <c r="L89" t="str">
        <f t="shared" si="28"/>
        <v>DUD</v>
      </c>
      <c r="M89" t="str">
        <f t="shared" si="29"/>
        <v>DUD</v>
      </c>
      <c r="N89" t="str">
        <f t="shared" si="30"/>
        <v>DUD</v>
      </c>
      <c r="O89" t="str">
        <f t="shared" si="31"/>
        <v>DUD</v>
      </c>
      <c r="P89" t="str">
        <f t="shared" si="32"/>
        <v>DUD</v>
      </c>
      <c r="Q89" t="str">
        <f t="shared" si="33"/>
        <v>DUD</v>
      </c>
      <c r="R89" t="str">
        <f t="shared" si="34"/>
        <v>DUD</v>
      </c>
      <c r="S89" t="str">
        <f t="shared" si="35"/>
        <v>DUD</v>
      </c>
      <c r="T89" t="str">
        <f t="shared" si="36"/>
        <v>DUD</v>
      </c>
      <c r="U89" t="str">
        <f t="shared" si="37"/>
        <v>DUD</v>
      </c>
      <c r="V89" t="str">
        <f t="shared" si="38"/>
        <v>DUD</v>
      </c>
      <c r="W89" t="str">
        <f t="shared" si="39"/>
        <v>DUD</v>
      </c>
      <c r="X89" t="str">
        <f t="shared" si="40"/>
        <v>DUD</v>
      </c>
      <c r="Y89" t="str">
        <f t="shared" si="41"/>
        <v>DUD</v>
      </c>
      <c r="Z89" t="str">
        <f t="shared" si="42"/>
        <v>DUD</v>
      </c>
      <c r="AA89" t="str">
        <f t="shared" si="43"/>
        <v>DUD</v>
      </c>
      <c r="AB89" t="str">
        <f t="shared" si="44"/>
        <v>DUD</v>
      </c>
      <c r="AC89" t="str">
        <f t="shared" si="45"/>
        <v>DUD</v>
      </c>
      <c r="AD89" t="str">
        <f t="shared" si="46"/>
        <v>DUD</v>
      </c>
      <c r="AE89" t="str">
        <f t="shared" si="47"/>
        <v>DUD</v>
      </c>
      <c r="AF89" t="str">
        <f t="shared" si="48"/>
        <v>DUD</v>
      </c>
      <c r="AG89" t="str">
        <f t="shared" si="49"/>
        <v>DUD</v>
      </c>
      <c r="AH89" t="str">
        <f t="shared" si="50"/>
        <v>DUD</v>
      </c>
      <c r="AI89" t="str">
        <f t="shared" si="51"/>
        <v>DUD</v>
      </c>
      <c r="AJ89" t="str">
        <f t="shared" si="52"/>
        <v>DUD</v>
      </c>
      <c r="AK89" t="str">
        <f t="shared" si="53"/>
        <v>DUD</v>
      </c>
      <c r="AL89" t="str">
        <f t="shared" si="54"/>
        <v>DUD</v>
      </c>
      <c r="AM89" t="str">
        <f t="shared" si="55"/>
        <v>DUD</v>
      </c>
      <c r="AN89" t="str">
        <f t="shared" si="56"/>
        <v>DUD</v>
      </c>
      <c r="AO89">
        <f t="shared" si="57"/>
        <v>0</v>
      </c>
      <c r="AP89" s="21" t="e">
        <f t="shared" si="11"/>
        <v>#REF!</v>
      </c>
      <c r="AQ89" s="20" t="e">
        <f>Main!#REF!</f>
        <v>#REF!</v>
      </c>
      <c r="AR89" s="24" t="e">
        <f t="shared" si="12"/>
        <v>#REF!</v>
      </c>
      <c r="AS89" t="e">
        <f t="shared" si="13"/>
        <v>#REF!</v>
      </c>
      <c r="AT89" t="e">
        <f t="shared" si="14"/>
        <v>#REF!</v>
      </c>
      <c r="AU89" t="e">
        <f t="shared" si="15"/>
        <v>#REF!</v>
      </c>
      <c r="AV89" t="str">
        <f t="shared" si="16"/>
        <v>No vapor present</v>
      </c>
      <c r="AW89" t="e">
        <f t="shared" si="17"/>
        <v>#REF!</v>
      </c>
      <c r="AX89" t="e">
        <f t="shared" si="18"/>
        <v>#REF!</v>
      </c>
      <c r="AY89" s="26" t="e">
        <f t="shared" si="19"/>
        <v>#REF!</v>
      </c>
      <c r="AZ89" s="22" t="e">
        <f>IF(B89&gt;C89,1+ -0.000340326741162024 *(B89-C89)+(B89-C89)^2* -0.000000850463578321 + (B89-C89)*Main!#REF!* -0.000001031725417801,1)</f>
        <v>#REF!</v>
      </c>
      <c r="BA89" t="e">
        <f t="shared" si="20"/>
        <v>#REF!</v>
      </c>
      <c r="BB89" s="25" t="e">
        <f>IF(AND(ISBLANK(Main!#REF!),ISNUMBER(Main!#REF!)), Main!#REF!, BA89*D89+(1-BA89)*AV89)</f>
        <v>#REF!</v>
      </c>
      <c r="BC89" s="27"/>
      <c r="BL89" s="53"/>
      <c r="BM89" s="54"/>
    </row>
    <row r="90" spans="2:65">
      <c r="B90" t="e">
        <f>Main!#REF!</f>
        <v>#REF!</v>
      </c>
      <c r="C90" t="str">
        <f>IF(ISNUMBER(Main!#REF!),Main!#REF!, IF(AND(ISBLANK(Main!#REF!), ISNUMBER(Main!#REF!)), 'Tm-Th-Salinity'!H90,""))</f>
        <v/>
      </c>
      <c r="D90" s="25" t="e">
        <f>IF('Tm-Th-Salinity'!E90=0,0.0000000001,'Tm-Th-Salinity'!E90)</f>
        <v>#REF!</v>
      </c>
      <c r="E90" t="e">
        <f t="shared" si="21"/>
        <v>#VALUE!</v>
      </c>
      <c r="F90" t="e">
        <f t="shared" si="22"/>
        <v>#REF!</v>
      </c>
      <c r="G90" t="str">
        <f t="shared" si="23"/>
        <v>DUD</v>
      </c>
      <c r="H90" t="str">
        <f t="shared" si="24"/>
        <v>DUD</v>
      </c>
      <c r="I90" t="str">
        <f t="shared" si="25"/>
        <v>DUD</v>
      </c>
      <c r="J90" t="str">
        <f t="shared" si="26"/>
        <v>DUD</v>
      </c>
      <c r="K90" t="str">
        <f t="shared" si="27"/>
        <v>DUD</v>
      </c>
      <c r="L90" t="str">
        <f t="shared" si="28"/>
        <v>DUD</v>
      </c>
      <c r="M90" t="str">
        <f t="shared" si="29"/>
        <v>DUD</v>
      </c>
      <c r="N90" t="str">
        <f t="shared" si="30"/>
        <v>DUD</v>
      </c>
      <c r="O90" t="str">
        <f t="shared" si="31"/>
        <v>DUD</v>
      </c>
      <c r="P90" t="str">
        <f t="shared" si="32"/>
        <v>DUD</v>
      </c>
      <c r="Q90" t="str">
        <f t="shared" si="33"/>
        <v>DUD</v>
      </c>
      <c r="R90" t="str">
        <f t="shared" si="34"/>
        <v>DUD</v>
      </c>
      <c r="S90" t="str">
        <f t="shared" si="35"/>
        <v>DUD</v>
      </c>
      <c r="T90" t="str">
        <f t="shared" si="36"/>
        <v>DUD</v>
      </c>
      <c r="U90" t="str">
        <f t="shared" si="37"/>
        <v>DUD</v>
      </c>
      <c r="V90" t="str">
        <f t="shared" si="38"/>
        <v>DUD</v>
      </c>
      <c r="W90" t="str">
        <f t="shared" si="39"/>
        <v>DUD</v>
      </c>
      <c r="X90" t="str">
        <f t="shared" si="40"/>
        <v>DUD</v>
      </c>
      <c r="Y90" t="str">
        <f t="shared" si="41"/>
        <v>DUD</v>
      </c>
      <c r="Z90" t="str">
        <f t="shared" si="42"/>
        <v>DUD</v>
      </c>
      <c r="AA90" t="str">
        <f t="shared" si="43"/>
        <v>DUD</v>
      </c>
      <c r="AB90" t="str">
        <f t="shared" si="44"/>
        <v>DUD</v>
      </c>
      <c r="AC90" t="str">
        <f t="shared" si="45"/>
        <v>DUD</v>
      </c>
      <c r="AD90" t="str">
        <f t="shared" si="46"/>
        <v>DUD</v>
      </c>
      <c r="AE90" t="str">
        <f t="shared" si="47"/>
        <v>DUD</v>
      </c>
      <c r="AF90" t="str">
        <f t="shared" si="48"/>
        <v>DUD</v>
      </c>
      <c r="AG90" t="str">
        <f t="shared" si="49"/>
        <v>DUD</v>
      </c>
      <c r="AH90" t="str">
        <f t="shared" si="50"/>
        <v>DUD</v>
      </c>
      <c r="AI90" t="str">
        <f t="shared" si="51"/>
        <v>DUD</v>
      </c>
      <c r="AJ90" t="str">
        <f t="shared" si="52"/>
        <v>DUD</v>
      </c>
      <c r="AK90" t="str">
        <f t="shared" si="53"/>
        <v>DUD</v>
      </c>
      <c r="AL90" t="str">
        <f t="shared" si="54"/>
        <v>DUD</v>
      </c>
      <c r="AM90" t="str">
        <f t="shared" si="55"/>
        <v>DUD</v>
      </c>
      <c r="AN90" t="str">
        <f t="shared" si="56"/>
        <v>DUD</v>
      </c>
      <c r="AO90">
        <f t="shared" si="57"/>
        <v>0</v>
      </c>
      <c r="AP90" s="21" t="e">
        <f t="shared" si="11"/>
        <v>#REF!</v>
      </c>
      <c r="AQ90" s="20" t="e">
        <f>Main!#REF!</f>
        <v>#REF!</v>
      </c>
      <c r="AR90" s="24" t="e">
        <f t="shared" si="12"/>
        <v>#REF!</v>
      </c>
      <c r="AS90" t="e">
        <f t="shared" si="13"/>
        <v>#REF!</v>
      </c>
      <c r="AT90" t="e">
        <f t="shared" si="14"/>
        <v>#REF!</v>
      </c>
      <c r="AU90" t="e">
        <f t="shared" si="15"/>
        <v>#REF!</v>
      </c>
      <c r="AV90" t="str">
        <f t="shared" si="16"/>
        <v>No vapor present</v>
      </c>
      <c r="AW90" t="e">
        <f t="shared" si="17"/>
        <v>#REF!</v>
      </c>
      <c r="AX90" t="e">
        <f t="shared" si="18"/>
        <v>#REF!</v>
      </c>
      <c r="AY90" s="26" t="e">
        <f t="shared" si="19"/>
        <v>#REF!</v>
      </c>
      <c r="AZ90" s="22" t="e">
        <f>IF(B90&gt;C90,1+ -0.000340326741162024 *(B90-C90)+(B90-C90)^2* -0.000000850463578321 + (B90-C90)*Main!#REF!* -0.000001031725417801,1)</f>
        <v>#REF!</v>
      </c>
      <c r="BA90" t="e">
        <f t="shared" si="20"/>
        <v>#REF!</v>
      </c>
      <c r="BB90" s="25" t="e">
        <f>IF(AND(ISBLANK(Main!#REF!),ISNUMBER(Main!#REF!)), Main!#REF!, BA90*D90+(1-BA90)*AV90)</f>
        <v>#REF!</v>
      </c>
      <c r="BC90" s="27"/>
      <c r="BL90" s="53"/>
      <c r="BM90" s="54"/>
    </row>
    <row r="91" spans="2:65">
      <c r="B91" t="e">
        <f>Main!#REF!</f>
        <v>#REF!</v>
      </c>
      <c r="C91" t="str">
        <f>IF(ISNUMBER(Main!#REF!),Main!#REF!, IF(AND(ISBLANK(Main!#REF!), ISNUMBER(Main!#REF!)), 'Tm-Th-Salinity'!H91,""))</f>
        <v/>
      </c>
      <c r="D91" s="25" t="e">
        <f>IF('Tm-Th-Salinity'!E91=0,0.0000000001,'Tm-Th-Salinity'!E91)</f>
        <v>#REF!</v>
      </c>
      <c r="E91" t="e">
        <f t="shared" si="21"/>
        <v>#VALUE!</v>
      </c>
      <c r="F91" t="e">
        <f t="shared" si="22"/>
        <v>#REF!</v>
      </c>
      <c r="G91" t="str">
        <f t="shared" si="23"/>
        <v>DUD</v>
      </c>
      <c r="H91" t="str">
        <f t="shared" si="24"/>
        <v>DUD</v>
      </c>
      <c r="I91" t="str">
        <f t="shared" si="25"/>
        <v>DUD</v>
      </c>
      <c r="J91" t="str">
        <f t="shared" si="26"/>
        <v>DUD</v>
      </c>
      <c r="K91" t="str">
        <f t="shared" si="27"/>
        <v>DUD</v>
      </c>
      <c r="L91" t="str">
        <f t="shared" si="28"/>
        <v>DUD</v>
      </c>
      <c r="M91" t="str">
        <f t="shared" si="29"/>
        <v>DUD</v>
      </c>
      <c r="N91" t="str">
        <f t="shared" si="30"/>
        <v>DUD</v>
      </c>
      <c r="O91" t="str">
        <f t="shared" si="31"/>
        <v>DUD</v>
      </c>
      <c r="P91" t="str">
        <f t="shared" si="32"/>
        <v>DUD</v>
      </c>
      <c r="Q91" t="str">
        <f t="shared" si="33"/>
        <v>DUD</v>
      </c>
      <c r="R91" t="str">
        <f t="shared" si="34"/>
        <v>DUD</v>
      </c>
      <c r="S91" t="str">
        <f t="shared" si="35"/>
        <v>DUD</v>
      </c>
      <c r="T91" t="str">
        <f t="shared" si="36"/>
        <v>DUD</v>
      </c>
      <c r="U91" t="str">
        <f t="shared" si="37"/>
        <v>DUD</v>
      </c>
      <c r="V91" t="str">
        <f t="shared" si="38"/>
        <v>DUD</v>
      </c>
      <c r="W91" t="str">
        <f t="shared" si="39"/>
        <v>DUD</v>
      </c>
      <c r="X91" t="str">
        <f t="shared" si="40"/>
        <v>DUD</v>
      </c>
      <c r="Y91" t="str">
        <f t="shared" si="41"/>
        <v>DUD</v>
      </c>
      <c r="Z91" t="str">
        <f t="shared" si="42"/>
        <v>DUD</v>
      </c>
      <c r="AA91" t="str">
        <f t="shared" si="43"/>
        <v>DUD</v>
      </c>
      <c r="AB91" t="str">
        <f t="shared" si="44"/>
        <v>DUD</v>
      </c>
      <c r="AC91" t="str">
        <f t="shared" si="45"/>
        <v>DUD</v>
      </c>
      <c r="AD91" t="str">
        <f t="shared" si="46"/>
        <v>DUD</v>
      </c>
      <c r="AE91" t="str">
        <f t="shared" si="47"/>
        <v>DUD</v>
      </c>
      <c r="AF91" t="str">
        <f t="shared" si="48"/>
        <v>DUD</v>
      </c>
      <c r="AG91" t="str">
        <f t="shared" si="49"/>
        <v>DUD</v>
      </c>
      <c r="AH91" t="str">
        <f t="shared" si="50"/>
        <v>DUD</v>
      </c>
      <c r="AI91" t="str">
        <f t="shared" si="51"/>
        <v>DUD</v>
      </c>
      <c r="AJ91" t="str">
        <f t="shared" si="52"/>
        <v>DUD</v>
      </c>
      <c r="AK91" t="str">
        <f t="shared" si="53"/>
        <v>DUD</v>
      </c>
      <c r="AL91" t="str">
        <f t="shared" si="54"/>
        <v>DUD</v>
      </c>
      <c r="AM91" t="str">
        <f t="shared" si="55"/>
        <v>DUD</v>
      </c>
      <c r="AN91" t="str">
        <f t="shared" si="56"/>
        <v>DUD</v>
      </c>
      <c r="AO91">
        <f t="shared" si="57"/>
        <v>0</v>
      </c>
      <c r="AP91" s="21" t="e">
        <f t="shared" si="11"/>
        <v>#REF!</v>
      </c>
      <c r="AQ91" s="20" t="e">
        <f>Main!#REF!</f>
        <v>#REF!</v>
      </c>
      <c r="AR91" s="24" t="e">
        <f t="shared" si="12"/>
        <v>#REF!</v>
      </c>
      <c r="AS91" t="e">
        <f t="shared" si="13"/>
        <v>#REF!</v>
      </c>
      <c r="AT91" t="e">
        <f t="shared" si="14"/>
        <v>#REF!</v>
      </c>
      <c r="AU91" t="e">
        <f t="shared" si="15"/>
        <v>#REF!</v>
      </c>
      <c r="AV91" t="str">
        <f t="shared" si="16"/>
        <v>No vapor present</v>
      </c>
      <c r="AW91" t="e">
        <f t="shared" si="17"/>
        <v>#REF!</v>
      </c>
      <c r="AX91" t="e">
        <f t="shared" si="18"/>
        <v>#REF!</v>
      </c>
      <c r="AY91" s="26" t="e">
        <f t="shared" si="19"/>
        <v>#REF!</v>
      </c>
      <c r="AZ91" s="22" t="e">
        <f>IF(B91&gt;C91,1+ -0.000340326741162024 *(B91-C91)+(B91-C91)^2* -0.000000850463578321 + (B91-C91)*Main!#REF!* -0.000001031725417801,1)</f>
        <v>#REF!</v>
      </c>
      <c r="BA91" t="e">
        <f t="shared" si="20"/>
        <v>#REF!</v>
      </c>
      <c r="BB91" s="25" t="e">
        <f>IF(AND(ISBLANK(Main!#REF!),ISNUMBER(Main!#REF!)), Main!#REF!, BA91*D91+(1-BA91)*AV91)</f>
        <v>#REF!</v>
      </c>
      <c r="BC91" s="27"/>
      <c r="BL91" s="53"/>
      <c r="BM91" s="54"/>
    </row>
    <row r="92" spans="2:65">
      <c r="B92" t="e">
        <f>Main!#REF!</f>
        <v>#REF!</v>
      </c>
      <c r="C92" t="str">
        <f>IF(ISNUMBER(Main!#REF!),Main!#REF!, IF(AND(ISBLANK(Main!#REF!), ISNUMBER(Main!#REF!)), 'Tm-Th-Salinity'!H92,""))</f>
        <v/>
      </c>
      <c r="D92" s="25" t="e">
        <f>IF('Tm-Th-Salinity'!E92=0,0.0000000001,'Tm-Th-Salinity'!E92)</f>
        <v>#REF!</v>
      </c>
      <c r="E92" t="e">
        <f t="shared" si="21"/>
        <v>#VALUE!</v>
      </c>
      <c r="F92" t="e">
        <f t="shared" si="22"/>
        <v>#REF!</v>
      </c>
      <c r="G92" t="str">
        <f t="shared" si="23"/>
        <v>DUD</v>
      </c>
      <c r="H92" t="str">
        <f t="shared" si="24"/>
        <v>DUD</v>
      </c>
      <c r="I92" t="str">
        <f t="shared" si="25"/>
        <v>DUD</v>
      </c>
      <c r="J92" t="str">
        <f t="shared" si="26"/>
        <v>DUD</v>
      </c>
      <c r="K92" t="str">
        <f t="shared" si="27"/>
        <v>DUD</v>
      </c>
      <c r="L92" t="str">
        <f t="shared" si="28"/>
        <v>DUD</v>
      </c>
      <c r="M92" t="str">
        <f t="shared" si="29"/>
        <v>DUD</v>
      </c>
      <c r="N92" t="str">
        <f t="shared" si="30"/>
        <v>DUD</v>
      </c>
      <c r="O92" t="str">
        <f t="shared" si="31"/>
        <v>DUD</v>
      </c>
      <c r="P92" t="str">
        <f t="shared" si="32"/>
        <v>DUD</v>
      </c>
      <c r="Q92" t="str">
        <f t="shared" si="33"/>
        <v>DUD</v>
      </c>
      <c r="R92" t="str">
        <f t="shared" si="34"/>
        <v>DUD</v>
      </c>
      <c r="S92" t="str">
        <f t="shared" si="35"/>
        <v>DUD</v>
      </c>
      <c r="T92" t="str">
        <f t="shared" si="36"/>
        <v>DUD</v>
      </c>
      <c r="U92" t="str">
        <f t="shared" si="37"/>
        <v>DUD</v>
      </c>
      <c r="V92" t="str">
        <f t="shared" si="38"/>
        <v>DUD</v>
      </c>
      <c r="W92" t="str">
        <f t="shared" si="39"/>
        <v>DUD</v>
      </c>
      <c r="X92" t="str">
        <f t="shared" si="40"/>
        <v>DUD</v>
      </c>
      <c r="Y92" t="str">
        <f t="shared" si="41"/>
        <v>DUD</v>
      </c>
      <c r="Z92" t="str">
        <f t="shared" si="42"/>
        <v>DUD</v>
      </c>
      <c r="AA92" t="str">
        <f t="shared" si="43"/>
        <v>DUD</v>
      </c>
      <c r="AB92" t="str">
        <f t="shared" si="44"/>
        <v>DUD</v>
      </c>
      <c r="AC92" t="str">
        <f t="shared" si="45"/>
        <v>DUD</v>
      </c>
      <c r="AD92" t="str">
        <f t="shared" si="46"/>
        <v>DUD</v>
      </c>
      <c r="AE92" t="str">
        <f t="shared" si="47"/>
        <v>DUD</v>
      </c>
      <c r="AF92" t="str">
        <f t="shared" si="48"/>
        <v>DUD</v>
      </c>
      <c r="AG92" t="str">
        <f t="shared" si="49"/>
        <v>DUD</v>
      </c>
      <c r="AH92" t="str">
        <f t="shared" si="50"/>
        <v>DUD</v>
      </c>
      <c r="AI92" t="str">
        <f t="shared" si="51"/>
        <v>DUD</v>
      </c>
      <c r="AJ92" t="str">
        <f t="shared" si="52"/>
        <v>DUD</v>
      </c>
      <c r="AK92" t="str">
        <f t="shared" si="53"/>
        <v>DUD</v>
      </c>
      <c r="AL92" t="str">
        <f t="shared" si="54"/>
        <v>DUD</v>
      </c>
      <c r="AM92" t="str">
        <f t="shared" si="55"/>
        <v>DUD</v>
      </c>
      <c r="AN92" t="str">
        <f t="shared" si="56"/>
        <v>DUD</v>
      </c>
      <c r="AO92">
        <f t="shared" si="57"/>
        <v>0</v>
      </c>
      <c r="AP92" s="21" t="e">
        <f t="shared" si="11"/>
        <v>#REF!</v>
      </c>
      <c r="AQ92" s="20" t="e">
        <f>Main!#REF!</f>
        <v>#REF!</v>
      </c>
      <c r="AR92" s="24" t="e">
        <f t="shared" si="12"/>
        <v>#REF!</v>
      </c>
      <c r="AS92" t="e">
        <f t="shared" si="13"/>
        <v>#REF!</v>
      </c>
      <c r="AT92" t="e">
        <f t="shared" si="14"/>
        <v>#REF!</v>
      </c>
      <c r="AU92" t="e">
        <f t="shared" si="15"/>
        <v>#REF!</v>
      </c>
      <c r="AV92" t="str">
        <f t="shared" si="16"/>
        <v>No vapor present</v>
      </c>
      <c r="AW92" t="e">
        <f t="shared" si="17"/>
        <v>#REF!</v>
      </c>
      <c r="AX92" t="e">
        <f t="shared" si="18"/>
        <v>#REF!</v>
      </c>
      <c r="AY92" s="26" t="e">
        <f t="shared" si="19"/>
        <v>#REF!</v>
      </c>
      <c r="AZ92" s="22" t="e">
        <f>IF(B92&gt;C92,1+ -0.000340326741162024 *(B92-C92)+(B92-C92)^2* -0.000000850463578321 + (B92-C92)*Main!#REF!* -0.000001031725417801,1)</f>
        <v>#REF!</v>
      </c>
      <c r="BA92" t="e">
        <f t="shared" si="20"/>
        <v>#REF!</v>
      </c>
      <c r="BB92" s="25" t="e">
        <f>IF(AND(ISBLANK(Main!#REF!),ISNUMBER(Main!#REF!)), Main!#REF!, BA92*D92+(1-BA92)*AV92)</f>
        <v>#REF!</v>
      </c>
      <c r="BC92" s="27"/>
      <c r="BL92" s="53"/>
      <c r="BM92" s="54"/>
    </row>
    <row r="93" spans="2:65">
      <c r="B93" t="e">
        <f>Main!#REF!</f>
        <v>#REF!</v>
      </c>
      <c r="C93" t="str">
        <f>IF(ISNUMBER(Main!#REF!),Main!#REF!, IF(AND(ISBLANK(Main!#REF!), ISNUMBER(Main!#REF!)), 'Tm-Th-Salinity'!H93,""))</f>
        <v/>
      </c>
      <c r="D93" s="25" t="e">
        <f>IF('Tm-Th-Salinity'!E93=0,0.0000000001,'Tm-Th-Salinity'!E93)</f>
        <v>#REF!</v>
      </c>
      <c r="E93" t="e">
        <f t="shared" si="21"/>
        <v>#VALUE!</v>
      </c>
      <c r="F93" t="e">
        <f t="shared" si="22"/>
        <v>#REF!</v>
      </c>
      <c r="G93" t="str">
        <f t="shared" si="23"/>
        <v>DUD</v>
      </c>
      <c r="H93" t="str">
        <f t="shared" si="24"/>
        <v>DUD</v>
      </c>
      <c r="I93" t="str">
        <f t="shared" si="25"/>
        <v>DUD</v>
      </c>
      <c r="J93" t="str">
        <f t="shared" si="26"/>
        <v>DUD</v>
      </c>
      <c r="K93" t="str">
        <f t="shared" si="27"/>
        <v>DUD</v>
      </c>
      <c r="L93" t="str">
        <f t="shared" si="28"/>
        <v>DUD</v>
      </c>
      <c r="M93" t="str">
        <f t="shared" si="29"/>
        <v>DUD</v>
      </c>
      <c r="N93" t="str">
        <f t="shared" si="30"/>
        <v>DUD</v>
      </c>
      <c r="O93" t="str">
        <f t="shared" si="31"/>
        <v>DUD</v>
      </c>
      <c r="P93" t="str">
        <f t="shared" si="32"/>
        <v>DUD</v>
      </c>
      <c r="Q93" t="str">
        <f t="shared" si="33"/>
        <v>DUD</v>
      </c>
      <c r="R93" t="str">
        <f t="shared" si="34"/>
        <v>DUD</v>
      </c>
      <c r="S93" t="str">
        <f t="shared" si="35"/>
        <v>DUD</v>
      </c>
      <c r="T93" t="str">
        <f t="shared" si="36"/>
        <v>DUD</v>
      </c>
      <c r="U93" t="str">
        <f t="shared" si="37"/>
        <v>DUD</v>
      </c>
      <c r="V93" t="str">
        <f t="shared" si="38"/>
        <v>DUD</v>
      </c>
      <c r="W93" t="str">
        <f t="shared" si="39"/>
        <v>DUD</v>
      </c>
      <c r="X93" t="str">
        <f t="shared" si="40"/>
        <v>DUD</v>
      </c>
      <c r="Y93" t="str">
        <f t="shared" si="41"/>
        <v>DUD</v>
      </c>
      <c r="Z93" t="str">
        <f t="shared" si="42"/>
        <v>DUD</v>
      </c>
      <c r="AA93" t="str">
        <f t="shared" si="43"/>
        <v>DUD</v>
      </c>
      <c r="AB93" t="str">
        <f t="shared" si="44"/>
        <v>DUD</v>
      </c>
      <c r="AC93" t="str">
        <f t="shared" si="45"/>
        <v>DUD</v>
      </c>
      <c r="AD93" t="str">
        <f t="shared" si="46"/>
        <v>DUD</v>
      </c>
      <c r="AE93" t="str">
        <f t="shared" si="47"/>
        <v>DUD</v>
      </c>
      <c r="AF93" t="str">
        <f t="shared" si="48"/>
        <v>DUD</v>
      </c>
      <c r="AG93" t="str">
        <f t="shared" si="49"/>
        <v>DUD</v>
      </c>
      <c r="AH93" t="str">
        <f t="shared" si="50"/>
        <v>DUD</v>
      </c>
      <c r="AI93" t="str">
        <f t="shared" si="51"/>
        <v>DUD</v>
      </c>
      <c r="AJ93" t="str">
        <f t="shared" si="52"/>
        <v>DUD</v>
      </c>
      <c r="AK93" t="str">
        <f t="shared" si="53"/>
        <v>DUD</v>
      </c>
      <c r="AL93" t="str">
        <f t="shared" si="54"/>
        <v>DUD</v>
      </c>
      <c r="AM93" t="str">
        <f t="shared" si="55"/>
        <v>DUD</v>
      </c>
      <c r="AN93" t="str">
        <f t="shared" si="56"/>
        <v>DUD</v>
      </c>
      <c r="AO93">
        <f t="shared" si="57"/>
        <v>0</v>
      </c>
      <c r="AP93" s="21" t="e">
        <f t="shared" ref="AP93:AP100" si="58">IF(AND(AQ93="halite",C93&gt;B93),87.5232693318019 + B93^2* -0.410049875259057 + B93^3 * 0.00115907340158665 + 1.77287229548973 * C93 + C93^2 * -0.00953597270388461 + C93^3 * 0.00037967073890189 + B93 * C93 * 0.33525139919695 + B93 * C93^2 * -0.00164242453216317 + B93^2* C93 * 0.00118974098346504 + B93^2* C93^4 * 2.82835751035787E-12 + B93^3 * C93 * -0.0000066648110839168 + B93^3 * C93^2 * 0.0000000255742997455 + B93^3 * C93^3 * -4.35446772743859E-11 + B93^3 * C93^4 * 2.02257752380179E-14 + B93^4 * C93 * -0.0000000034212870046 + B93^4 * C93^3 * 1.87505885651732E-14 + B93^4 * C93^4 * -1.51982791793341E-17,10^AO93)</f>
        <v>#REF!</v>
      </c>
      <c r="AQ93" s="20" t="e">
        <f>Main!#REF!</f>
        <v>#REF!</v>
      </c>
      <c r="AR93" s="24" t="e">
        <f t="shared" ref="AR93:AR100" si="59">IF(AND(C93&gt;B93,AQ93="halite"),AS93*1000,873.48453 + 0.5585537*C93 + 0.003405*(C93-435.151)^2 + 0.00000017469*(C93-435.151)^3 - 0.000000015179*(C93-435.151)^4 - 0.000000000003306*(C93-435.151)^5 + 0.00000000000002977*(C93-435.151)^6)</f>
        <v>#REF!</v>
      </c>
      <c r="AS93" t="e">
        <f t="shared" ref="AS93:AS100" si="60">IF(AND(C93&gt;B93,AQ93="halite"),1.17409380847416 + B93 * B93 * 0.0000003419910544866 + B93 * B93 * B93 * -0.0000000097510758897 + 0.000113203232231015 * C93 + C93 * C93 * 0.0000021472131887127 + B93 * C93 * -0.0000039306105206257 + B93 * C93 * C93 * -0.0000000034820260987 + B93 * B93 * C93 * 0.0000000085101215958 + B93 * B93 * C93 * C93 * 3.8536934497866E-12 + B93 * B93 * B93 * C93 * 2.02101552856566E-11 + B93 * B93 * B93 * C93 * C93 * -1.97393383070816E-14,AR93/1000)</f>
        <v>#REF!</v>
      </c>
      <c r="AT93" t="e">
        <f t="shared" ref="AT93:AT100" si="61">IF(AND(C93&gt;B93,AQ93="halite"),"No vapor present",IF(C93&lt;39.52817,0,IF(C93&lt;505,-0.00006525 + 0.000000039606*C93^2 + 0.000000000001325*C93^4 + 3.487E-17*C93^6 - 2.01E-22*C93^8 + 2.819E-28*C93^10,0.128455903255227+0.000147188507374369*(C93-505) - 0.0000025837*(C93-505)^2 + 0.000000000007149*(C93-505)^4)))</f>
        <v>#REF!</v>
      </c>
      <c r="AU93" t="e">
        <f t="shared" ref="AU93:AU100" si="62">IF(AND(C93&gt;B93,AQ93="halite"),"No vapor present",IF(OR(AQ93="ice",AQ93="hydrohalite"),0,IF(AQ93="halite",     IF(C93&lt;776,10^(-16.9127 + 0.0532195*C93 - 0.000062828*C93^2 + 0.000000018512*C93^3),10^(-4.7974356-0.01084711*(C93-776)+5.44238214357975E-21*(C93-776)^15)), "")))</f>
        <v>#REF!</v>
      </c>
      <c r="AV93" t="str">
        <f t="shared" ref="AV93:AV100" si="63">IF(ISNUMBER(AU93),AU93*58.44277/(AU93*58.44277+(1-AU93)*18.0152)*100,"No vapor present")</f>
        <v>No vapor present</v>
      </c>
      <c r="AW93" t="e">
        <f t="shared" ref="AW93:AW100" si="64">IF(AND(C93&gt;B93,AQ93="halite"),AP93,IF(AQ93="ice",0.0061999 + 0.0005131*C93+ 0.0000174*C93^2 + 0.00000022842*C93^3,IF(AQ93="hydrohalite", 0.0046293 + 0.0003178*C93+ 0.0000091421*C93^2 + 0.00000010905*C93^3, IF(AQ93="halite", 0.00464+0.0000005*C93/800.7+16.9078*(C93/800.7)^2-269.148*(C93/800.7)^3+7632.04*(C93/800.7)^4-49563.6*(C93/800.7)^5+233119*(C93/800.7)^6-513556*(C93/800.7)^7+549708*(C93/800.7)^8-284628*(C93/800.7)^9+(0.0005-(0.00464+0.0000005+16.9078-269.148+7632.04-49563.6+233119-513556+549708-284628))*(C93/800.7)^10,""))))</f>
        <v>#REF!</v>
      </c>
      <c r="AX93" t="e">
        <f t="shared" ref="AX93:AX100" si="65">IF(AND(C93&gt;B93,AQ93="halite"),"Lecumberri-Sanchez, P., Steele-Macinnis, M. &amp; Bodnar, R.J. (2012) A numerical model to estimate trapping conditions of fluid inclusions that homogenize by halite disappearance. Geochimica et Cosmochimica Acta",IF(OR(AQ93="ice",AQ93="hydrohalite",AQ93=""),"",IF(AQ93="halite","Driesner, T. &amp; Heinrich, C.A. (2007) The system H2O-NaCl. Part I: Correlation formulae for phase relations in temperature-pressure-composition space from 0 to 1000 °C, 0 to 5000 bar, and 0 to 1 XNaCl","")))</f>
        <v>#REF!</v>
      </c>
      <c r="AY93" s="26" t="e">
        <f t="shared" ref="AY93:AY100" si="66">(AW93-AP93)/AW93*100</f>
        <v>#REF!</v>
      </c>
      <c r="AZ93" s="22" t="e">
        <f>IF(B93&gt;C93,1+ -0.000340326741162024 *(B93-C93)+(B93-C93)^2* -0.000000850463578321 + (B93-C93)*Main!#REF!* -0.000001031725417801,1)</f>
        <v>#REF!</v>
      </c>
      <c r="BA93" t="e">
        <f t="shared" ref="BA93:BA100" si="67">AZ93*AS93/(AZ93*AS93+(1-AZ93)*AT93)</f>
        <v>#REF!</v>
      </c>
      <c r="BB93" s="25" t="e">
        <f>IF(AND(ISBLANK(Main!#REF!),ISNUMBER(Main!#REF!)), Main!#REF!, BA93*D93+(1-BA93)*AV93)</f>
        <v>#REF!</v>
      </c>
      <c r="BC93" s="27"/>
      <c r="BL93" s="53"/>
      <c r="BM93" s="54"/>
    </row>
    <row r="94" spans="2:65">
      <c r="B94" t="e">
        <f>Main!#REF!</f>
        <v>#REF!</v>
      </c>
      <c r="C94" t="str">
        <f>IF(ISNUMBER(Main!#REF!),Main!#REF!, IF(AND(ISBLANK(Main!#REF!), ISNUMBER(Main!#REF!)), 'Tm-Th-Salinity'!H94,""))</f>
        <v/>
      </c>
      <c r="D94" s="25" t="e">
        <f>IF('Tm-Th-Salinity'!E94=0,0.0000000001,'Tm-Th-Salinity'!E94)</f>
        <v>#REF!</v>
      </c>
      <c r="E94" t="e">
        <f t="shared" si="21"/>
        <v>#VALUE!</v>
      </c>
      <c r="F94" t="e">
        <f t="shared" si="22"/>
        <v>#REF!</v>
      </c>
      <c r="G94" t="str">
        <f t="shared" si="23"/>
        <v>DUD</v>
      </c>
      <c r="H94" t="str">
        <f t="shared" si="24"/>
        <v>DUD</v>
      </c>
      <c r="I94" t="str">
        <f t="shared" si="25"/>
        <v>DUD</v>
      </c>
      <c r="J94" t="str">
        <f t="shared" si="26"/>
        <v>DUD</v>
      </c>
      <c r="K94" t="str">
        <f t="shared" si="27"/>
        <v>DUD</v>
      </c>
      <c r="L94" t="str">
        <f t="shared" si="28"/>
        <v>DUD</v>
      </c>
      <c r="M94" t="str">
        <f t="shared" si="29"/>
        <v>DUD</v>
      </c>
      <c r="N94" t="str">
        <f t="shared" si="30"/>
        <v>DUD</v>
      </c>
      <c r="O94" t="str">
        <f t="shared" si="31"/>
        <v>DUD</v>
      </c>
      <c r="P94" t="str">
        <f t="shared" si="32"/>
        <v>DUD</v>
      </c>
      <c r="Q94" t="str">
        <f t="shared" si="33"/>
        <v>DUD</v>
      </c>
      <c r="R94" t="str">
        <f t="shared" si="34"/>
        <v>DUD</v>
      </c>
      <c r="S94" t="str">
        <f t="shared" si="35"/>
        <v>DUD</v>
      </c>
      <c r="T94" t="str">
        <f t="shared" si="36"/>
        <v>DUD</v>
      </c>
      <c r="U94" t="str">
        <f t="shared" si="37"/>
        <v>DUD</v>
      </c>
      <c r="V94" t="str">
        <f t="shared" si="38"/>
        <v>DUD</v>
      </c>
      <c r="W94" t="str">
        <f t="shared" si="39"/>
        <v>DUD</v>
      </c>
      <c r="X94" t="str">
        <f t="shared" si="40"/>
        <v>DUD</v>
      </c>
      <c r="Y94" t="str">
        <f t="shared" si="41"/>
        <v>DUD</v>
      </c>
      <c r="Z94" t="str">
        <f t="shared" si="42"/>
        <v>DUD</v>
      </c>
      <c r="AA94" t="str">
        <f t="shared" si="43"/>
        <v>DUD</v>
      </c>
      <c r="AB94" t="str">
        <f t="shared" si="44"/>
        <v>DUD</v>
      </c>
      <c r="AC94" t="str">
        <f t="shared" si="45"/>
        <v>DUD</v>
      </c>
      <c r="AD94" t="str">
        <f t="shared" si="46"/>
        <v>DUD</v>
      </c>
      <c r="AE94" t="str">
        <f t="shared" si="47"/>
        <v>DUD</v>
      </c>
      <c r="AF94" t="str">
        <f t="shared" si="48"/>
        <v>DUD</v>
      </c>
      <c r="AG94" t="str">
        <f t="shared" si="49"/>
        <v>DUD</v>
      </c>
      <c r="AH94" t="str">
        <f t="shared" si="50"/>
        <v>DUD</v>
      </c>
      <c r="AI94" t="str">
        <f t="shared" si="51"/>
        <v>DUD</v>
      </c>
      <c r="AJ94" t="str">
        <f t="shared" si="52"/>
        <v>DUD</v>
      </c>
      <c r="AK94" t="str">
        <f t="shared" si="53"/>
        <v>DUD</v>
      </c>
      <c r="AL94" t="str">
        <f t="shared" si="54"/>
        <v>DUD</v>
      </c>
      <c r="AM94" t="str">
        <f t="shared" si="55"/>
        <v>DUD</v>
      </c>
      <c r="AN94" t="str">
        <f t="shared" si="56"/>
        <v>DUD</v>
      </c>
      <c r="AO94">
        <f t="shared" si="57"/>
        <v>0</v>
      </c>
      <c r="AP94" s="21" t="e">
        <f t="shared" si="58"/>
        <v>#REF!</v>
      </c>
      <c r="AQ94" s="20" t="e">
        <f>Main!#REF!</f>
        <v>#REF!</v>
      </c>
      <c r="AR94" s="24" t="e">
        <f t="shared" si="59"/>
        <v>#REF!</v>
      </c>
      <c r="AS94" t="e">
        <f t="shared" si="60"/>
        <v>#REF!</v>
      </c>
      <c r="AT94" t="e">
        <f t="shared" si="61"/>
        <v>#REF!</v>
      </c>
      <c r="AU94" t="e">
        <f t="shared" si="62"/>
        <v>#REF!</v>
      </c>
      <c r="AV94" t="str">
        <f t="shared" si="63"/>
        <v>No vapor present</v>
      </c>
      <c r="AW94" t="e">
        <f t="shared" si="64"/>
        <v>#REF!</v>
      </c>
      <c r="AX94" t="e">
        <f t="shared" si="65"/>
        <v>#REF!</v>
      </c>
      <c r="AY94" s="26" t="e">
        <f t="shared" si="66"/>
        <v>#REF!</v>
      </c>
      <c r="AZ94" s="22" t="e">
        <f>IF(B94&gt;C94,1+ -0.000340326741162024 *(B94-C94)+(B94-C94)^2* -0.000000850463578321 + (B94-C94)*Main!#REF!* -0.000001031725417801,1)</f>
        <v>#REF!</v>
      </c>
      <c r="BA94" t="e">
        <f t="shared" si="67"/>
        <v>#REF!</v>
      </c>
      <c r="BB94" s="25" t="e">
        <f>IF(AND(ISBLANK(Main!#REF!),ISNUMBER(Main!#REF!)), Main!#REF!, BA94*D94+(1-BA94)*AV94)</f>
        <v>#REF!</v>
      </c>
      <c r="BC94" s="27"/>
      <c r="BL94" s="53"/>
      <c r="BM94" s="54"/>
    </row>
    <row r="95" spans="2:65">
      <c r="B95" t="e">
        <f>Main!#REF!</f>
        <v>#REF!</v>
      </c>
      <c r="C95" t="str">
        <f>IF(ISNUMBER(Main!#REF!),Main!#REF!, IF(AND(ISBLANK(Main!#REF!), ISNUMBER(Main!#REF!)), 'Tm-Th-Salinity'!H95,""))</f>
        <v/>
      </c>
      <c r="D95" s="25" t="e">
        <f>IF('Tm-Th-Salinity'!E95=0,0.0000000001,'Tm-Th-Salinity'!E95)</f>
        <v>#REF!</v>
      </c>
      <c r="E95" t="e">
        <f t="shared" si="21"/>
        <v>#VALUE!</v>
      </c>
      <c r="F95" t="e">
        <f t="shared" si="22"/>
        <v>#REF!</v>
      </c>
      <c r="G95" t="str">
        <f t="shared" si="23"/>
        <v>DUD</v>
      </c>
      <c r="H95" t="str">
        <f t="shared" si="24"/>
        <v>DUD</v>
      </c>
      <c r="I95" t="str">
        <f t="shared" si="25"/>
        <v>DUD</v>
      </c>
      <c r="J95" t="str">
        <f t="shared" si="26"/>
        <v>DUD</v>
      </c>
      <c r="K95" t="str">
        <f t="shared" si="27"/>
        <v>DUD</v>
      </c>
      <c r="L95" t="str">
        <f t="shared" si="28"/>
        <v>DUD</v>
      </c>
      <c r="M95" t="str">
        <f t="shared" si="29"/>
        <v>DUD</v>
      </c>
      <c r="N95" t="str">
        <f t="shared" si="30"/>
        <v>DUD</v>
      </c>
      <c r="O95" t="str">
        <f t="shared" si="31"/>
        <v>DUD</v>
      </c>
      <c r="P95" t="str">
        <f t="shared" si="32"/>
        <v>DUD</v>
      </c>
      <c r="Q95" t="str">
        <f t="shared" si="33"/>
        <v>DUD</v>
      </c>
      <c r="R95" t="str">
        <f t="shared" si="34"/>
        <v>DUD</v>
      </c>
      <c r="S95" t="str">
        <f t="shared" si="35"/>
        <v>DUD</v>
      </c>
      <c r="T95" t="str">
        <f t="shared" si="36"/>
        <v>DUD</v>
      </c>
      <c r="U95" t="str">
        <f t="shared" si="37"/>
        <v>DUD</v>
      </c>
      <c r="V95" t="str">
        <f t="shared" si="38"/>
        <v>DUD</v>
      </c>
      <c r="W95" t="str">
        <f t="shared" si="39"/>
        <v>DUD</v>
      </c>
      <c r="X95" t="str">
        <f t="shared" si="40"/>
        <v>DUD</v>
      </c>
      <c r="Y95" t="str">
        <f t="shared" si="41"/>
        <v>DUD</v>
      </c>
      <c r="Z95" t="str">
        <f t="shared" si="42"/>
        <v>DUD</v>
      </c>
      <c r="AA95" t="str">
        <f t="shared" si="43"/>
        <v>DUD</v>
      </c>
      <c r="AB95" t="str">
        <f t="shared" si="44"/>
        <v>DUD</v>
      </c>
      <c r="AC95" t="str">
        <f t="shared" si="45"/>
        <v>DUD</v>
      </c>
      <c r="AD95" t="str">
        <f t="shared" si="46"/>
        <v>DUD</v>
      </c>
      <c r="AE95" t="str">
        <f t="shared" si="47"/>
        <v>DUD</v>
      </c>
      <c r="AF95" t="str">
        <f t="shared" si="48"/>
        <v>DUD</v>
      </c>
      <c r="AG95" t="str">
        <f t="shared" si="49"/>
        <v>DUD</v>
      </c>
      <c r="AH95" t="str">
        <f t="shared" si="50"/>
        <v>DUD</v>
      </c>
      <c r="AI95" t="str">
        <f t="shared" si="51"/>
        <v>DUD</v>
      </c>
      <c r="AJ95" t="str">
        <f t="shared" si="52"/>
        <v>DUD</v>
      </c>
      <c r="AK95" t="str">
        <f t="shared" si="53"/>
        <v>DUD</v>
      </c>
      <c r="AL95" t="str">
        <f t="shared" si="54"/>
        <v>DUD</v>
      </c>
      <c r="AM95" t="str">
        <f t="shared" si="55"/>
        <v>DUD</v>
      </c>
      <c r="AN95" t="str">
        <f t="shared" si="56"/>
        <v>DUD</v>
      </c>
      <c r="AO95">
        <f t="shared" si="57"/>
        <v>0</v>
      </c>
      <c r="AP95" s="21" t="e">
        <f t="shared" si="58"/>
        <v>#REF!</v>
      </c>
      <c r="AQ95" s="20" t="e">
        <f>Main!#REF!</f>
        <v>#REF!</v>
      </c>
      <c r="AR95" s="24" t="e">
        <f t="shared" si="59"/>
        <v>#REF!</v>
      </c>
      <c r="AS95" t="e">
        <f t="shared" si="60"/>
        <v>#REF!</v>
      </c>
      <c r="AT95" t="e">
        <f t="shared" si="61"/>
        <v>#REF!</v>
      </c>
      <c r="AU95" t="e">
        <f t="shared" si="62"/>
        <v>#REF!</v>
      </c>
      <c r="AV95" t="str">
        <f t="shared" si="63"/>
        <v>No vapor present</v>
      </c>
      <c r="AW95" t="e">
        <f t="shared" si="64"/>
        <v>#REF!</v>
      </c>
      <c r="AX95" t="e">
        <f t="shared" si="65"/>
        <v>#REF!</v>
      </c>
      <c r="AY95" s="26" t="e">
        <f t="shared" si="66"/>
        <v>#REF!</v>
      </c>
      <c r="AZ95" s="22" t="e">
        <f>IF(B95&gt;C95,1+ -0.000340326741162024 *(B95-C95)+(B95-C95)^2* -0.000000850463578321 + (B95-C95)*Main!#REF!* -0.000001031725417801,1)</f>
        <v>#REF!</v>
      </c>
      <c r="BA95" t="e">
        <f t="shared" si="67"/>
        <v>#REF!</v>
      </c>
      <c r="BB95" s="25" t="e">
        <f>IF(AND(ISBLANK(Main!#REF!),ISNUMBER(Main!#REF!)), Main!#REF!, BA95*D95+(1-BA95)*AV95)</f>
        <v>#REF!</v>
      </c>
      <c r="BC95" s="27"/>
      <c r="BL95" s="53"/>
      <c r="BM95" s="54"/>
    </row>
    <row r="96" spans="2:65">
      <c r="B96" t="e">
        <f>Main!#REF!</f>
        <v>#REF!</v>
      </c>
      <c r="C96" t="str">
        <f>IF(ISNUMBER(Main!#REF!),Main!#REF!, IF(AND(ISBLANK(Main!#REF!), ISNUMBER(Main!#REF!)), 'Tm-Th-Salinity'!H96,""))</f>
        <v/>
      </c>
      <c r="D96" s="25" t="e">
        <f>IF('Tm-Th-Salinity'!E96=0,0.0000000001,'Tm-Th-Salinity'!E96)</f>
        <v>#REF!</v>
      </c>
      <c r="E96" t="e">
        <f t="shared" si="21"/>
        <v>#VALUE!</v>
      </c>
      <c r="F96" t="e">
        <f t="shared" si="22"/>
        <v>#REF!</v>
      </c>
      <c r="G96" t="str">
        <f t="shared" si="23"/>
        <v>DUD</v>
      </c>
      <c r="H96" t="str">
        <f t="shared" si="24"/>
        <v>DUD</v>
      </c>
      <c r="I96" t="str">
        <f t="shared" si="25"/>
        <v>DUD</v>
      </c>
      <c r="J96" t="str">
        <f t="shared" si="26"/>
        <v>DUD</v>
      </c>
      <c r="K96" t="str">
        <f t="shared" si="27"/>
        <v>DUD</v>
      </c>
      <c r="L96" t="str">
        <f t="shared" si="28"/>
        <v>DUD</v>
      </c>
      <c r="M96" t="str">
        <f t="shared" si="29"/>
        <v>DUD</v>
      </c>
      <c r="N96" t="str">
        <f t="shared" si="30"/>
        <v>DUD</v>
      </c>
      <c r="O96" t="str">
        <f t="shared" si="31"/>
        <v>DUD</v>
      </c>
      <c r="P96" t="str">
        <f t="shared" si="32"/>
        <v>DUD</v>
      </c>
      <c r="Q96" t="str">
        <f t="shared" si="33"/>
        <v>DUD</v>
      </c>
      <c r="R96" t="str">
        <f t="shared" si="34"/>
        <v>DUD</v>
      </c>
      <c r="S96" t="str">
        <f t="shared" si="35"/>
        <v>DUD</v>
      </c>
      <c r="T96" t="str">
        <f t="shared" si="36"/>
        <v>DUD</v>
      </c>
      <c r="U96" t="str">
        <f t="shared" si="37"/>
        <v>DUD</v>
      </c>
      <c r="V96" t="str">
        <f t="shared" si="38"/>
        <v>DUD</v>
      </c>
      <c r="W96" t="str">
        <f t="shared" si="39"/>
        <v>DUD</v>
      </c>
      <c r="X96" t="str">
        <f t="shared" si="40"/>
        <v>DUD</v>
      </c>
      <c r="Y96" t="str">
        <f t="shared" si="41"/>
        <v>DUD</v>
      </c>
      <c r="Z96" t="str">
        <f t="shared" si="42"/>
        <v>DUD</v>
      </c>
      <c r="AA96" t="str">
        <f t="shared" si="43"/>
        <v>DUD</v>
      </c>
      <c r="AB96" t="str">
        <f t="shared" si="44"/>
        <v>DUD</v>
      </c>
      <c r="AC96" t="str">
        <f t="shared" si="45"/>
        <v>DUD</v>
      </c>
      <c r="AD96" t="str">
        <f t="shared" si="46"/>
        <v>DUD</v>
      </c>
      <c r="AE96" t="str">
        <f t="shared" si="47"/>
        <v>DUD</v>
      </c>
      <c r="AF96" t="str">
        <f t="shared" si="48"/>
        <v>DUD</v>
      </c>
      <c r="AG96" t="str">
        <f t="shared" si="49"/>
        <v>DUD</v>
      </c>
      <c r="AH96" t="str">
        <f t="shared" si="50"/>
        <v>DUD</v>
      </c>
      <c r="AI96" t="str">
        <f t="shared" si="51"/>
        <v>DUD</v>
      </c>
      <c r="AJ96" t="str">
        <f t="shared" si="52"/>
        <v>DUD</v>
      </c>
      <c r="AK96" t="str">
        <f t="shared" si="53"/>
        <v>DUD</v>
      </c>
      <c r="AL96" t="str">
        <f t="shared" si="54"/>
        <v>DUD</v>
      </c>
      <c r="AM96" t="str">
        <f t="shared" si="55"/>
        <v>DUD</v>
      </c>
      <c r="AN96" t="str">
        <f t="shared" si="56"/>
        <v>DUD</v>
      </c>
      <c r="AO96">
        <f t="shared" si="57"/>
        <v>0</v>
      </c>
      <c r="AP96" s="21" t="e">
        <f t="shared" si="58"/>
        <v>#REF!</v>
      </c>
      <c r="AQ96" s="20" t="e">
        <f>Main!#REF!</f>
        <v>#REF!</v>
      </c>
      <c r="AR96" s="24" t="e">
        <f t="shared" si="59"/>
        <v>#REF!</v>
      </c>
      <c r="AS96" t="e">
        <f t="shared" si="60"/>
        <v>#REF!</v>
      </c>
      <c r="AT96" t="e">
        <f t="shared" si="61"/>
        <v>#REF!</v>
      </c>
      <c r="AU96" t="e">
        <f t="shared" si="62"/>
        <v>#REF!</v>
      </c>
      <c r="AV96" t="str">
        <f t="shared" si="63"/>
        <v>No vapor present</v>
      </c>
      <c r="AW96" t="e">
        <f t="shared" si="64"/>
        <v>#REF!</v>
      </c>
      <c r="AX96" t="e">
        <f t="shared" si="65"/>
        <v>#REF!</v>
      </c>
      <c r="AY96" s="26" t="e">
        <f t="shared" si="66"/>
        <v>#REF!</v>
      </c>
      <c r="AZ96" s="22" t="e">
        <f>IF(B96&gt;C96,1+ -0.000340326741162024 *(B96-C96)+(B96-C96)^2* -0.000000850463578321 + (B96-C96)*Main!#REF!* -0.000001031725417801,1)</f>
        <v>#REF!</v>
      </c>
      <c r="BA96" t="e">
        <f t="shared" si="67"/>
        <v>#REF!</v>
      </c>
      <c r="BB96" s="25" t="e">
        <f>IF(AND(ISBLANK(Main!#REF!),ISNUMBER(Main!#REF!)), Main!#REF!, BA96*D96+(1-BA96)*AV96)</f>
        <v>#REF!</v>
      </c>
      <c r="BC96" s="27"/>
      <c r="BL96" s="53"/>
      <c r="BM96" s="54"/>
    </row>
    <row r="97" spans="2:65">
      <c r="B97" t="e">
        <f>Main!#REF!</f>
        <v>#REF!</v>
      </c>
      <c r="C97" t="str">
        <f>IF(ISNUMBER(Main!#REF!),Main!#REF!, IF(AND(ISBLANK(Main!#REF!), ISNUMBER(Main!#REF!)), 'Tm-Th-Salinity'!H97,""))</f>
        <v/>
      </c>
      <c r="D97" s="25" t="e">
        <f>IF('Tm-Th-Salinity'!E97=0,0.0000000001,'Tm-Th-Salinity'!E97)</f>
        <v>#REF!</v>
      </c>
      <c r="E97" t="e">
        <f t="shared" si="21"/>
        <v>#VALUE!</v>
      </c>
      <c r="F97" t="e">
        <f t="shared" si="22"/>
        <v>#REF!</v>
      </c>
      <c r="G97" t="str">
        <f t="shared" si="23"/>
        <v>DUD</v>
      </c>
      <c r="H97" t="str">
        <f t="shared" si="24"/>
        <v>DUD</v>
      </c>
      <c r="I97" t="str">
        <f t="shared" si="25"/>
        <v>DUD</v>
      </c>
      <c r="J97" t="str">
        <f t="shared" si="26"/>
        <v>DUD</v>
      </c>
      <c r="K97" t="str">
        <f t="shared" si="27"/>
        <v>DUD</v>
      </c>
      <c r="L97" t="str">
        <f t="shared" si="28"/>
        <v>DUD</v>
      </c>
      <c r="M97" t="str">
        <f t="shared" si="29"/>
        <v>DUD</v>
      </c>
      <c r="N97" t="str">
        <f t="shared" si="30"/>
        <v>DUD</v>
      </c>
      <c r="O97" t="str">
        <f t="shared" si="31"/>
        <v>DUD</v>
      </c>
      <c r="P97" t="str">
        <f t="shared" si="32"/>
        <v>DUD</v>
      </c>
      <c r="Q97" t="str">
        <f t="shared" si="33"/>
        <v>DUD</v>
      </c>
      <c r="R97" t="str">
        <f t="shared" si="34"/>
        <v>DUD</v>
      </c>
      <c r="S97" t="str">
        <f t="shared" si="35"/>
        <v>DUD</v>
      </c>
      <c r="T97" t="str">
        <f t="shared" si="36"/>
        <v>DUD</v>
      </c>
      <c r="U97" t="str">
        <f t="shared" si="37"/>
        <v>DUD</v>
      </c>
      <c r="V97" t="str">
        <f t="shared" si="38"/>
        <v>DUD</v>
      </c>
      <c r="W97" t="str">
        <f t="shared" si="39"/>
        <v>DUD</v>
      </c>
      <c r="X97" t="str">
        <f t="shared" si="40"/>
        <v>DUD</v>
      </c>
      <c r="Y97" t="str">
        <f t="shared" si="41"/>
        <v>DUD</v>
      </c>
      <c r="Z97" t="str">
        <f t="shared" si="42"/>
        <v>DUD</v>
      </c>
      <c r="AA97" t="str">
        <f t="shared" si="43"/>
        <v>DUD</v>
      </c>
      <c r="AB97" t="str">
        <f t="shared" si="44"/>
        <v>DUD</v>
      </c>
      <c r="AC97" t="str">
        <f t="shared" si="45"/>
        <v>DUD</v>
      </c>
      <c r="AD97" t="str">
        <f t="shared" si="46"/>
        <v>DUD</v>
      </c>
      <c r="AE97" t="str">
        <f t="shared" si="47"/>
        <v>DUD</v>
      </c>
      <c r="AF97" t="str">
        <f t="shared" si="48"/>
        <v>DUD</v>
      </c>
      <c r="AG97" t="str">
        <f t="shared" si="49"/>
        <v>DUD</v>
      </c>
      <c r="AH97" t="str">
        <f t="shared" si="50"/>
        <v>DUD</v>
      </c>
      <c r="AI97" t="str">
        <f t="shared" si="51"/>
        <v>DUD</v>
      </c>
      <c r="AJ97" t="str">
        <f t="shared" si="52"/>
        <v>DUD</v>
      </c>
      <c r="AK97" t="str">
        <f t="shared" si="53"/>
        <v>DUD</v>
      </c>
      <c r="AL97" t="str">
        <f t="shared" si="54"/>
        <v>DUD</v>
      </c>
      <c r="AM97" t="str">
        <f t="shared" si="55"/>
        <v>DUD</v>
      </c>
      <c r="AN97" t="str">
        <f t="shared" si="56"/>
        <v>DUD</v>
      </c>
      <c r="AO97">
        <f t="shared" si="57"/>
        <v>0</v>
      </c>
      <c r="AP97" s="21" t="e">
        <f t="shared" si="58"/>
        <v>#REF!</v>
      </c>
      <c r="AQ97" s="20" t="e">
        <f>Main!#REF!</f>
        <v>#REF!</v>
      </c>
      <c r="AR97" s="24" t="e">
        <f t="shared" si="59"/>
        <v>#REF!</v>
      </c>
      <c r="AS97" t="e">
        <f t="shared" si="60"/>
        <v>#REF!</v>
      </c>
      <c r="AT97" t="e">
        <f t="shared" si="61"/>
        <v>#REF!</v>
      </c>
      <c r="AU97" t="e">
        <f t="shared" si="62"/>
        <v>#REF!</v>
      </c>
      <c r="AV97" t="str">
        <f t="shared" si="63"/>
        <v>No vapor present</v>
      </c>
      <c r="AW97" t="e">
        <f t="shared" si="64"/>
        <v>#REF!</v>
      </c>
      <c r="AX97" t="e">
        <f t="shared" si="65"/>
        <v>#REF!</v>
      </c>
      <c r="AY97" s="26" t="e">
        <f t="shared" si="66"/>
        <v>#REF!</v>
      </c>
      <c r="AZ97" s="22" t="e">
        <f>IF(B97&gt;C97,1+ -0.000340326741162024 *(B97-C97)+(B97-C97)^2* -0.000000850463578321 + (B97-C97)*Main!#REF!* -0.000001031725417801,1)</f>
        <v>#REF!</v>
      </c>
      <c r="BA97" t="e">
        <f t="shared" si="67"/>
        <v>#REF!</v>
      </c>
      <c r="BB97" s="25" t="e">
        <f>IF(AND(ISBLANK(Main!#REF!),ISNUMBER(Main!#REF!)), Main!#REF!, BA97*D97+(1-BA97)*AV97)</f>
        <v>#REF!</v>
      </c>
      <c r="BC97" s="27"/>
      <c r="BL97" s="53"/>
      <c r="BM97" s="54"/>
    </row>
    <row r="98" spans="2:65">
      <c r="B98" t="e">
        <f>Main!#REF!</f>
        <v>#REF!</v>
      </c>
      <c r="C98" t="str">
        <f>IF(ISNUMBER(Main!#REF!),Main!#REF!, IF(AND(ISBLANK(Main!#REF!), ISNUMBER(Main!#REF!)), 'Tm-Th-Salinity'!H98,""))</f>
        <v/>
      </c>
      <c r="D98" s="25" t="e">
        <f>IF('Tm-Th-Salinity'!E98=0,0.0000000001,'Tm-Th-Salinity'!E98)</f>
        <v>#REF!</v>
      </c>
      <c r="E98" t="e">
        <f>(C98+273.15)/100</f>
        <v>#VALUE!</v>
      </c>
      <c r="F98" t="e">
        <f>D98/100</f>
        <v>#REF!</v>
      </c>
      <c r="G98" t="str">
        <f t="shared" ref="G98:N100" si="68">IF($C98&lt;300, D$5*$E98^$D$14*$F98^D$14,IF(AND($C98&gt;=300, $C98&lt;484), M$5*$E98^$D$14*$F98^D$14, IF(AND($C98&gt;=484, $C98&lt;1500), V$5*$E98^$D$14*$F98^D$14, "DUD")))</f>
        <v>DUD</v>
      </c>
      <c r="H98" t="str">
        <f t="shared" si="68"/>
        <v>DUD</v>
      </c>
      <c r="I98" t="str">
        <f t="shared" si="68"/>
        <v>DUD</v>
      </c>
      <c r="J98" t="str">
        <f t="shared" si="68"/>
        <v>DUD</v>
      </c>
      <c r="K98" t="str">
        <f t="shared" si="68"/>
        <v>DUD</v>
      </c>
      <c r="L98" t="str">
        <f t="shared" si="68"/>
        <v>DUD</v>
      </c>
      <c r="M98" t="str">
        <f t="shared" si="68"/>
        <v>DUD</v>
      </c>
      <c r="N98" t="str">
        <f t="shared" si="68"/>
        <v>DUD</v>
      </c>
      <c r="O98" t="str">
        <f t="shared" ref="O98:U100" si="69">IF($C98&lt;300, D$6*$E98^$D$15*$F98^D$14,IF(AND($C98&gt;=300, $C98&lt;484), M$6*$E98^$D$15*$F98^D$14, IF(AND($C98&gt;=484, $C98&lt;1500), V$6*$E98^$D$15*$F98^D$14, "DUD")))</f>
        <v>DUD</v>
      </c>
      <c r="P98" t="str">
        <f t="shared" si="69"/>
        <v>DUD</v>
      </c>
      <c r="Q98" t="str">
        <f t="shared" si="69"/>
        <v>DUD</v>
      </c>
      <c r="R98" t="str">
        <f t="shared" si="69"/>
        <v>DUD</v>
      </c>
      <c r="S98" t="str">
        <f t="shared" si="69"/>
        <v>DUD</v>
      </c>
      <c r="T98" t="str">
        <f t="shared" si="69"/>
        <v>DUD</v>
      </c>
      <c r="U98" t="str">
        <f t="shared" si="69"/>
        <v>DUD</v>
      </c>
      <c r="V98" t="str">
        <f t="shared" ref="V98:AA100" si="70">IF($C98&lt;300, D$7*$E98^$D$16*$F98^D$14,IF(AND($C98&gt;=300, $C98&lt;484), M$7*$E98^$D$16*$F98^D$14, IF(AND($C98&gt;=484, $C98&lt;1500), V$7*$E98^$D$16*$F98^D$14, "DUD")))</f>
        <v>DUD</v>
      </c>
      <c r="W98" t="str">
        <f t="shared" si="70"/>
        <v>DUD</v>
      </c>
      <c r="X98" t="str">
        <f t="shared" si="70"/>
        <v>DUD</v>
      </c>
      <c r="Y98" t="str">
        <f t="shared" si="70"/>
        <v>DUD</v>
      </c>
      <c r="Z98" t="str">
        <f t="shared" si="70"/>
        <v>DUD</v>
      </c>
      <c r="AA98" t="str">
        <f t="shared" si="70"/>
        <v>DUD</v>
      </c>
      <c r="AB98" t="str">
        <f t="shared" ref="AB98:AF100" si="71">IF($C98&lt;300, D$8*$E98^$D$17*$F98^D$14,IF(AND($C98&gt;=300, $C98&lt;484), M$8*$E98^$D$17*$F98^D$14, IF(AND($C98&gt;=484, $C98&lt;1500), V$8*$E98^$D$17*$F98^D$14, "DUD")))</f>
        <v>DUD</v>
      </c>
      <c r="AC98" t="str">
        <f t="shared" si="71"/>
        <v>DUD</v>
      </c>
      <c r="AD98" t="str">
        <f t="shared" si="71"/>
        <v>DUD</v>
      </c>
      <c r="AE98" t="str">
        <f t="shared" si="71"/>
        <v>DUD</v>
      </c>
      <c r="AF98" t="str">
        <f t="shared" si="71"/>
        <v>DUD</v>
      </c>
      <c r="AG98" t="str">
        <f t="shared" ref="AG98:AJ100" si="72">IF($C98&lt;300, D$9*$E98^$D$18*$F98^D$14,IF(AND($C98&gt;=300, $C98&lt;484), M$9*$E98^$D$18*$F98^D$14, IF(AND($C98&gt;=484, $C98&lt;1500), V$9*$E98^$D$18*$F98^D$14, "DUD")))</f>
        <v>DUD</v>
      </c>
      <c r="AH98" t="str">
        <f t="shared" si="72"/>
        <v>DUD</v>
      </c>
      <c r="AI98" t="str">
        <f t="shared" si="72"/>
        <v>DUD</v>
      </c>
      <c r="AJ98" t="str">
        <f t="shared" si="72"/>
        <v>DUD</v>
      </c>
      <c r="AK98" t="str">
        <f t="shared" ref="AK98:AL100" si="73">IF($C98&lt;300, D$10*$E98^$D$19*$F98^D$14,IF(AND($C98&gt;=300, $C98&lt;484), M$10*$E98^$D$19*$F98^D$14, IF(AND($C98&gt;=484, $C98&lt;1500), V$10*$E98^$D$19*$F98^D$14, "DUD")))</f>
        <v>DUD</v>
      </c>
      <c r="AL98" t="str">
        <f t="shared" si="73"/>
        <v>DUD</v>
      </c>
      <c r="AM98" t="str">
        <f>IF($C98&lt;300, D$11*$E98^$D$20*$F98^D$14,IF(AND($C98&gt;=300, $C98&lt;484), M$11*$E98^$D$20*$F98^D$14, IF(AND($C98&gt;=484, $C98&lt;1500), V$11*$E98^$D$20*$F98^D$14, "DUD")))</f>
        <v>DUD</v>
      </c>
      <c r="AN98" t="str">
        <f>IF($C98&lt;300, D$12*$E98^$D$21*$F98^D$14,IF(AND($C98&gt;=300, $C98&lt;484), M$12*$E98^$D$21*$F98^D$14, IF(AND($C98&gt;=484, $C98&lt;1500), V$12*$E98^$D$21*$F98^D$14, "DUD")))</f>
        <v>DUD</v>
      </c>
      <c r="AO98">
        <f>SUM(G98:AN98)</f>
        <v>0</v>
      </c>
      <c r="AP98" s="21" t="e">
        <f t="shared" si="58"/>
        <v>#REF!</v>
      </c>
      <c r="AQ98" s="20" t="e">
        <f>Main!#REF!</f>
        <v>#REF!</v>
      </c>
      <c r="AR98" s="24" t="e">
        <f t="shared" si="59"/>
        <v>#REF!</v>
      </c>
      <c r="AS98" t="e">
        <f t="shared" si="60"/>
        <v>#REF!</v>
      </c>
      <c r="AT98" t="e">
        <f t="shared" si="61"/>
        <v>#REF!</v>
      </c>
      <c r="AU98" t="e">
        <f t="shared" si="62"/>
        <v>#REF!</v>
      </c>
      <c r="AV98" t="str">
        <f t="shared" si="63"/>
        <v>No vapor present</v>
      </c>
      <c r="AW98" t="e">
        <f t="shared" si="64"/>
        <v>#REF!</v>
      </c>
      <c r="AX98" t="e">
        <f t="shared" si="65"/>
        <v>#REF!</v>
      </c>
      <c r="AY98" s="26" t="e">
        <f t="shared" si="66"/>
        <v>#REF!</v>
      </c>
      <c r="AZ98" s="22" t="e">
        <f>IF(B98&gt;C98,1+ -0.000340326741162024 *(B98-C98)+(B98-C98)^2* -0.000000850463578321 + (B98-C98)*Main!#REF!* -0.000001031725417801,1)</f>
        <v>#REF!</v>
      </c>
      <c r="BA98" t="e">
        <f t="shared" si="67"/>
        <v>#REF!</v>
      </c>
      <c r="BB98" s="25" t="e">
        <f>IF(AND(ISBLANK(Main!#REF!),ISNUMBER(Main!#REF!)), Main!#REF!, BA98*D98+(1-BA98)*AV98)</f>
        <v>#REF!</v>
      </c>
      <c r="BC98" s="27"/>
      <c r="BL98" s="53"/>
      <c r="BM98" s="54"/>
    </row>
    <row r="99" spans="2:65">
      <c r="B99" t="e">
        <f>Main!#REF!</f>
        <v>#REF!</v>
      </c>
      <c r="C99" t="str">
        <f>IF(ISNUMBER(Main!#REF!),Main!#REF!, IF(AND(ISBLANK(Main!#REF!), ISNUMBER(Main!#REF!)), 'Tm-Th-Salinity'!H99,""))</f>
        <v/>
      </c>
      <c r="D99" s="25" t="e">
        <f>IF('Tm-Th-Salinity'!E99=0,0.0000000001,'Tm-Th-Salinity'!E99)</f>
        <v>#REF!</v>
      </c>
      <c r="E99" t="e">
        <f>(C99+273.15)/100</f>
        <v>#VALUE!</v>
      </c>
      <c r="F99" t="e">
        <f>D99/100</f>
        <v>#REF!</v>
      </c>
      <c r="G99" t="str">
        <f t="shared" si="68"/>
        <v>DUD</v>
      </c>
      <c r="H99" t="str">
        <f t="shared" si="68"/>
        <v>DUD</v>
      </c>
      <c r="I99" t="str">
        <f t="shared" si="68"/>
        <v>DUD</v>
      </c>
      <c r="J99" t="str">
        <f t="shared" si="68"/>
        <v>DUD</v>
      </c>
      <c r="K99" t="str">
        <f t="shared" si="68"/>
        <v>DUD</v>
      </c>
      <c r="L99" t="str">
        <f t="shared" si="68"/>
        <v>DUD</v>
      </c>
      <c r="M99" t="str">
        <f t="shared" si="68"/>
        <v>DUD</v>
      </c>
      <c r="N99" t="str">
        <f t="shared" si="68"/>
        <v>DUD</v>
      </c>
      <c r="O99" t="str">
        <f t="shared" si="69"/>
        <v>DUD</v>
      </c>
      <c r="P99" t="str">
        <f t="shared" si="69"/>
        <v>DUD</v>
      </c>
      <c r="Q99" t="str">
        <f t="shared" si="69"/>
        <v>DUD</v>
      </c>
      <c r="R99" t="str">
        <f t="shared" si="69"/>
        <v>DUD</v>
      </c>
      <c r="S99" t="str">
        <f t="shared" si="69"/>
        <v>DUD</v>
      </c>
      <c r="T99" t="str">
        <f t="shared" si="69"/>
        <v>DUD</v>
      </c>
      <c r="U99" t="str">
        <f t="shared" si="69"/>
        <v>DUD</v>
      </c>
      <c r="V99" t="str">
        <f t="shared" si="70"/>
        <v>DUD</v>
      </c>
      <c r="W99" t="str">
        <f t="shared" si="70"/>
        <v>DUD</v>
      </c>
      <c r="X99" t="str">
        <f t="shared" si="70"/>
        <v>DUD</v>
      </c>
      <c r="Y99" t="str">
        <f t="shared" si="70"/>
        <v>DUD</v>
      </c>
      <c r="Z99" t="str">
        <f t="shared" si="70"/>
        <v>DUD</v>
      </c>
      <c r="AA99" t="str">
        <f t="shared" si="70"/>
        <v>DUD</v>
      </c>
      <c r="AB99" t="str">
        <f t="shared" si="71"/>
        <v>DUD</v>
      </c>
      <c r="AC99" t="str">
        <f t="shared" si="71"/>
        <v>DUD</v>
      </c>
      <c r="AD99" t="str">
        <f t="shared" si="71"/>
        <v>DUD</v>
      </c>
      <c r="AE99" t="str">
        <f t="shared" si="71"/>
        <v>DUD</v>
      </c>
      <c r="AF99" t="str">
        <f t="shared" si="71"/>
        <v>DUD</v>
      </c>
      <c r="AG99" t="str">
        <f t="shared" si="72"/>
        <v>DUD</v>
      </c>
      <c r="AH99" t="str">
        <f t="shared" si="72"/>
        <v>DUD</v>
      </c>
      <c r="AI99" t="str">
        <f t="shared" si="72"/>
        <v>DUD</v>
      </c>
      <c r="AJ99" t="str">
        <f t="shared" si="72"/>
        <v>DUD</v>
      </c>
      <c r="AK99" t="str">
        <f t="shared" si="73"/>
        <v>DUD</v>
      </c>
      <c r="AL99" t="str">
        <f t="shared" si="73"/>
        <v>DUD</v>
      </c>
      <c r="AM99" t="str">
        <f>IF($C99&lt;300, D$11*$E99^$D$20*$F99^D$14,IF(AND($C99&gt;=300, $C99&lt;484), M$11*$E99^$D$20*$F99^D$14, IF(AND($C99&gt;=484, $C99&lt;1500), V$11*$E99^$D$20*$F99^D$14, "DUD")))</f>
        <v>DUD</v>
      </c>
      <c r="AN99" t="str">
        <f>IF($C99&lt;300, D$12*$E99^$D$21*$F99^D$14,IF(AND($C99&gt;=300, $C99&lt;484), M$12*$E99^$D$21*$F99^D$14, IF(AND($C99&gt;=484, $C99&lt;1500), V$12*$E99^$D$21*$F99^D$14, "DUD")))</f>
        <v>DUD</v>
      </c>
      <c r="AO99">
        <f>SUM(G99:AN99)</f>
        <v>0</v>
      </c>
      <c r="AP99" s="21" t="e">
        <f t="shared" si="58"/>
        <v>#REF!</v>
      </c>
      <c r="AQ99" s="20" t="e">
        <f>Main!#REF!</f>
        <v>#REF!</v>
      </c>
      <c r="AR99" s="24" t="e">
        <f t="shared" si="59"/>
        <v>#REF!</v>
      </c>
      <c r="AS99" t="e">
        <f t="shared" si="60"/>
        <v>#REF!</v>
      </c>
      <c r="AT99" t="e">
        <f t="shared" si="61"/>
        <v>#REF!</v>
      </c>
      <c r="AU99" t="e">
        <f t="shared" si="62"/>
        <v>#REF!</v>
      </c>
      <c r="AV99" t="str">
        <f t="shared" si="63"/>
        <v>No vapor present</v>
      </c>
      <c r="AW99" t="e">
        <f t="shared" si="64"/>
        <v>#REF!</v>
      </c>
      <c r="AX99" t="e">
        <f t="shared" si="65"/>
        <v>#REF!</v>
      </c>
      <c r="AY99" s="26" t="e">
        <f t="shared" si="66"/>
        <v>#REF!</v>
      </c>
      <c r="AZ99" s="22" t="e">
        <f>IF(B99&gt;C99,1+ -0.000340326741162024 *(B99-C99)+(B99-C99)^2* -0.000000850463578321 + (B99-C99)*Main!#REF!* -0.000001031725417801,1)</f>
        <v>#REF!</v>
      </c>
      <c r="BA99" t="e">
        <f t="shared" si="67"/>
        <v>#REF!</v>
      </c>
      <c r="BB99" s="25" t="e">
        <f>IF(AND(ISBLANK(Main!#REF!),ISNUMBER(Main!#REF!)), Main!#REF!, BA99*D99+(1-BA99)*AV99)</f>
        <v>#REF!</v>
      </c>
      <c r="BC99" s="27"/>
      <c r="BL99" s="53"/>
      <c r="BM99" s="54"/>
    </row>
    <row r="100" spans="2:65">
      <c r="B100" t="e">
        <f>Main!#REF!</f>
        <v>#REF!</v>
      </c>
      <c r="C100" t="str">
        <f>IF(ISNUMBER(Main!#REF!),Main!#REF!, IF(AND(ISBLANK(Main!#REF!), ISNUMBER(Main!#REF!)), 'Tm-Th-Salinity'!H100,""))</f>
        <v/>
      </c>
      <c r="D100" s="25" t="e">
        <f>IF('Tm-Th-Salinity'!E100=0,0.0000000001,'Tm-Th-Salinity'!E100)</f>
        <v>#REF!</v>
      </c>
      <c r="E100" t="e">
        <f>(C100+273.15)/100</f>
        <v>#VALUE!</v>
      </c>
      <c r="F100" t="e">
        <f>D100/100</f>
        <v>#REF!</v>
      </c>
      <c r="G100" t="str">
        <f t="shared" si="68"/>
        <v>DUD</v>
      </c>
      <c r="H100" t="str">
        <f t="shared" si="68"/>
        <v>DUD</v>
      </c>
      <c r="I100" t="str">
        <f t="shared" si="68"/>
        <v>DUD</v>
      </c>
      <c r="J100" t="str">
        <f t="shared" si="68"/>
        <v>DUD</v>
      </c>
      <c r="K100" t="str">
        <f t="shared" si="68"/>
        <v>DUD</v>
      </c>
      <c r="L100" t="str">
        <f t="shared" si="68"/>
        <v>DUD</v>
      </c>
      <c r="M100" t="str">
        <f t="shared" si="68"/>
        <v>DUD</v>
      </c>
      <c r="N100" t="str">
        <f t="shared" si="68"/>
        <v>DUD</v>
      </c>
      <c r="O100" t="str">
        <f t="shared" si="69"/>
        <v>DUD</v>
      </c>
      <c r="P100" t="str">
        <f t="shared" si="69"/>
        <v>DUD</v>
      </c>
      <c r="Q100" t="str">
        <f t="shared" si="69"/>
        <v>DUD</v>
      </c>
      <c r="R100" t="str">
        <f t="shared" si="69"/>
        <v>DUD</v>
      </c>
      <c r="S100" t="str">
        <f t="shared" si="69"/>
        <v>DUD</v>
      </c>
      <c r="T100" t="str">
        <f t="shared" si="69"/>
        <v>DUD</v>
      </c>
      <c r="U100" t="str">
        <f t="shared" si="69"/>
        <v>DUD</v>
      </c>
      <c r="V100" t="str">
        <f t="shared" si="70"/>
        <v>DUD</v>
      </c>
      <c r="W100" t="str">
        <f t="shared" si="70"/>
        <v>DUD</v>
      </c>
      <c r="X100" t="str">
        <f t="shared" si="70"/>
        <v>DUD</v>
      </c>
      <c r="Y100" t="str">
        <f t="shared" si="70"/>
        <v>DUD</v>
      </c>
      <c r="Z100" t="str">
        <f t="shared" si="70"/>
        <v>DUD</v>
      </c>
      <c r="AA100" t="str">
        <f t="shared" si="70"/>
        <v>DUD</v>
      </c>
      <c r="AB100" t="str">
        <f t="shared" si="71"/>
        <v>DUD</v>
      </c>
      <c r="AC100" t="str">
        <f t="shared" si="71"/>
        <v>DUD</v>
      </c>
      <c r="AD100" t="str">
        <f t="shared" si="71"/>
        <v>DUD</v>
      </c>
      <c r="AE100" t="str">
        <f t="shared" si="71"/>
        <v>DUD</v>
      </c>
      <c r="AF100" t="str">
        <f t="shared" si="71"/>
        <v>DUD</v>
      </c>
      <c r="AG100" t="str">
        <f t="shared" si="72"/>
        <v>DUD</v>
      </c>
      <c r="AH100" t="str">
        <f t="shared" si="72"/>
        <v>DUD</v>
      </c>
      <c r="AI100" t="str">
        <f t="shared" si="72"/>
        <v>DUD</v>
      </c>
      <c r="AJ100" t="str">
        <f t="shared" si="72"/>
        <v>DUD</v>
      </c>
      <c r="AK100" t="str">
        <f t="shared" si="73"/>
        <v>DUD</v>
      </c>
      <c r="AL100" t="str">
        <f t="shared" si="73"/>
        <v>DUD</v>
      </c>
      <c r="AM100" t="str">
        <f>IF($C100&lt;300, D$11*$E100^$D$20*$F100^D$14,IF(AND($C100&gt;=300, $C100&lt;484), M$11*$E100^$D$20*$F100^D$14, IF(AND($C100&gt;=484, $C100&lt;1500), V$11*$E100^$D$20*$F100^D$14, "DUD")))</f>
        <v>DUD</v>
      </c>
      <c r="AN100" t="str">
        <f>IF($C100&lt;300, D$12*$E100^$D$21*$F100^D$14,IF(AND($C100&gt;=300, $C100&lt;484), M$12*$E100^$D$21*$F100^D$14, IF(AND($C100&gt;=484, $C100&lt;1500), V$12*$E100^$D$21*$F100^D$14, "DUD")))</f>
        <v>DUD</v>
      </c>
      <c r="AO100">
        <f>SUM(G100:AN100)</f>
        <v>0</v>
      </c>
      <c r="AP100" s="21" t="e">
        <f t="shared" si="58"/>
        <v>#REF!</v>
      </c>
      <c r="AQ100" s="20" t="e">
        <f>Main!#REF!</f>
        <v>#REF!</v>
      </c>
      <c r="AR100" s="24" t="e">
        <f t="shared" si="59"/>
        <v>#REF!</v>
      </c>
      <c r="AS100" t="e">
        <f t="shared" si="60"/>
        <v>#REF!</v>
      </c>
      <c r="AT100" t="e">
        <f t="shared" si="61"/>
        <v>#REF!</v>
      </c>
      <c r="AU100" t="e">
        <f t="shared" si="62"/>
        <v>#REF!</v>
      </c>
      <c r="AV100" t="str">
        <f t="shared" si="63"/>
        <v>No vapor present</v>
      </c>
      <c r="AW100" t="e">
        <f t="shared" si="64"/>
        <v>#REF!</v>
      </c>
      <c r="AX100" t="e">
        <f t="shared" si="65"/>
        <v>#REF!</v>
      </c>
      <c r="AY100" s="26" t="e">
        <f t="shared" si="66"/>
        <v>#REF!</v>
      </c>
      <c r="AZ100" s="22" t="e">
        <f>IF(B100&gt;C100,1+ -0.000340326741162024 *(B100-C100)+(B100-C100)^2* -0.000000850463578321 + (B100-C100)*Main!#REF!* -0.000001031725417801,1)</f>
        <v>#REF!</v>
      </c>
      <c r="BA100" t="e">
        <f t="shared" si="67"/>
        <v>#REF!</v>
      </c>
      <c r="BB100" s="25" t="e">
        <f>IF(AND(ISBLANK(Main!#REF!),ISNUMBER(Main!#REF!)), Main!#REF!, BA100*D100+(1-BA100)*AV100)</f>
        <v>#REF!</v>
      </c>
      <c r="BC100" s="27"/>
      <c r="BL100" s="53"/>
      <c r="BM100" s="54"/>
    </row>
    <row r="101" spans="2:65">
      <c r="B101" t="e">
        <f>Main!#REF!</f>
        <v>#REF!</v>
      </c>
      <c r="C101" t="str">
        <f>IF(ISNUMBER(Main!#REF!),Main!#REF!, IF(AND(ISBLANK(Main!#REF!), ISNUMBER(Main!#REF!)), 'Tm-Th-Salinity'!H101,""))</f>
        <v/>
      </c>
      <c r="D101" s="25" t="e">
        <f>IF('Tm-Th-Salinity'!E101=0,0.0000000001,'Tm-Th-Salinity'!E101)</f>
        <v>#REF!</v>
      </c>
      <c r="E101" t="e">
        <f t="shared" ref="E101:E164" si="74">(C101+273.15)/100</f>
        <v>#VALUE!</v>
      </c>
      <c r="F101" t="e">
        <f t="shared" ref="F101:F164" si="75">D101/100</f>
        <v>#REF!</v>
      </c>
      <c r="G101" t="str">
        <f t="shared" ref="G101:G164" si="76">IF($C101&lt;300, D$5*$E101^$D$14*$F101^D$14,IF(AND($C101&gt;=300, $C101&lt;484), M$5*$E101^$D$14*$F101^D$14, IF(AND($C101&gt;=484, $C101&lt;1500), V$5*$E101^$D$14*$F101^D$14, "DUD")))</f>
        <v>DUD</v>
      </c>
      <c r="H101" t="str">
        <f t="shared" ref="H101:H164" si="77">IF($C101&lt;300, E$5*$E101^$D$14*$F101^E$14,IF(AND($C101&gt;=300, $C101&lt;484), N$5*$E101^$D$14*$F101^E$14, IF(AND($C101&gt;=484, $C101&lt;1500), W$5*$E101^$D$14*$F101^E$14, "DUD")))</f>
        <v>DUD</v>
      </c>
      <c r="I101" t="str">
        <f t="shared" ref="I101:I164" si="78">IF($C101&lt;300, F$5*$E101^$D$14*$F101^F$14,IF(AND($C101&gt;=300, $C101&lt;484), O$5*$E101^$D$14*$F101^F$14, IF(AND($C101&gt;=484, $C101&lt;1500), X$5*$E101^$D$14*$F101^F$14, "DUD")))</f>
        <v>DUD</v>
      </c>
      <c r="J101" t="str">
        <f t="shared" ref="J101:J164" si="79">IF($C101&lt;300, G$5*$E101^$D$14*$F101^G$14,IF(AND($C101&gt;=300, $C101&lt;484), P$5*$E101^$D$14*$F101^G$14, IF(AND($C101&gt;=484, $C101&lt;1500), Y$5*$E101^$D$14*$F101^G$14, "DUD")))</f>
        <v>DUD</v>
      </c>
      <c r="K101" t="str">
        <f t="shared" ref="K101:K164" si="80">IF($C101&lt;300, H$5*$E101^$D$14*$F101^H$14,IF(AND($C101&gt;=300, $C101&lt;484), Q$5*$E101^$D$14*$F101^H$14, IF(AND($C101&gt;=484, $C101&lt;1500), Z$5*$E101^$D$14*$F101^H$14, "DUD")))</f>
        <v>DUD</v>
      </c>
      <c r="L101" t="str">
        <f t="shared" ref="L101:L164" si="81">IF($C101&lt;300, I$5*$E101^$D$14*$F101^I$14,IF(AND($C101&gt;=300, $C101&lt;484), R$5*$E101^$D$14*$F101^I$14, IF(AND($C101&gt;=484, $C101&lt;1500), AA$5*$E101^$D$14*$F101^I$14, "DUD")))</f>
        <v>DUD</v>
      </c>
      <c r="M101" t="str">
        <f t="shared" ref="M101:M164" si="82">IF($C101&lt;300, J$5*$E101^$D$14*$F101^J$14,IF(AND($C101&gt;=300, $C101&lt;484), S$5*$E101^$D$14*$F101^J$14, IF(AND($C101&gt;=484, $C101&lt;1500), AB$5*$E101^$D$14*$F101^J$14, "DUD")))</f>
        <v>DUD</v>
      </c>
      <c r="N101" t="str">
        <f t="shared" ref="N101:N164" si="83">IF($C101&lt;300, K$5*$E101^$D$14*$F101^K$14,IF(AND($C101&gt;=300, $C101&lt;484), T$5*$E101^$D$14*$F101^K$14, IF(AND($C101&gt;=484, $C101&lt;1500), AC$5*$E101^$D$14*$F101^K$14, "DUD")))</f>
        <v>DUD</v>
      </c>
      <c r="O101" t="str">
        <f t="shared" ref="O101:O164" si="84">IF($C101&lt;300, D$6*$E101^$D$15*$F101^D$14,IF(AND($C101&gt;=300, $C101&lt;484), M$6*$E101^$D$15*$F101^D$14, IF(AND($C101&gt;=484, $C101&lt;1500), V$6*$E101^$D$15*$F101^D$14, "DUD")))</f>
        <v>DUD</v>
      </c>
      <c r="P101" t="str">
        <f t="shared" ref="P101:P164" si="85">IF($C101&lt;300, E$6*$E101^$D$15*$F101^E$14,IF(AND($C101&gt;=300, $C101&lt;484), N$6*$E101^$D$15*$F101^E$14, IF(AND($C101&gt;=484, $C101&lt;1500), W$6*$E101^$D$15*$F101^E$14, "DUD")))</f>
        <v>DUD</v>
      </c>
      <c r="Q101" t="str">
        <f t="shared" ref="Q101:Q164" si="86">IF($C101&lt;300, F$6*$E101^$D$15*$F101^F$14,IF(AND($C101&gt;=300, $C101&lt;484), O$6*$E101^$D$15*$F101^F$14, IF(AND($C101&gt;=484, $C101&lt;1500), X$6*$E101^$D$15*$F101^F$14, "DUD")))</f>
        <v>DUD</v>
      </c>
      <c r="R101" t="str">
        <f t="shared" ref="R101:R164" si="87">IF($C101&lt;300, G$6*$E101^$D$15*$F101^G$14,IF(AND($C101&gt;=300, $C101&lt;484), P$6*$E101^$D$15*$F101^G$14, IF(AND($C101&gt;=484, $C101&lt;1500), Y$6*$E101^$D$15*$F101^G$14, "DUD")))</f>
        <v>DUD</v>
      </c>
      <c r="S101" t="str">
        <f t="shared" ref="S101:S164" si="88">IF($C101&lt;300, H$6*$E101^$D$15*$F101^H$14,IF(AND($C101&gt;=300, $C101&lt;484), Q$6*$E101^$D$15*$F101^H$14, IF(AND($C101&gt;=484, $C101&lt;1500), Z$6*$E101^$D$15*$F101^H$14, "DUD")))</f>
        <v>DUD</v>
      </c>
      <c r="T101" t="str">
        <f t="shared" ref="T101:T164" si="89">IF($C101&lt;300, I$6*$E101^$D$15*$F101^I$14,IF(AND($C101&gt;=300, $C101&lt;484), R$6*$E101^$D$15*$F101^I$14, IF(AND($C101&gt;=484, $C101&lt;1500), AA$6*$E101^$D$15*$F101^I$14, "DUD")))</f>
        <v>DUD</v>
      </c>
      <c r="U101" t="str">
        <f t="shared" ref="U101:U164" si="90">IF($C101&lt;300, J$6*$E101^$D$15*$F101^J$14,IF(AND($C101&gt;=300, $C101&lt;484), S$6*$E101^$D$15*$F101^J$14, IF(AND($C101&gt;=484, $C101&lt;1500), AB$6*$E101^$D$15*$F101^J$14, "DUD")))</f>
        <v>DUD</v>
      </c>
      <c r="V101" t="str">
        <f t="shared" ref="V101:V164" si="91">IF($C101&lt;300, D$7*$E101^$D$16*$F101^D$14,IF(AND($C101&gt;=300, $C101&lt;484), M$7*$E101^$D$16*$F101^D$14, IF(AND($C101&gt;=484, $C101&lt;1500), V$7*$E101^$D$16*$F101^D$14, "DUD")))</f>
        <v>DUD</v>
      </c>
      <c r="W101" t="str">
        <f t="shared" ref="W101:W164" si="92">IF($C101&lt;300, E$7*$E101^$D$16*$F101^E$14,IF(AND($C101&gt;=300, $C101&lt;484), N$7*$E101^$D$16*$F101^E$14, IF(AND($C101&gt;=484, $C101&lt;1500), W$7*$E101^$D$16*$F101^E$14, "DUD")))</f>
        <v>DUD</v>
      </c>
      <c r="X101" t="str">
        <f t="shared" ref="X101:X164" si="93">IF($C101&lt;300, F$7*$E101^$D$16*$F101^F$14,IF(AND($C101&gt;=300, $C101&lt;484), O$7*$E101^$D$16*$F101^F$14, IF(AND($C101&gt;=484, $C101&lt;1500), X$7*$E101^$D$16*$F101^F$14, "DUD")))</f>
        <v>DUD</v>
      </c>
      <c r="Y101" t="str">
        <f t="shared" ref="Y101:Y164" si="94">IF($C101&lt;300, G$7*$E101^$D$16*$F101^G$14,IF(AND($C101&gt;=300, $C101&lt;484), P$7*$E101^$D$16*$F101^G$14, IF(AND($C101&gt;=484, $C101&lt;1500), Y$7*$E101^$D$16*$F101^G$14, "DUD")))</f>
        <v>DUD</v>
      </c>
      <c r="Z101" t="str">
        <f t="shared" ref="Z101:Z164" si="95">IF($C101&lt;300, H$7*$E101^$D$16*$F101^H$14,IF(AND($C101&gt;=300, $C101&lt;484), Q$7*$E101^$D$16*$F101^H$14, IF(AND($C101&gt;=484, $C101&lt;1500), Z$7*$E101^$D$16*$F101^H$14, "DUD")))</f>
        <v>DUD</v>
      </c>
      <c r="AA101" t="str">
        <f t="shared" ref="AA101:AA164" si="96">IF($C101&lt;300, I$7*$E101^$D$16*$F101^I$14,IF(AND($C101&gt;=300, $C101&lt;484), R$7*$E101^$D$16*$F101^I$14, IF(AND($C101&gt;=484, $C101&lt;1500), AA$7*$E101^$D$16*$F101^I$14, "DUD")))</f>
        <v>DUD</v>
      </c>
      <c r="AB101" t="str">
        <f t="shared" ref="AB101:AB164" si="97">IF($C101&lt;300, D$8*$E101^$D$17*$F101^D$14,IF(AND($C101&gt;=300, $C101&lt;484), M$8*$E101^$D$17*$F101^D$14, IF(AND($C101&gt;=484, $C101&lt;1500), V$8*$E101^$D$17*$F101^D$14, "DUD")))</f>
        <v>DUD</v>
      </c>
      <c r="AC101" t="str">
        <f t="shared" ref="AC101:AC164" si="98">IF($C101&lt;300, E$8*$E101^$D$17*$F101^E$14,IF(AND($C101&gt;=300, $C101&lt;484), N$8*$E101^$D$17*$F101^E$14, IF(AND($C101&gt;=484, $C101&lt;1500), W$8*$E101^$D$17*$F101^E$14, "DUD")))</f>
        <v>DUD</v>
      </c>
      <c r="AD101" t="str">
        <f t="shared" ref="AD101:AD164" si="99">IF($C101&lt;300, F$8*$E101^$D$17*$F101^F$14,IF(AND($C101&gt;=300, $C101&lt;484), O$8*$E101^$D$17*$F101^F$14, IF(AND($C101&gt;=484, $C101&lt;1500), X$8*$E101^$D$17*$F101^F$14, "DUD")))</f>
        <v>DUD</v>
      </c>
      <c r="AE101" t="str">
        <f t="shared" ref="AE101:AE164" si="100">IF($C101&lt;300, G$8*$E101^$D$17*$F101^G$14,IF(AND($C101&gt;=300, $C101&lt;484), P$8*$E101^$D$17*$F101^G$14, IF(AND($C101&gt;=484, $C101&lt;1500), Y$8*$E101^$D$17*$F101^G$14, "DUD")))</f>
        <v>DUD</v>
      </c>
      <c r="AF101" t="str">
        <f t="shared" ref="AF101:AF164" si="101">IF($C101&lt;300, H$8*$E101^$D$17*$F101^H$14,IF(AND($C101&gt;=300, $C101&lt;484), Q$8*$E101^$D$17*$F101^H$14, IF(AND($C101&gt;=484, $C101&lt;1500), Z$8*$E101^$D$17*$F101^H$14, "DUD")))</f>
        <v>DUD</v>
      </c>
      <c r="AG101" t="str">
        <f t="shared" ref="AG101:AG164" si="102">IF($C101&lt;300, D$9*$E101^$D$18*$F101^D$14,IF(AND($C101&gt;=300, $C101&lt;484), M$9*$E101^$D$18*$F101^D$14, IF(AND($C101&gt;=484, $C101&lt;1500), V$9*$E101^$D$18*$F101^D$14, "DUD")))</f>
        <v>DUD</v>
      </c>
      <c r="AH101" t="str">
        <f t="shared" ref="AH101:AH164" si="103">IF($C101&lt;300, E$9*$E101^$D$18*$F101^E$14,IF(AND($C101&gt;=300, $C101&lt;484), N$9*$E101^$D$18*$F101^E$14, IF(AND($C101&gt;=484, $C101&lt;1500), W$9*$E101^$D$18*$F101^E$14, "DUD")))</f>
        <v>DUD</v>
      </c>
      <c r="AI101" t="str">
        <f t="shared" ref="AI101:AI164" si="104">IF($C101&lt;300, F$9*$E101^$D$18*$F101^F$14,IF(AND($C101&gt;=300, $C101&lt;484), O$9*$E101^$D$18*$F101^F$14, IF(AND($C101&gt;=484, $C101&lt;1500), X$9*$E101^$D$18*$F101^F$14, "DUD")))</f>
        <v>DUD</v>
      </c>
      <c r="AJ101" t="str">
        <f t="shared" ref="AJ101:AJ164" si="105">IF($C101&lt;300, G$9*$E101^$D$18*$F101^G$14,IF(AND($C101&gt;=300, $C101&lt;484), P$9*$E101^$D$18*$F101^G$14, IF(AND($C101&gt;=484, $C101&lt;1500), Y$9*$E101^$D$18*$F101^G$14, "DUD")))</f>
        <v>DUD</v>
      </c>
      <c r="AK101" t="str">
        <f t="shared" ref="AK101:AK164" si="106">IF($C101&lt;300, D$10*$E101^$D$19*$F101^D$14,IF(AND($C101&gt;=300, $C101&lt;484), M$10*$E101^$D$19*$F101^D$14, IF(AND($C101&gt;=484, $C101&lt;1500), V$10*$E101^$D$19*$F101^D$14, "DUD")))</f>
        <v>DUD</v>
      </c>
      <c r="AL101" t="str">
        <f t="shared" ref="AL101:AL164" si="107">IF($C101&lt;300, E$10*$E101^$D$19*$F101^E$14,IF(AND($C101&gt;=300, $C101&lt;484), N$10*$E101^$D$19*$F101^E$14, IF(AND($C101&gt;=484, $C101&lt;1500), W$10*$E101^$D$19*$F101^E$14, "DUD")))</f>
        <v>DUD</v>
      </c>
      <c r="AM101" t="str">
        <f t="shared" ref="AM101:AM164" si="108">IF($C101&lt;300, D$11*$E101^$D$20*$F101^D$14,IF(AND($C101&gt;=300, $C101&lt;484), M$11*$E101^$D$20*$F101^D$14, IF(AND($C101&gt;=484, $C101&lt;1500), V$11*$E101^$D$20*$F101^D$14, "DUD")))</f>
        <v>DUD</v>
      </c>
      <c r="AN101" t="str">
        <f t="shared" ref="AN101:AN164" si="109">IF($C101&lt;300, D$12*$E101^$D$21*$F101^D$14,IF(AND($C101&gt;=300, $C101&lt;484), M$12*$E101^$D$21*$F101^D$14, IF(AND($C101&gt;=484, $C101&lt;1500), V$12*$E101^$D$21*$F101^D$14, "DUD")))</f>
        <v>DUD</v>
      </c>
      <c r="AO101">
        <f t="shared" ref="AO101:AO164" si="110">SUM(G101:AN101)</f>
        <v>0</v>
      </c>
      <c r="AP101" s="21" t="e">
        <f t="shared" ref="AP101:AP164" si="111">IF(AND(AQ101="halite",C101&gt;B101),87.5232693318019 + B101^2* -0.410049875259057 + B101^3 * 0.00115907340158665 + 1.77287229548973 * C101 + C101^2 * -0.00953597270388461 + C101^3 * 0.00037967073890189 + B101 * C101 * 0.33525139919695 + B101 * C101^2 * -0.00164242453216317 + B101^2* C101 * 0.00118974098346504 + B101^2* C101^4 * 2.82835751035787E-12 + B101^3 * C101 * -0.0000066648110839168 + B101^3 * C101^2 * 0.0000000255742997455 + B101^3 * C101^3 * -4.35446772743859E-11 + B101^3 * C101^4 * 2.02257752380179E-14 + B101^4 * C101 * -0.0000000034212870046 + B101^4 * C101^3 * 1.87505885651732E-14 + B101^4 * C101^4 * -1.51982791793341E-17,10^AO101)</f>
        <v>#REF!</v>
      </c>
      <c r="AQ101" s="20" t="e">
        <f>Main!#REF!</f>
        <v>#REF!</v>
      </c>
      <c r="AR101" s="24" t="e">
        <f t="shared" ref="AR101:AR164" si="112">IF(AND(C101&gt;B101,AQ101="halite"),AS101*1000,873.48453 + 0.5585537*C101 + 0.003405*(C101-435.151)^2 + 0.00000017469*(C101-435.151)^3 - 0.000000015179*(C101-435.151)^4 - 0.000000000003306*(C101-435.151)^5 + 0.00000000000002977*(C101-435.151)^6)</f>
        <v>#REF!</v>
      </c>
      <c r="AS101" t="e">
        <f t="shared" ref="AS101:AS164" si="113">IF(AND(C101&gt;B101,AQ101="halite"),1.17409380847416 + B101 * B101 * 0.0000003419910544866 + B101 * B101 * B101 * -0.0000000097510758897 + 0.000113203232231015 * C101 + C101 * C101 * 0.0000021472131887127 + B101 * C101 * -0.0000039306105206257 + B101 * C101 * C101 * -0.0000000034820260987 + B101 * B101 * C101 * 0.0000000085101215958 + B101 * B101 * C101 * C101 * 3.8536934497866E-12 + B101 * B101 * B101 * C101 * 2.02101552856566E-11 + B101 * B101 * B101 * C101 * C101 * -1.97393383070816E-14,AR101/1000)</f>
        <v>#REF!</v>
      </c>
      <c r="AT101" t="e">
        <f t="shared" ref="AT101:AT164" si="114">IF(AND(C101&gt;B101,AQ101="halite"),"No vapor present",IF(C101&lt;39.52817,0,IF(C101&lt;505,-0.00006525 + 0.000000039606*C101^2 + 0.000000000001325*C101^4 + 3.487E-17*C101^6 - 2.01E-22*C101^8 + 2.819E-28*C101^10,0.128455903255227+0.000147188507374369*(C101-505) - 0.0000025837*(C101-505)^2 + 0.000000000007149*(C101-505)^4)))</f>
        <v>#REF!</v>
      </c>
      <c r="AU101" t="e">
        <f t="shared" ref="AU101:AU164" si="115">IF(AND(C101&gt;B101,AQ101="halite"),"No vapor present",IF(OR(AQ101="ice",AQ101="hydrohalite"),0,IF(AQ101="halite",     IF(C101&lt;776,10^(-16.9127 + 0.0532195*C101 - 0.000062828*C101^2 + 0.000000018512*C101^3),10^(-4.7974356-0.01084711*(C101-776)+5.44238214357975E-21*(C101-776)^15)), "")))</f>
        <v>#REF!</v>
      </c>
      <c r="AV101" t="str">
        <f t="shared" ref="AV101:AV164" si="116">IF(ISNUMBER(AU101),AU101*58.44277/(AU101*58.44277+(1-AU101)*18.0152)*100,"No vapor present")</f>
        <v>No vapor present</v>
      </c>
      <c r="AW101" t="e">
        <f t="shared" ref="AW101:AW164" si="117">IF(AND(C101&gt;B101,AQ101="halite"),AP101,IF(AQ101="ice",0.0061999 + 0.0005131*C101+ 0.0000174*C101^2 + 0.00000022842*C101^3,IF(AQ101="hydrohalite", 0.0046293 + 0.0003178*C101+ 0.0000091421*C101^2 + 0.00000010905*C101^3, IF(AQ101="halite", 0.00464+0.0000005*C101/800.7+16.9078*(C101/800.7)^2-269.148*(C101/800.7)^3+7632.04*(C101/800.7)^4-49563.6*(C101/800.7)^5+233119*(C101/800.7)^6-513556*(C101/800.7)^7+549708*(C101/800.7)^8-284628*(C101/800.7)^9+(0.0005-(0.00464+0.0000005+16.9078-269.148+7632.04-49563.6+233119-513556+549708-284628))*(C101/800.7)^10,""))))</f>
        <v>#REF!</v>
      </c>
      <c r="AX101" t="e">
        <f t="shared" ref="AX101:AX164" si="118">IF(AND(C101&gt;B101,AQ101="halite"),"Lecumberri-Sanchez, P., Steele-Macinnis, M. &amp; Bodnar, R.J. (2012) A numerical model to estimate trapping conditions of fluid inclusions that homogenize by halite disappearance. Geochimica et Cosmochimica Acta",IF(OR(AQ101="ice",AQ101="hydrohalite",AQ101=""),"",IF(AQ101="halite","Driesner, T. &amp; Heinrich, C.A. (2007) The system H2O-NaCl. Part I: Correlation formulae for phase relations in temperature-pressure-composition space from 0 to 1000 °C, 0 to 5000 bar, and 0 to 1 XNaCl","")))</f>
        <v>#REF!</v>
      </c>
      <c r="AY101" s="26" t="e">
        <f t="shared" ref="AY101:AY164" si="119">(AW101-AP101)/AW101*100</f>
        <v>#REF!</v>
      </c>
      <c r="AZ101" s="22" t="e">
        <f>IF(B101&gt;C101,1+ -0.000340326741162024 *(B101-C101)+(B101-C101)^2* -0.000000850463578321 + (B101-C101)*Main!#REF!* -0.000001031725417801,1)</f>
        <v>#REF!</v>
      </c>
      <c r="BA101" t="e">
        <f t="shared" ref="BA101:BA164" si="120">AZ101*AS101/(AZ101*AS101+(1-AZ101)*AT101)</f>
        <v>#REF!</v>
      </c>
      <c r="BB101" s="25" t="e">
        <f>IF(AND(ISBLANK(Main!#REF!),ISNUMBER(Main!#REF!)), Main!#REF!, BA101*D101+(1-BA101)*AV101)</f>
        <v>#REF!</v>
      </c>
      <c r="BC101" s="27"/>
      <c r="BL101" s="53"/>
      <c r="BM101" s="54"/>
    </row>
    <row r="102" spans="2:65">
      <c r="B102" t="e">
        <f>Main!#REF!</f>
        <v>#REF!</v>
      </c>
      <c r="C102" t="str">
        <f>IF(ISNUMBER(Main!#REF!),Main!#REF!, IF(AND(ISBLANK(Main!#REF!), ISNUMBER(Main!#REF!)), 'Tm-Th-Salinity'!H102,""))</f>
        <v/>
      </c>
      <c r="D102" s="25" t="e">
        <f>IF('Tm-Th-Salinity'!E102=0,0.0000000001,'Tm-Th-Salinity'!E102)</f>
        <v>#REF!</v>
      </c>
      <c r="E102" t="e">
        <f t="shared" si="74"/>
        <v>#VALUE!</v>
      </c>
      <c r="F102" t="e">
        <f t="shared" si="75"/>
        <v>#REF!</v>
      </c>
      <c r="G102" t="str">
        <f t="shared" si="76"/>
        <v>DUD</v>
      </c>
      <c r="H102" t="str">
        <f t="shared" si="77"/>
        <v>DUD</v>
      </c>
      <c r="I102" t="str">
        <f t="shared" si="78"/>
        <v>DUD</v>
      </c>
      <c r="J102" t="str">
        <f t="shared" si="79"/>
        <v>DUD</v>
      </c>
      <c r="K102" t="str">
        <f t="shared" si="80"/>
        <v>DUD</v>
      </c>
      <c r="L102" t="str">
        <f t="shared" si="81"/>
        <v>DUD</v>
      </c>
      <c r="M102" t="str">
        <f t="shared" si="82"/>
        <v>DUD</v>
      </c>
      <c r="N102" t="str">
        <f t="shared" si="83"/>
        <v>DUD</v>
      </c>
      <c r="O102" t="str">
        <f t="shared" si="84"/>
        <v>DUD</v>
      </c>
      <c r="P102" t="str">
        <f t="shared" si="85"/>
        <v>DUD</v>
      </c>
      <c r="Q102" t="str">
        <f t="shared" si="86"/>
        <v>DUD</v>
      </c>
      <c r="R102" t="str">
        <f t="shared" si="87"/>
        <v>DUD</v>
      </c>
      <c r="S102" t="str">
        <f t="shared" si="88"/>
        <v>DUD</v>
      </c>
      <c r="T102" t="str">
        <f t="shared" si="89"/>
        <v>DUD</v>
      </c>
      <c r="U102" t="str">
        <f t="shared" si="90"/>
        <v>DUD</v>
      </c>
      <c r="V102" t="str">
        <f t="shared" si="91"/>
        <v>DUD</v>
      </c>
      <c r="W102" t="str">
        <f t="shared" si="92"/>
        <v>DUD</v>
      </c>
      <c r="X102" t="str">
        <f t="shared" si="93"/>
        <v>DUD</v>
      </c>
      <c r="Y102" t="str">
        <f t="shared" si="94"/>
        <v>DUD</v>
      </c>
      <c r="Z102" t="str">
        <f t="shared" si="95"/>
        <v>DUD</v>
      </c>
      <c r="AA102" t="str">
        <f t="shared" si="96"/>
        <v>DUD</v>
      </c>
      <c r="AB102" t="str">
        <f t="shared" si="97"/>
        <v>DUD</v>
      </c>
      <c r="AC102" t="str">
        <f t="shared" si="98"/>
        <v>DUD</v>
      </c>
      <c r="AD102" t="str">
        <f t="shared" si="99"/>
        <v>DUD</v>
      </c>
      <c r="AE102" t="str">
        <f t="shared" si="100"/>
        <v>DUD</v>
      </c>
      <c r="AF102" t="str">
        <f t="shared" si="101"/>
        <v>DUD</v>
      </c>
      <c r="AG102" t="str">
        <f t="shared" si="102"/>
        <v>DUD</v>
      </c>
      <c r="AH102" t="str">
        <f t="shared" si="103"/>
        <v>DUD</v>
      </c>
      <c r="AI102" t="str">
        <f t="shared" si="104"/>
        <v>DUD</v>
      </c>
      <c r="AJ102" t="str">
        <f t="shared" si="105"/>
        <v>DUD</v>
      </c>
      <c r="AK102" t="str">
        <f t="shared" si="106"/>
        <v>DUD</v>
      </c>
      <c r="AL102" t="str">
        <f t="shared" si="107"/>
        <v>DUD</v>
      </c>
      <c r="AM102" t="str">
        <f t="shared" si="108"/>
        <v>DUD</v>
      </c>
      <c r="AN102" t="str">
        <f t="shared" si="109"/>
        <v>DUD</v>
      </c>
      <c r="AO102">
        <f t="shared" si="110"/>
        <v>0</v>
      </c>
      <c r="AP102" s="21" t="e">
        <f t="shared" si="111"/>
        <v>#REF!</v>
      </c>
      <c r="AQ102" s="20" t="e">
        <f>Main!#REF!</f>
        <v>#REF!</v>
      </c>
      <c r="AR102" s="24" t="e">
        <f t="shared" si="112"/>
        <v>#REF!</v>
      </c>
      <c r="AS102" t="e">
        <f t="shared" si="113"/>
        <v>#REF!</v>
      </c>
      <c r="AT102" t="e">
        <f t="shared" si="114"/>
        <v>#REF!</v>
      </c>
      <c r="AU102" t="e">
        <f t="shared" si="115"/>
        <v>#REF!</v>
      </c>
      <c r="AV102" t="str">
        <f t="shared" si="116"/>
        <v>No vapor present</v>
      </c>
      <c r="AW102" t="e">
        <f t="shared" si="117"/>
        <v>#REF!</v>
      </c>
      <c r="AX102" t="e">
        <f t="shared" si="118"/>
        <v>#REF!</v>
      </c>
      <c r="AY102" s="26" t="e">
        <f t="shared" si="119"/>
        <v>#REF!</v>
      </c>
      <c r="AZ102" s="22" t="e">
        <f>IF(B102&gt;C102,1+ -0.000340326741162024 *(B102-C102)+(B102-C102)^2* -0.000000850463578321 + (B102-C102)*Main!#REF!* -0.000001031725417801,1)</f>
        <v>#REF!</v>
      </c>
      <c r="BA102" t="e">
        <f t="shared" si="120"/>
        <v>#REF!</v>
      </c>
      <c r="BB102" s="25" t="e">
        <f>IF(AND(ISBLANK(Main!#REF!),ISNUMBER(Main!#REF!)), Main!#REF!, BA102*D102+(1-BA102)*AV102)</f>
        <v>#REF!</v>
      </c>
      <c r="BC102" s="27"/>
      <c r="BL102" s="53"/>
      <c r="BM102" s="54"/>
    </row>
    <row r="103" spans="2:65">
      <c r="B103" t="e">
        <f>Main!#REF!</f>
        <v>#REF!</v>
      </c>
      <c r="C103" t="str">
        <f>IF(ISNUMBER(Main!#REF!),Main!#REF!, IF(AND(ISBLANK(Main!#REF!), ISNUMBER(Main!#REF!)), 'Tm-Th-Salinity'!H103,""))</f>
        <v/>
      </c>
      <c r="D103" s="25" t="e">
        <f>IF('Tm-Th-Salinity'!E103=0,0.0000000001,'Tm-Th-Salinity'!E103)</f>
        <v>#REF!</v>
      </c>
      <c r="E103" t="e">
        <f t="shared" si="74"/>
        <v>#VALUE!</v>
      </c>
      <c r="F103" t="e">
        <f t="shared" si="75"/>
        <v>#REF!</v>
      </c>
      <c r="G103" t="str">
        <f t="shared" si="76"/>
        <v>DUD</v>
      </c>
      <c r="H103" t="str">
        <f t="shared" si="77"/>
        <v>DUD</v>
      </c>
      <c r="I103" t="str">
        <f t="shared" si="78"/>
        <v>DUD</v>
      </c>
      <c r="J103" t="str">
        <f t="shared" si="79"/>
        <v>DUD</v>
      </c>
      <c r="K103" t="str">
        <f t="shared" si="80"/>
        <v>DUD</v>
      </c>
      <c r="L103" t="str">
        <f t="shared" si="81"/>
        <v>DUD</v>
      </c>
      <c r="M103" t="str">
        <f t="shared" si="82"/>
        <v>DUD</v>
      </c>
      <c r="N103" t="str">
        <f t="shared" si="83"/>
        <v>DUD</v>
      </c>
      <c r="O103" t="str">
        <f t="shared" si="84"/>
        <v>DUD</v>
      </c>
      <c r="P103" t="str">
        <f t="shared" si="85"/>
        <v>DUD</v>
      </c>
      <c r="Q103" t="str">
        <f t="shared" si="86"/>
        <v>DUD</v>
      </c>
      <c r="R103" t="str">
        <f t="shared" si="87"/>
        <v>DUD</v>
      </c>
      <c r="S103" t="str">
        <f t="shared" si="88"/>
        <v>DUD</v>
      </c>
      <c r="T103" t="str">
        <f t="shared" si="89"/>
        <v>DUD</v>
      </c>
      <c r="U103" t="str">
        <f t="shared" si="90"/>
        <v>DUD</v>
      </c>
      <c r="V103" t="str">
        <f t="shared" si="91"/>
        <v>DUD</v>
      </c>
      <c r="W103" t="str">
        <f t="shared" si="92"/>
        <v>DUD</v>
      </c>
      <c r="X103" t="str">
        <f t="shared" si="93"/>
        <v>DUD</v>
      </c>
      <c r="Y103" t="str">
        <f t="shared" si="94"/>
        <v>DUD</v>
      </c>
      <c r="Z103" t="str">
        <f t="shared" si="95"/>
        <v>DUD</v>
      </c>
      <c r="AA103" t="str">
        <f t="shared" si="96"/>
        <v>DUD</v>
      </c>
      <c r="AB103" t="str">
        <f t="shared" si="97"/>
        <v>DUD</v>
      </c>
      <c r="AC103" t="str">
        <f t="shared" si="98"/>
        <v>DUD</v>
      </c>
      <c r="AD103" t="str">
        <f t="shared" si="99"/>
        <v>DUD</v>
      </c>
      <c r="AE103" t="str">
        <f t="shared" si="100"/>
        <v>DUD</v>
      </c>
      <c r="AF103" t="str">
        <f t="shared" si="101"/>
        <v>DUD</v>
      </c>
      <c r="AG103" t="str">
        <f t="shared" si="102"/>
        <v>DUD</v>
      </c>
      <c r="AH103" t="str">
        <f t="shared" si="103"/>
        <v>DUD</v>
      </c>
      <c r="AI103" t="str">
        <f t="shared" si="104"/>
        <v>DUD</v>
      </c>
      <c r="AJ103" t="str">
        <f t="shared" si="105"/>
        <v>DUD</v>
      </c>
      <c r="AK103" t="str">
        <f t="shared" si="106"/>
        <v>DUD</v>
      </c>
      <c r="AL103" t="str">
        <f t="shared" si="107"/>
        <v>DUD</v>
      </c>
      <c r="AM103" t="str">
        <f t="shared" si="108"/>
        <v>DUD</v>
      </c>
      <c r="AN103" t="str">
        <f t="shared" si="109"/>
        <v>DUD</v>
      </c>
      <c r="AO103">
        <f t="shared" si="110"/>
        <v>0</v>
      </c>
      <c r="AP103" s="21" t="e">
        <f t="shared" si="111"/>
        <v>#REF!</v>
      </c>
      <c r="AQ103" s="20" t="e">
        <f>Main!#REF!</f>
        <v>#REF!</v>
      </c>
      <c r="AR103" s="24" t="e">
        <f t="shared" si="112"/>
        <v>#REF!</v>
      </c>
      <c r="AS103" t="e">
        <f t="shared" si="113"/>
        <v>#REF!</v>
      </c>
      <c r="AT103" t="e">
        <f t="shared" si="114"/>
        <v>#REF!</v>
      </c>
      <c r="AU103" t="e">
        <f t="shared" si="115"/>
        <v>#REF!</v>
      </c>
      <c r="AV103" t="str">
        <f t="shared" si="116"/>
        <v>No vapor present</v>
      </c>
      <c r="AW103" t="e">
        <f t="shared" si="117"/>
        <v>#REF!</v>
      </c>
      <c r="AX103" t="e">
        <f t="shared" si="118"/>
        <v>#REF!</v>
      </c>
      <c r="AY103" s="26" t="e">
        <f t="shared" si="119"/>
        <v>#REF!</v>
      </c>
      <c r="AZ103" s="22" t="e">
        <f>IF(B103&gt;C103,1+ -0.000340326741162024 *(B103-C103)+(B103-C103)^2* -0.000000850463578321 + (B103-C103)*Main!#REF!* -0.000001031725417801,1)</f>
        <v>#REF!</v>
      </c>
      <c r="BA103" t="e">
        <f t="shared" si="120"/>
        <v>#REF!</v>
      </c>
      <c r="BB103" s="25" t="e">
        <f>IF(AND(ISBLANK(Main!#REF!),ISNUMBER(Main!#REF!)), Main!#REF!, BA103*D103+(1-BA103)*AV103)</f>
        <v>#REF!</v>
      </c>
      <c r="BC103" s="27"/>
      <c r="BL103" s="53"/>
      <c r="BM103" s="54"/>
    </row>
    <row r="104" spans="2:65">
      <c r="B104" t="e">
        <f>Main!#REF!</f>
        <v>#REF!</v>
      </c>
      <c r="C104" t="str">
        <f>IF(ISNUMBER(Main!#REF!),Main!#REF!, IF(AND(ISBLANK(Main!#REF!), ISNUMBER(Main!#REF!)), 'Tm-Th-Salinity'!H104,""))</f>
        <v/>
      </c>
      <c r="D104" s="25" t="e">
        <f>IF('Tm-Th-Salinity'!E104=0,0.0000000001,'Tm-Th-Salinity'!E104)</f>
        <v>#REF!</v>
      </c>
      <c r="E104" t="e">
        <f t="shared" si="74"/>
        <v>#VALUE!</v>
      </c>
      <c r="F104" t="e">
        <f t="shared" si="75"/>
        <v>#REF!</v>
      </c>
      <c r="G104" t="str">
        <f t="shared" si="76"/>
        <v>DUD</v>
      </c>
      <c r="H104" t="str">
        <f t="shared" si="77"/>
        <v>DUD</v>
      </c>
      <c r="I104" t="str">
        <f t="shared" si="78"/>
        <v>DUD</v>
      </c>
      <c r="J104" t="str">
        <f t="shared" si="79"/>
        <v>DUD</v>
      </c>
      <c r="K104" t="str">
        <f t="shared" si="80"/>
        <v>DUD</v>
      </c>
      <c r="L104" t="str">
        <f t="shared" si="81"/>
        <v>DUD</v>
      </c>
      <c r="M104" t="str">
        <f t="shared" si="82"/>
        <v>DUD</v>
      </c>
      <c r="N104" t="str">
        <f t="shared" si="83"/>
        <v>DUD</v>
      </c>
      <c r="O104" t="str">
        <f t="shared" si="84"/>
        <v>DUD</v>
      </c>
      <c r="P104" t="str">
        <f t="shared" si="85"/>
        <v>DUD</v>
      </c>
      <c r="Q104" t="str">
        <f t="shared" si="86"/>
        <v>DUD</v>
      </c>
      <c r="R104" t="str">
        <f t="shared" si="87"/>
        <v>DUD</v>
      </c>
      <c r="S104" t="str">
        <f t="shared" si="88"/>
        <v>DUD</v>
      </c>
      <c r="T104" t="str">
        <f t="shared" si="89"/>
        <v>DUD</v>
      </c>
      <c r="U104" t="str">
        <f t="shared" si="90"/>
        <v>DUD</v>
      </c>
      <c r="V104" t="str">
        <f t="shared" si="91"/>
        <v>DUD</v>
      </c>
      <c r="W104" t="str">
        <f t="shared" si="92"/>
        <v>DUD</v>
      </c>
      <c r="X104" t="str">
        <f t="shared" si="93"/>
        <v>DUD</v>
      </c>
      <c r="Y104" t="str">
        <f t="shared" si="94"/>
        <v>DUD</v>
      </c>
      <c r="Z104" t="str">
        <f t="shared" si="95"/>
        <v>DUD</v>
      </c>
      <c r="AA104" t="str">
        <f t="shared" si="96"/>
        <v>DUD</v>
      </c>
      <c r="AB104" t="str">
        <f t="shared" si="97"/>
        <v>DUD</v>
      </c>
      <c r="AC104" t="str">
        <f t="shared" si="98"/>
        <v>DUD</v>
      </c>
      <c r="AD104" t="str">
        <f t="shared" si="99"/>
        <v>DUD</v>
      </c>
      <c r="AE104" t="str">
        <f t="shared" si="100"/>
        <v>DUD</v>
      </c>
      <c r="AF104" t="str">
        <f t="shared" si="101"/>
        <v>DUD</v>
      </c>
      <c r="AG104" t="str">
        <f t="shared" si="102"/>
        <v>DUD</v>
      </c>
      <c r="AH104" t="str">
        <f t="shared" si="103"/>
        <v>DUD</v>
      </c>
      <c r="AI104" t="str">
        <f t="shared" si="104"/>
        <v>DUD</v>
      </c>
      <c r="AJ104" t="str">
        <f t="shared" si="105"/>
        <v>DUD</v>
      </c>
      <c r="AK104" t="str">
        <f t="shared" si="106"/>
        <v>DUD</v>
      </c>
      <c r="AL104" t="str">
        <f t="shared" si="107"/>
        <v>DUD</v>
      </c>
      <c r="AM104" t="str">
        <f t="shared" si="108"/>
        <v>DUD</v>
      </c>
      <c r="AN104" t="str">
        <f t="shared" si="109"/>
        <v>DUD</v>
      </c>
      <c r="AO104">
        <f t="shared" si="110"/>
        <v>0</v>
      </c>
      <c r="AP104" s="21" t="e">
        <f t="shared" si="111"/>
        <v>#REF!</v>
      </c>
      <c r="AQ104" s="20" t="e">
        <f>Main!#REF!</f>
        <v>#REF!</v>
      </c>
      <c r="AR104" s="24" t="e">
        <f t="shared" si="112"/>
        <v>#REF!</v>
      </c>
      <c r="AS104" t="e">
        <f t="shared" si="113"/>
        <v>#REF!</v>
      </c>
      <c r="AT104" t="e">
        <f t="shared" si="114"/>
        <v>#REF!</v>
      </c>
      <c r="AU104" t="e">
        <f t="shared" si="115"/>
        <v>#REF!</v>
      </c>
      <c r="AV104" t="str">
        <f t="shared" si="116"/>
        <v>No vapor present</v>
      </c>
      <c r="AW104" t="e">
        <f t="shared" si="117"/>
        <v>#REF!</v>
      </c>
      <c r="AX104" t="e">
        <f t="shared" si="118"/>
        <v>#REF!</v>
      </c>
      <c r="AY104" s="26" t="e">
        <f t="shared" si="119"/>
        <v>#REF!</v>
      </c>
      <c r="AZ104" s="22" t="e">
        <f>IF(B104&gt;C104,1+ -0.000340326741162024 *(B104-C104)+(B104-C104)^2* -0.000000850463578321 + (B104-C104)*Main!#REF!* -0.000001031725417801,1)</f>
        <v>#REF!</v>
      </c>
      <c r="BA104" t="e">
        <f t="shared" si="120"/>
        <v>#REF!</v>
      </c>
      <c r="BB104" s="25" t="e">
        <f>IF(AND(ISBLANK(Main!#REF!),ISNUMBER(Main!#REF!)), Main!#REF!, BA104*D104+(1-BA104)*AV104)</f>
        <v>#REF!</v>
      </c>
      <c r="BC104" s="27"/>
      <c r="BL104" s="53"/>
      <c r="BM104" s="54"/>
    </row>
    <row r="105" spans="2:65">
      <c r="B105" t="e">
        <f>Main!#REF!</f>
        <v>#REF!</v>
      </c>
      <c r="C105" t="str">
        <f>IF(ISNUMBER(Main!#REF!),Main!#REF!, IF(AND(ISBLANK(Main!#REF!), ISNUMBER(Main!#REF!)), 'Tm-Th-Salinity'!H105,""))</f>
        <v/>
      </c>
      <c r="D105" s="25" t="e">
        <f>IF('Tm-Th-Salinity'!E105=0,0.0000000001,'Tm-Th-Salinity'!E105)</f>
        <v>#REF!</v>
      </c>
      <c r="E105" t="e">
        <f t="shared" si="74"/>
        <v>#VALUE!</v>
      </c>
      <c r="F105" t="e">
        <f t="shared" si="75"/>
        <v>#REF!</v>
      </c>
      <c r="G105" t="str">
        <f t="shared" si="76"/>
        <v>DUD</v>
      </c>
      <c r="H105" t="str">
        <f t="shared" si="77"/>
        <v>DUD</v>
      </c>
      <c r="I105" t="str">
        <f t="shared" si="78"/>
        <v>DUD</v>
      </c>
      <c r="J105" t="str">
        <f t="shared" si="79"/>
        <v>DUD</v>
      </c>
      <c r="K105" t="str">
        <f t="shared" si="80"/>
        <v>DUD</v>
      </c>
      <c r="L105" t="str">
        <f t="shared" si="81"/>
        <v>DUD</v>
      </c>
      <c r="M105" t="str">
        <f t="shared" si="82"/>
        <v>DUD</v>
      </c>
      <c r="N105" t="str">
        <f t="shared" si="83"/>
        <v>DUD</v>
      </c>
      <c r="O105" t="str">
        <f t="shared" si="84"/>
        <v>DUD</v>
      </c>
      <c r="P105" t="str">
        <f t="shared" si="85"/>
        <v>DUD</v>
      </c>
      <c r="Q105" t="str">
        <f t="shared" si="86"/>
        <v>DUD</v>
      </c>
      <c r="R105" t="str">
        <f t="shared" si="87"/>
        <v>DUD</v>
      </c>
      <c r="S105" t="str">
        <f t="shared" si="88"/>
        <v>DUD</v>
      </c>
      <c r="T105" t="str">
        <f t="shared" si="89"/>
        <v>DUD</v>
      </c>
      <c r="U105" t="str">
        <f t="shared" si="90"/>
        <v>DUD</v>
      </c>
      <c r="V105" t="str">
        <f t="shared" si="91"/>
        <v>DUD</v>
      </c>
      <c r="W105" t="str">
        <f t="shared" si="92"/>
        <v>DUD</v>
      </c>
      <c r="X105" t="str">
        <f t="shared" si="93"/>
        <v>DUD</v>
      </c>
      <c r="Y105" t="str">
        <f t="shared" si="94"/>
        <v>DUD</v>
      </c>
      <c r="Z105" t="str">
        <f t="shared" si="95"/>
        <v>DUD</v>
      </c>
      <c r="AA105" t="str">
        <f t="shared" si="96"/>
        <v>DUD</v>
      </c>
      <c r="AB105" t="str">
        <f t="shared" si="97"/>
        <v>DUD</v>
      </c>
      <c r="AC105" t="str">
        <f t="shared" si="98"/>
        <v>DUD</v>
      </c>
      <c r="AD105" t="str">
        <f t="shared" si="99"/>
        <v>DUD</v>
      </c>
      <c r="AE105" t="str">
        <f t="shared" si="100"/>
        <v>DUD</v>
      </c>
      <c r="AF105" t="str">
        <f t="shared" si="101"/>
        <v>DUD</v>
      </c>
      <c r="AG105" t="str">
        <f t="shared" si="102"/>
        <v>DUD</v>
      </c>
      <c r="AH105" t="str">
        <f t="shared" si="103"/>
        <v>DUD</v>
      </c>
      <c r="AI105" t="str">
        <f t="shared" si="104"/>
        <v>DUD</v>
      </c>
      <c r="AJ105" t="str">
        <f t="shared" si="105"/>
        <v>DUD</v>
      </c>
      <c r="AK105" t="str">
        <f t="shared" si="106"/>
        <v>DUD</v>
      </c>
      <c r="AL105" t="str">
        <f t="shared" si="107"/>
        <v>DUD</v>
      </c>
      <c r="AM105" t="str">
        <f t="shared" si="108"/>
        <v>DUD</v>
      </c>
      <c r="AN105" t="str">
        <f t="shared" si="109"/>
        <v>DUD</v>
      </c>
      <c r="AO105">
        <f t="shared" si="110"/>
        <v>0</v>
      </c>
      <c r="AP105" s="21" t="e">
        <f t="shared" si="111"/>
        <v>#REF!</v>
      </c>
      <c r="AQ105" s="20" t="e">
        <f>Main!#REF!</f>
        <v>#REF!</v>
      </c>
      <c r="AR105" s="24" t="e">
        <f t="shared" si="112"/>
        <v>#REF!</v>
      </c>
      <c r="AS105" t="e">
        <f t="shared" si="113"/>
        <v>#REF!</v>
      </c>
      <c r="AT105" t="e">
        <f t="shared" si="114"/>
        <v>#REF!</v>
      </c>
      <c r="AU105" t="e">
        <f t="shared" si="115"/>
        <v>#REF!</v>
      </c>
      <c r="AV105" t="str">
        <f t="shared" si="116"/>
        <v>No vapor present</v>
      </c>
      <c r="AW105" t="e">
        <f t="shared" si="117"/>
        <v>#REF!</v>
      </c>
      <c r="AX105" t="e">
        <f t="shared" si="118"/>
        <v>#REF!</v>
      </c>
      <c r="AY105" s="26" t="e">
        <f t="shared" si="119"/>
        <v>#REF!</v>
      </c>
      <c r="AZ105" s="22" t="e">
        <f>IF(B105&gt;C105,1+ -0.000340326741162024 *(B105-C105)+(B105-C105)^2* -0.000000850463578321 + (B105-C105)*Main!#REF!* -0.000001031725417801,1)</f>
        <v>#REF!</v>
      </c>
      <c r="BA105" t="e">
        <f t="shared" si="120"/>
        <v>#REF!</v>
      </c>
      <c r="BB105" s="25" t="e">
        <f>IF(AND(ISBLANK(Main!#REF!),ISNUMBER(Main!#REF!)), Main!#REF!, BA105*D105+(1-BA105)*AV105)</f>
        <v>#REF!</v>
      </c>
      <c r="BC105" s="27"/>
      <c r="BL105" s="53"/>
      <c r="BM105" s="54"/>
    </row>
    <row r="106" spans="2:65">
      <c r="B106" t="e">
        <f>Main!#REF!</f>
        <v>#REF!</v>
      </c>
      <c r="C106" t="str">
        <f>IF(ISNUMBER(Main!#REF!),Main!#REF!, IF(AND(ISBLANK(Main!#REF!), ISNUMBER(Main!#REF!)), 'Tm-Th-Salinity'!H106,""))</f>
        <v/>
      </c>
      <c r="D106" s="25" t="e">
        <f>IF('Tm-Th-Salinity'!E106=0,0.0000000001,'Tm-Th-Salinity'!E106)</f>
        <v>#REF!</v>
      </c>
      <c r="E106" t="e">
        <f t="shared" si="74"/>
        <v>#VALUE!</v>
      </c>
      <c r="F106" t="e">
        <f t="shared" si="75"/>
        <v>#REF!</v>
      </c>
      <c r="G106" t="str">
        <f t="shared" si="76"/>
        <v>DUD</v>
      </c>
      <c r="H106" t="str">
        <f t="shared" si="77"/>
        <v>DUD</v>
      </c>
      <c r="I106" t="str">
        <f t="shared" si="78"/>
        <v>DUD</v>
      </c>
      <c r="J106" t="str">
        <f t="shared" si="79"/>
        <v>DUD</v>
      </c>
      <c r="K106" t="str">
        <f t="shared" si="80"/>
        <v>DUD</v>
      </c>
      <c r="L106" t="str">
        <f t="shared" si="81"/>
        <v>DUD</v>
      </c>
      <c r="M106" t="str">
        <f t="shared" si="82"/>
        <v>DUD</v>
      </c>
      <c r="N106" t="str">
        <f t="shared" si="83"/>
        <v>DUD</v>
      </c>
      <c r="O106" t="str">
        <f t="shared" si="84"/>
        <v>DUD</v>
      </c>
      <c r="P106" t="str">
        <f t="shared" si="85"/>
        <v>DUD</v>
      </c>
      <c r="Q106" t="str">
        <f t="shared" si="86"/>
        <v>DUD</v>
      </c>
      <c r="R106" t="str">
        <f t="shared" si="87"/>
        <v>DUD</v>
      </c>
      <c r="S106" t="str">
        <f t="shared" si="88"/>
        <v>DUD</v>
      </c>
      <c r="T106" t="str">
        <f t="shared" si="89"/>
        <v>DUD</v>
      </c>
      <c r="U106" t="str">
        <f t="shared" si="90"/>
        <v>DUD</v>
      </c>
      <c r="V106" t="str">
        <f t="shared" si="91"/>
        <v>DUD</v>
      </c>
      <c r="W106" t="str">
        <f t="shared" si="92"/>
        <v>DUD</v>
      </c>
      <c r="X106" t="str">
        <f t="shared" si="93"/>
        <v>DUD</v>
      </c>
      <c r="Y106" t="str">
        <f t="shared" si="94"/>
        <v>DUD</v>
      </c>
      <c r="Z106" t="str">
        <f t="shared" si="95"/>
        <v>DUD</v>
      </c>
      <c r="AA106" t="str">
        <f t="shared" si="96"/>
        <v>DUD</v>
      </c>
      <c r="AB106" t="str">
        <f t="shared" si="97"/>
        <v>DUD</v>
      </c>
      <c r="AC106" t="str">
        <f t="shared" si="98"/>
        <v>DUD</v>
      </c>
      <c r="AD106" t="str">
        <f t="shared" si="99"/>
        <v>DUD</v>
      </c>
      <c r="AE106" t="str">
        <f t="shared" si="100"/>
        <v>DUD</v>
      </c>
      <c r="AF106" t="str">
        <f t="shared" si="101"/>
        <v>DUD</v>
      </c>
      <c r="AG106" t="str">
        <f t="shared" si="102"/>
        <v>DUD</v>
      </c>
      <c r="AH106" t="str">
        <f t="shared" si="103"/>
        <v>DUD</v>
      </c>
      <c r="AI106" t="str">
        <f t="shared" si="104"/>
        <v>DUD</v>
      </c>
      <c r="AJ106" t="str">
        <f t="shared" si="105"/>
        <v>DUD</v>
      </c>
      <c r="AK106" t="str">
        <f t="shared" si="106"/>
        <v>DUD</v>
      </c>
      <c r="AL106" t="str">
        <f t="shared" si="107"/>
        <v>DUD</v>
      </c>
      <c r="AM106" t="str">
        <f t="shared" si="108"/>
        <v>DUD</v>
      </c>
      <c r="AN106" t="str">
        <f t="shared" si="109"/>
        <v>DUD</v>
      </c>
      <c r="AO106">
        <f t="shared" si="110"/>
        <v>0</v>
      </c>
      <c r="AP106" s="21" t="e">
        <f t="shared" si="111"/>
        <v>#REF!</v>
      </c>
      <c r="AQ106" s="20" t="e">
        <f>Main!#REF!</f>
        <v>#REF!</v>
      </c>
      <c r="AR106" s="24" t="e">
        <f t="shared" si="112"/>
        <v>#REF!</v>
      </c>
      <c r="AS106" t="e">
        <f t="shared" si="113"/>
        <v>#REF!</v>
      </c>
      <c r="AT106" t="e">
        <f t="shared" si="114"/>
        <v>#REF!</v>
      </c>
      <c r="AU106" t="e">
        <f t="shared" si="115"/>
        <v>#REF!</v>
      </c>
      <c r="AV106" t="str">
        <f t="shared" si="116"/>
        <v>No vapor present</v>
      </c>
      <c r="AW106" t="e">
        <f t="shared" si="117"/>
        <v>#REF!</v>
      </c>
      <c r="AX106" t="e">
        <f t="shared" si="118"/>
        <v>#REF!</v>
      </c>
      <c r="AY106" s="26" t="e">
        <f t="shared" si="119"/>
        <v>#REF!</v>
      </c>
      <c r="AZ106" s="22" t="e">
        <f>IF(B106&gt;C106,1+ -0.000340326741162024 *(B106-C106)+(B106-C106)^2* -0.000000850463578321 + (B106-C106)*Main!#REF!* -0.000001031725417801,1)</f>
        <v>#REF!</v>
      </c>
      <c r="BA106" t="e">
        <f t="shared" si="120"/>
        <v>#REF!</v>
      </c>
      <c r="BB106" s="25" t="e">
        <f>IF(AND(ISBLANK(Main!#REF!),ISNUMBER(Main!#REF!)), Main!#REF!, BA106*D106+(1-BA106)*AV106)</f>
        <v>#REF!</v>
      </c>
      <c r="BC106" s="27"/>
      <c r="BL106" s="53"/>
      <c r="BM106" s="54"/>
    </row>
    <row r="107" spans="2:65">
      <c r="B107" t="e">
        <f>Main!#REF!</f>
        <v>#REF!</v>
      </c>
      <c r="C107" t="str">
        <f>IF(ISNUMBER(Main!#REF!),Main!#REF!, IF(AND(ISBLANK(Main!#REF!), ISNUMBER(Main!#REF!)), 'Tm-Th-Salinity'!H107,""))</f>
        <v/>
      </c>
      <c r="D107" s="25" t="e">
        <f>IF('Tm-Th-Salinity'!E107=0,0.0000000001,'Tm-Th-Salinity'!E107)</f>
        <v>#REF!</v>
      </c>
      <c r="E107" t="e">
        <f t="shared" si="74"/>
        <v>#VALUE!</v>
      </c>
      <c r="F107" t="e">
        <f t="shared" si="75"/>
        <v>#REF!</v>
      </c>
      <c r="G107" t="str">
        <f t="shared" si="76"/>
        <v>DUD</v>
      </c>
      <c r="H107" t="str">
        <f t="shared" si="77"/>
        <v>DUD</v>
      </c>
      <c r="I107" t="str">
        <f t="shared" si="78"/>
        <v>DUD</v>
      </c>
      <c r="J107" t="str">
        <f t="shared" si="79"/>
        <v>DUD</v>
      </c>
      <c r="K107" t="str">
        <f t="shared" si="80"/>
        <v>DUD</v>
      </c>
      <c r="L107" t="str">
        <f t="shared" si="81"/>
        <v>DUD</v>
      </c>
      <c r="M107" t="str">
        <f t="shared" si="82"/>
        <v>DUD</v>
      </c>
      <c r="N107" t="str">
        <f t="shared" si="83"/>
        <v>DUD</v>
      </c>
      <c r="O107" t="str">
        <f t="shared" si="84"/>
        <v>DUD</v>
      </c>
      <c r="P107" t="str">
        <f t="shared" si="85"/>
        <v>DUD</v>
      </c>
      <c r="Q107" t="str">
        <f t="shared" si="86"/>
        <v>DUD</v>
      </c>
      <c r="R107" t="str">
        <f t="shared" si="87"/>
        <v>DUD</v>
      </c>
      <c r="S107" t="str">
        <f t="shared" si="88"/>
        <v>DUD</v>
      </c>
      <c r="T107" t="str">
        <f t="shared" si="89"/>
        <v>DUD</v>
      </c>
      <c r="U107" t="str">
        <f t="shared" si="90"/>
        <v>DUD</v>
      </c>
      <c r="V107" t="str">
        <f t="shared" si="91"/>
        <v>DUD</v>
      </c>
      <c r="W107" t="str">
        <f t="shared" si="92"/>
        <v>DUD</v>
      </c>
      <c r="X107" t="str">
        <f t="shared" si="93"/>
        <v>DUD</v>
      </c>
      <c r="Y107" t="str">
        <f t="shared" si="94"/>
        <v>DUD</v>
      </c>
      <c r="Z107" t="str">
        <f t="shared" si="95"/>
        <v>DUD</v>
      </c>
      <c r="AA107" t="str">
        <f t="shared" si="96"/>
        <v>DUD</v>
      </c>
      <c r="AB107" t="str">
        <f t="shared" si="97"/>
        <v>DUD</v>
      </c>
      <c r="AC107" t="str">
        <f t="shared" si="98"/>
        <v>DUD</v>
      </c>
      <c r="AD107" t="str">
        <f t="shared" si="99"/>
        <v>DUD</v>
      </c>
      <c r="AE107" t="str">
        <f t="shared" si="100"/>
        <v>DUD</v>
      </c>
      <c r="AF107" t="str">
        <f t="shared" si="101"/>
        <v>DUD</v>
      </c>
      <c r="AG107" t="str">
        <f t="shared" si="102"/>
        <v>DUD</v>
      </c>
      <c r="AH107" t="str">
        <f t="shared" si="103"/>
        <v>DUD</v>
      </c>
      <c r="AI107" t="str">
        <f t="shared" si="104"/>
        <v>DUD</v>
      </c>
      <c r="AJ107" t="str">
        <f t="shared" si="105"/>
        <v>DUD</v>
      </c>
      <c r="AK107" t="str">
        <f t="shared" si="106"/>
        <v>DUD</v>
      </c>
      <c r="AL107" t="str">
        <f t="shared" si="107"/>
        <v>DUD</v>
      </c>
      <c r="AM107" t="str">
        <f t="shared" si="108"/>
        <v>DUD</v>
      </c>
      <c r="AN107" t="str">
        <f t="shared" si="109"/>
        <v>DUD</v>
      </c>
      <c r="AO107">
        <f t="shared" si="110"/>
        <v>0</v>
      </c>
      <c r="AP107" s="21" t="e">
        <f t="shared" si="111"/>
        <v>#REF!</v>
      </c>
      <c r="AQ107" s="20" t="e">
        <f>Main!#REF!</f>
        <v>#REF!</v>
      </c>
      <c r="AR107" s="24" t="e">
        <f t="shared" si="112"/>
        <v>#REF!</v>
      </c>
      <c r="AS107" t="e">
        <f t="shared" si="113"/>
        <v>#REF!</v>
      </c>
      <c r="AT107" t="e">
        <f t="shared" si="114"/>
        <v>#REF!</v>
      </c>
      <c r="AU107" t="e">
        <f t="shared" si="115"/>
        <v>#REF!</v>
      </c>
      <c r="AV107" t="str">
        <f t="shared" si="116"/>
        <v>No vapor present</v>
      </c>
      <c r="AW107" t="e">
        <f t="shared" si="117"/>
        <v>#REF!</v>
      </c>
      <c r="AX107" t="e">
        <f t="shared" si="118"/>
        <v>#REF!</v>
      </c>
      <c r="AY107" s="26" t="e">
        <f t="shared" si="119"/>
        <v>#REF!</v>
      </c>
      <c r="AZ107" s="22" t="e">
        <f>IF(B107&gt;C107,1+ -0.000340326741162024 *(B107-C107)+(B107-C107)^2* -0.000000850463578321 + (B107-C107)*Main!#REF!* -0.000001031725417801,1)</f>
        <v>#REF!</v>
      </c>
      <c r="BA107" t="e">
        <f t="shared" si="120"/>
        <v>#REF!</v>
      </c>
      <c r="BB107" s="25" t="e">
        <f>IF(AND(ISBLANK(Main!#REF!),ISNUMBER(Main!#REF!)), Main!#REF!, BA107*D107+(1-BA107)*AV107)</f>
        <v>#REF!</v>
      </c>
      <c r="BC107" s="27"/>
      <c r="BL107" s="53"/>
      <c r="BM107" s="54"/>
    </row>
    <row r="108" spans="2:65">
      <c r="B108" t="e">
        <f>Main!#REF!</f>
        <v>#REF!</v>
      </c>
      <c r="C108" t="str">
        <f>IF(ISNUMBER(Main!#REF!),Main!#REF!, IF(AND(ISBLANK(Main!#REF!), ISNUMBER(Main!#REF!)), 'Tm-Th-Salinity'!H108,""))</f>
        <v/>
      </c>
      <c r="D108" s="25" t="e">
        <f>IF('Tm-Th-Salinity'!E108=0,0.0000000001,'Tm-Th-Salinity'!E108)</f>
        <v>#REF!</v>
      </c>
      <c r="E108" t="e">
        <f t="shared" si="74"/>
        <v>#VALUE!</v>
      </c>
      <c r="F108" t="e">
        <f t="shared" si="75"/>
        <v>#REF!</v>
      </c>
      <c r="G108" t="str">
        <f t="shared" si="76"/>
        <v>DUD</v>
      </c>
      <c r="H108" t="str">
        <f t="shared" si="77"/>
        <v>DUD</v>
      </c>
      <c r="I108" t="str">
        <f t="shared" si="78"/>
        <v>DUD</v>
      </c>
      <c r="J108" t="str">
        <f t="shared" si="79"/>
        <v>DUD</v>
      </c>
      <c r="K108" t="str">
        <f t="shared" si="80"/>
        <v>DUD</v>
      </c>
      <c r="L108" t="str">
        <f t="shared" si="81"/>
        <v>DUD</v>
      </c>
      <c r="M108" t="str">
        <f t="shared" si="82"/>
        <v>DUD</v>
      </c>
      <c r="N108" t="str">
        <f t="shared" si="83"/>
        <v>DUD</v>
      </c>
      <c r="O108" t="str">
        <f t="shared" si="84"/>
        <v>DUD</v>
      </c>
      <c r="P108" t="str">
        <f t="shared" si="85"/>
        <v>DUD</v>
      </c>
      <c r="Q108" t="str">
        <f t="shared" si="86"/>
        <v>DUD</v>
      </c>
      <c r="R108" t="str">
        <f t="shared" si="87"/>
        <v>DUD</v>
      </c>
      <c r="S108" t="str">
        <f t="shared" si="88"/>
        <v>DUD</v>
      </c>
      <c r="T108" t="str">
        <f t="shared" si="89"/>
        <v>DUD</v>
      </c>
      <c r="U108" t="str">
        <f t="shared" si="90"/>
        <v>DUD</v>
      </c>
      <c r="V108" t="str">
        <f t="shared" si="91"/>
        <v>DUD</v>
      </c>
      <c r="W108" t="str">
        <f t="shared" si="92"/>
        <v>DUD</v>
      </c>
      <c r="X108" t="str">
        <f t="shared" si="93"/>
        <v>DUD</v>
      </c>
      <c r="Y108" t="str">
        <f t="shared" si="94"/>
        <v>DUD</v>
      </c>
      <c r="Z108" t="str">
        <f t="shared" si="95"/>
        <v>DUD</v>
      </c>
      <c r="AA108" t="str">
        <f t="shared" si="96"/>
        <v>DUD</v>
      </c>
      <c r="AB108" t="str">
        <f t="shared" si="97"/>
        <v>DUD</v>
      </c>
      <c r="AC108" t="str">
        <f t="shared" si="98"/>
        <v>DUD</v>
      </c>
      <c r="AD108" t="str">
        <f t="shared" si="99"/>
        <v>DUD</v>
      </c>
      <c r="AE108" t="str">
        <f t="shared" si="100"/>
        <v>DUD</v>
      </c>
      <c r="AF108" t="str">
        <f t="shared" si="101"/>
        <v>DUD</v>
      </c>
      <c r="AG108" t="str">
        <f t="shared" si="102"/>
        <v>DUD</v>
      </c>
      <c r="AH108" t="str">
        <f t="shared" si="103"/>
        <v>DUD</v>
      </c>
      <c r="AI108" t="str">
        <f t="shared" si="104"/>
        <v>DUD</v>
      </c>
      <c r="AJ108" t="str">
        <f t="shared" si="105"/>
        <v>DUD</v>
      </c>
      <c r="AK108" t="str">
        <f t="shared" si="106"/>
        <v>DUD</v>
      </c>
      <c r="AL108" t="str">
        <f t="shared" si="107"/>
        <v>DUD</v>
      </c>
      <c r="AM108" t="str">
        <f t="shared" si="108"/>
        <v>DUD</v>
      </c>
      <c r="AN108" t="str">
        <f t="shared" si="109"/>
        <v>DUD</v>
      </c>
      <c r="AO108">
        <f t="shared" si="110"/>
        <v>0</v>
      </c>
      <c r="AP108" s="21" t="e">
        <f t="shared" si="111"/>
        <v>#REF!</v>
      </c>
      <c r="AQ108" s="20" t="e">
        <f>Main!#REF!</f>
        <v>#REF!</v>
      </c>
      <c r="AR108" s="24" t="e">
        <f t="shared" si="112"/>
        <v>#REF!</v>
      </c>
      <c r="AS108" t="e">
        <f t="shared" si="113"/>
        <v>#REF!</v>
      </c>
      <c r="AT108" t="e">
        <f t="shared" si="114"/>
        <v>#REF!</v>
      </c>
      <c r="AU108" t="e">
        <f t="shared" si="115"/>
        <v>#REF!</v>
      </c>
      <c r="AV108" t="str">
        <f t="shared" si="116"/>
        <v>No vapor present</v>
      </c>
      <c r="AW108" t="e">
        <f t="shared" si="117"/>
        <v>#REF!</v>
      </c>
      <c r="AX108" t="e">
        <f t="shared" si="118"/>
        <v>#REF!</v>
      </c>
      <c r="AY108" s="26" t="e">
        <f t="shared" si="119"/>
        <v>#REF!</v>
      </c>
      <c r="AZ108" s="22" t="e">
        <f>IF(B108&gt;C108,1+ -0.000340326741162024 *(B108-C108)+(B108-C108)^2* -0.000000850463578321 + (B108-C108)*Main!#REF!* -0.000001031725417801,1)</f>
        <v>#REF!</v>
      </c>
      <c r="BA108" t="e">
        <f t="shared" si="120"/>
        <v>#REF!</v>
      </c>
      <c r="BB108" s="25" t="e">
        <f>IF(AND(ISBLANK(Main!#REF!),ISNUMBER(Main!#REF!)), Main!#REF!, BA108*D108+(1-BA108)*AV108)</f>
        <v>#REF!</v>
      </c>
      <c r="BC108" s="27"/>
      <c r="BL108" s="53"/>
      <c r="BM108" s="54"/>
    </row>
    <row r="109" spans="2:65">
      <c r="B109" t="e">
        <f>Main!#REF!</f>
        <v>#REF!</v>
      </c>
      <c r="C109" t="str">
        <f>IF(ISNUMBER(Main!#REF!),Main!#REF!, IF(AND(ISBLANK(Main!#REF!), ISNUMBER(Main!#REF!)), 'Tm-Th-Salinity'!H109,""))</f>
        <v/>
      </c>
      <c r="D109" s="25" t="e">
        <f>IF('Tm-Th-Salinity'!E109=0,0.0000000001,'Tm-Th-Salinity'!E109)</f>
        <v>#REF!</v>
      </c>
      <c r="E109" t="e">
        <f t="shared" si="74"/>
        <v>#VALUE!</v>
      </c>
      <c r="F109" t="e">
        <f t="shared" si="75"/>
        <v>#REF!</v>
      </c>
      <c r="G109" t="str">
        <f t="shared" si="76"/>
        <v>DUD</v>
      </c>
      <c r="H109" t="str">
        <f t="shared" si="77"/>
        <v>DUD</v>
      </c>
      <c r="I109" t="str">
        <f t="shared" si="78"/>
        <v>DUD</v>
      </c>
      <c r="J109" t="str">
        <f t="shared" si="79"/>
        <v>DUD</v>
      </c>
      <c r="K109" t="str">
        <f t="shared" si="80"/>
        <v>DUD</v>
      </c>
      <c r="L109" t="str">
        <f t="shared" si="81"/>
        <v>DUD</v>
      </c>
      <c r="M109" t="str">
        <f t="shared" si="82"/>
        <v>DUD</v>
      </c>
      <c r="N109" t="str">
        <f t="shared" si="83"/>
        <v>DUD</v>
      </c>
      <c r="O109" t="str">
        <f t="shared" si="84"/>
        <v>DUD</v>
      </c>
      <c r="P109" t="str">
        <f t="shared" si="85"/>
        <v>DUD</v>
      </c>
      <c r="Q109" t="str">
        <f t="shared" si="86"/>
        <v>DUD</v>
      </c>
      <c r="R109" t="str">
        <f t="shared" si="87"/>
        <v>DUD</v>
      </c>
      <c r="S109" t="str">
        <f t="shared" si="88"/>
        <v>DUD</v>
      </c>
      <c r="T109" t="str">
        <f t="shared" si="89"/>
        <v>DUD</v>
      </c>
      <c r="U109" t="str">
        <f t="shared" si="90"/>
        <v>DUD</v>
      </c>
      <c r="V109" t="str">
        <f t="shared" si="91"/>
        <v>DUD</v>
      </c>
      <c r="W109" t="str">
        <f t="shared" si="92"/>
        <v>DUD</v>
      </c>
      <c r="X109" t="str">
        <f t="shared" si="93"/>
        <v>DUD</v>
      </c>
      <c r="Y109" t="str">
        <f t="shared" si="94"/>
        <v>DUD</v>
      </c>
      <c r="Z109" t="str">
        <f t="shared" si="95"/>
        <v>DUD</v>
      </c>
      <c r="AA109" t="str">
        <f t="shared" si="96"/>
        <v>DUD</v>
      </c>
      <c r="AB109" t="str">
        <f t="shared" si="97"/>
        <v>DUD</v>
      </c>
      <c r="AC109" t="str">
        <f t="shared" si="98"/>
        <v>DUD</v>
      </c>
      <c r="AD109" t="str">
        <f t="shared" si="99"/>
        <v>DUD</v>
      </c>
      <c r="AE109" t="str">
        <f t="shared" si="100"/>
        <v>DUD</v>
      </c>
      <c r="AF109" t="str">
        <f t="shared" si="101"/>
        <v>DUD</v>
      </c>
      <c r="AG109" t="str">
        <f t="shared" si="102"/>
        <v>DUD</v>
      </c>
      <c r="AH109" t="str">
        <f t="shared" si="103"/>
        <v>DUD</v>
      </c>
      <c r="AI109" t="str">
        <f t="shared" si="104"/>
        <v>DUD</v>
      </c>
      <c r="AJ109" t="str">
        <f t="shared" si="105"/>
        <v>DUD</v>
      </c>
      <c r="AK109" t="str">
        <f t="shared" si="106"/>
        <v>DUD</v>
      </c>
      <c r="AL109" t="str">
        <f t="shared" si="107"/>
        <v>DUD</v>
      </c>
      <c r="AM109" t="str">
        <f t="shared" si="108"/>
        <v>DUD</v>
      </c>
      <c r="AN109" t="str">
        <f t="shared" si="109"/>
        <v>DUD</v>
      </c>
      <c r="AO109">
        <f t="shared" si="110"/>
        <v>0</v>
      </c>
      <c r="AP109" s="21" t="e">
        <f t="shared" si="111"/>
        <v>#REF!</v>
      </c>
      <c r="AQ109" s="20" t="e">
        <f>Main!#REF!</f>
        <v>#REF!</v>
      </c>
      <c r="AR109" s="24" t="e">
        <f t="shared" si="112"/>
        <v>#REF!</v>
      </c>
      <c r="AS109" t="e">
        <f t="shared" si="113"/>
        <v>#REF!</v>
      </c>
      <c r="AT109" t="e">
        <f t="shared" si="114"/>
        <v>#REF!</v>
      </c>
      <c r="AU109" t="e">
        <f t="shared" si="115"/>
        <v>#REF!</v>
      </c>
      <c r="AV109" t="str">
        <f t="shared" si="116"/>
        <v>No vapor present</v>
      </c>
      <c r="AW109" t="e">
        <f t="shared" si="117"/>
        <v>#REF!</v>
      </c>
      <c r="AX109" t="e">
        <f t="shared" si="118"/>
        <v>#REF!</v>
      </c>
      <c r="AY109" s="26" t="e">
        <f t="shared" si="119"/>
        <v>#REF!</v>
      </c>
      <c r="AZ109" s="22" t="e">
        <f>IF(B109&gt;C109,1+ -0.000340326741162024 *(B109-C109)+(B109-C109)^2* -0.000000850463578321 + (B109-C109)*Main!#REF!* -0.000001031725417801,1)</f>
        <v>#REF!</v>
      </c>
      <c r="BA109" t="e">
        <f t="shared" si="120"/>
        <v>#REF!</v>
      </c>
      <c r="BB109" s="25" t="e">
        <f>IF(AND(ISBLANK(Main!#REF!),ISNUMBER(Main!#REF!)), Main!#REF!, BA109*D109+(1-BA109)*AV109)</f>
        <v>#REF!</v>
      </c>
      <c r="BC109" s="27"/>
      <c r="BL109" s="53"/>
      <c r="BM109" s="54"/>
    </row>
    <row r="110" spans="2:65">
      <c r="B110" t="e">
        <f>Main!#REF!</f>
        <v>#REF!</v>
      </c>
      <c r="C110" t="str">
        <f>IF(ISNUMBER(Main!#REF!),Main!#REF!, IF(AND(ISBLANK(Main!#REF!), ISNUMBER(Main!#REF!)), 'Tm-Th-Salinity'!H110,""))</f>
        <v/>
      </c>
      <c r="D110" s="25" t="e">
        <f>IF('Tm-Th-Salinity'!E110=0,0.0000000001,'Tm-Th-Salinity'!E110)</f>
        <v>#REF!</v>
      </c>
      <c r="E110" t="e">
        <f t="shared" si="74"/>
        <v>#VALUE!</v>
      </c>
      <c r="F110" t="e">
        <f t="shared" si="75"/>
        <v>#REF!</v>
      </c>
      <c r="G110" t="str">
        <f t="shared" si="76"/>
        <v>DUD</v>
      </c>
      <c r="H110" t="str">
        <f t="shared" si="77"/>
        <v>DUD</v>
      </c>
      <c r="I110" t="str">
        <f t="shared" si="78"/>
        <v>DUD</v>
      </c>
      <c r="J110" t="str">
        <f t="shared" si="79"/>
        <v>DUD</v>
      </c>
      <c r="K110" t="str">
        <f t="shared" si="80"/>
        <v>DUD</v>
      </c>
      <c r="L110" t="str">
        <f t="shared" si="81"/>
        <v>DUD</v>
      </c>
      <c r="M110" t="str">
        <f t="shared" si="82"/>
        <v>DUD</v>
      </c>
      <c r="N110" t="str">
        <f t="shared" si="83"/>
        <v>DUD</v>
      </c>
      <c r="O110" t="str">
        <f t="shared" si="84"/>
        <v>DUD</v>
      </c>
      <c r="P110" t="str">
        <f t="shared" si="85"/>
        <v>DUD</v>
      </c>
      <c r="Q110" t="str">
        <f t="shared" si="86"/>
        <v>DUD</v>
      </c>
      <c r="R110" t="str">
        <f t="shared" si="87"/>
        <v>DUD</v>
      </c>
      <c r="S110" t="str">
        <f t="shared" si="88"/>
        <v>DUD</v>
      </c>
      <c r="T110" t="str">
        <f t="shared" si="89"/>
        <v>DUD</v>
      </c>
      <c r="U110" t="str">
        <f t="shared" si="90"/>
        <v>DUD</v>
      </c>
      <c r="V110" t="str">
        <f t="shared" si="91"/>
        <v>DUD</v>
      </c>
      <c r="W110" t="str">
        <f t="shared" si="92"/>
        <v>DUD</v>
      </c>
      <c r="X110" t="str">
        <f t="shared" si="93"/>
        <v>DUD</v>
      </c>
      <c r="Y110" t="str">
        <f t="shared" si="94"/>
        <v>DUD</v>
      </c>
      <c r="Z110" t="str">
        <f t="shared" si="95"/>
        <v>DUD</v>
      </c>
      <c r="AA110" t="str">
        <f t="shared" si="96"/>
        <v>DUD</v>
      </c>
      <c r="AB110" t="str">
        <f t="shared" si="97"/>
        <v>DUD</v>
      </c>
      <c r="AC110" t="str">
        <f t="shared" si="98"/>
        <v>DUD</v>
      </c>
      <c r="AD110" t="str">
        <f t="shared" si="99"/>
        <v>DUD</v>
      </c>
      <c r="AE110" t="str">
        <f t="shared" si="100"/>
        <v>DUD</v>
      </c>
      <c r="AF110" t="str">
        <f t="shared" si="101"/>
        <v>DUD</v>
      </c>
      <c r="AG110" t="str">
        <f t="shared" si="102"/>
        <v>DUD</v>
      </c>
      <c r="AH110" t="str">
        <f t="shared" si="103"/>
        <v>DUD</v>
      </c>
      <c r="AI110" t="str">
        <f t="shared" si="104"/>
        <v>DUD</v>
      </c>
      <c r="AJ110" t="str">
        <f t="shared" si="105"/>
        <v>DUD</v>
      </c>
      <c r="AK110" t="str">
        <f t="shared" si="106"/>
        <v>DUD</v>
      </c>
      <c r="AL110" t="str">
        <f t="shared" si="107"/>
        <v>DUD</v>
      </c>
      <c r="AM110" t="str">
        <f t="shared" si="108"/>
        <v>DUD</v>
      </c>
      <c r="AN110" t="str">
        <f t="shared" si="109"/>
        <v>DUD</v>
      </c>
      <c r="AO110">
        <f t="shared" si="110"/>
        <v>0</v>
      </c>
      <c r="AP110" s="21" t="e">
        <f t="shared" si="111"/>
        <v>#REF!</v>
      </c>
      <c r="AQ110" s="20" t="e">
        <f>Main!#REF!</f>
        <v>#REF!</v>
      </c>
      <c r="AR110" s="24" t="e">
        <f t="shared" si="112"/>
        <v>#REF!</v>
      </c>
      <c r="AS110" t="e">
        <f t="shared" si="113"/>
        <v>#REF!</v>
      </c>
      <c r="AT110" t="e">
        <f t="shared" si="114"/>
        <v>#REF!</v>
      </c>
      <c r="AU110" t="e">
        <f t="shared" si="115"/>
        <v>#REF!</v>
      </c>
      <c r="AV110" t="str">
        <f t="shared" si="116"/>
        <v>No vapor present</v>
      </c>
      <c r="AW110" t="e">
        <f t="shared" si="117"/>
        <v>#REF!</v>
      </c>
      <c r="AX110" t="e">
        <f t="shared" si="118"/>
        <v>#REF!</v>
      </c>
      <c r="AY110" s="26" t="e">
        <f t="shared" si="119"/>
        <v>#REF!</v>
      </c>
      <c r="AZ110" s="22" t="e">
        <f>IF(B110&gt;C110,1+ -0.000340326741162024 *(B110-C110)+(B110-C110)^2* -0.000000850463578321 + (B110-C110)*Main!#REF!* -0.000001031725417801,1)</f>
        <v>#REF!</v>
      </c>
      <c r="BA110" t="e">
        <f t="shared" si="120"/>
        <v>#REF!</v>
      </c>
      <c r="BB110" s="25" t="e">
        <f>IF(AND(ISBLANK(Main!#REF!),ISNUMBER(Main!#REF!)), Main!#REF!, BA110*D110+(1-BA110)*AV110)</f>
        <v>#REF!</v>
      </c>
      <c r="BC110" s="27"/>
      <c r="BL110" s="53"/>
      <c r="BM110" s="54"/>
    </row>
    <row r="111" spans="2:65">
      <c r="B111" t="e">
        <f>Main!#REF!</f>
        <v>#REF!</v>
      </c>
      <c r="C111" t="str">
        <f>IF(ISNUMBER(Main!#REF!),Main!#REF!, IF(AND(ISBLANK(Main!#REF!), ISNUMBER(Main!#REF!)), 'Tm-Th-Salinity'!H111,""))</f>
        <v/>
      </c>
      <c r="D111" s="25" t="e">
        <f>IF('Tm-Th-Salinity'!E111=0,0.0000000001,'Tm-Th-Salinity'!E111)</f>
        <v>#REF!</v>
      </c>
      <c r="E111" t="e">
        <f t="shared" si="74"/>
        <v>#VALUE!</v>
      </c>
      <c r="F111" t="e">
        <f t="shared" si="75"/>
        <v>#REF!</v>
      </c>
      <c r="G111" t="str">
        <f t="shared" si="76"/>
        <v>DUD</v>
      </c>
      <c r="H111" t="str">
        <f t="shared" si="77"/>
        <v>DUD</v>
      </c>
      <c r="I111" t="str">
        <f t="shared" si="78"/>
        <v>DUD</v>
      </c>
      <c r="J111" t="str">
        <f t="shared" si="79"/>
        <v>DUD</v>
      </c>
      <c r="K111" t="str">
        <f t="shared" si="80"/>
        <v>DUD</v>
      </c>
      <c r="L111" t="str">
        <f t="shared" si="81"/>
        <v>DUD</v>
      </c>
      <c r="M111" t="str">
        <f t="shared" si="82"/>
        <v>DUD</v>
      </c>
      <c r="N111" t="str">
        <f t="shared" si="83"/>
        <v>DUD</v>
      </c>
      <c r="O111" t="str">
        <f t="shared" si="84"/>
        <v>DUD</v>
      </c>
      <c r="P111" t="str">
        <f t="shared" si="85"/>
        <v>DUD</v>
      </c>
      <c r="Q111" t="str">
        <f t="shared" si="86"/>
        <v>DUD</v>
      </c>
      <c r="R111" t="str">
        <f t="shared" si="87"/>
        <v>DUD</v>
      </c>
      <c r="S111" t="str">
        <f t="shared" si="88"/>
        <v>DUD</v>
      </c>
      <c r="T111" t="str">
        <f t="shared" si="89"/>
        <v>DUD</v>
      </c>
      <c r="U111" t="str">
        <f t="shared" si="90"/>
        <v>DUD</v>
      </c>
      <c r="V111" t="str">
        <f t="shared" si="91"/>
        <v>DUD</v>
      </c>
      <c r="W111" t="str">
        <f t="shared" si="92"/>
        <v>DUD</v>
      </c>
      <c r="X111" t="str">
        <f t="shared" si="93"/>
        <v>DUD</v>
      </c>
      <c r="Y111" t="str">
        <f t="shared" si="94"/>
        <v>DUD</v>
      </c>
      <c r="Z111" t="str">
        <f t="shared" si="95"/>
        <v>DUD</v>
      </c>
      <c r="AA111" t="str">
        <f t="shared" si="96"/>
        <v>DUD</v>
      </c>
      <c r="AB111" t="str">
        <f t="shared" si="97"/>
        <v>DUD</v>
      </c>
      <c r="AC111" t="str">
        <f t="shared" si="98"/>
        <v>DUD</v>
      </c>
      <c r="AD111" t="str">
        <f t="shared" si="99"/>
        <v>DUD</v>
      </c>
      <c r="AE111" t="str">
        <f t="shared" si="100"/>
        <v>DUD</v>
      </c>
      <c r="AF111" t="str">
        <f t="shared" si="101"/>
        <v>DUD</v>
      </c>
      <c r="AG111" t="str">
        <f t="shared" si="102"/>
        <v>DUD</v>
      </c>
      <c r="AH111" t="str">
        <f t="shared" si="103"/>
        <v>DUD</v>
      </c>
      <c r="AI111" t="str">
        <f t="shared" si="104"/>
        <v>DUD</v>
      </c>
      <c r="AJ111" t="str">
        <f t="shared" si="105"/>
        <v>DUD</v>
      </c>
      <c r="AK111" t="str">
        <f t="shared" si="106"/>
        <v>DUD</v>
      </c>
      <c r="AL111" t="str">
        <f t="shared" si="107"/>
        <v>DUD</v>
      </c>
      <c r="AM111" t="str">
        <f t="shared" si="108"/>
        <v>DUD</v>
      </c>
      <c r="AN111" t="str">
        <f t="shared" si="109"/>
        <v>DUD</v>
      </c>
      <c r="AO111">
        <f t="shared" si="110"/>
        <v>0</v>
      </c>
      <c r="AP111" s="21" t="e">
        <f t="shared" si="111"/>
        <v>#REF!</v>
      </c>
      <c r="AQ111" s="20" t="e">
        <f>Main!#REF!</f>
        <v>#REF!</v>
      </c>
      <c r="AR111" s="24" t="e">
        <f t="shared" si="112"/>
        <v>#REF!</v>
      </c>
      <c r="AS111" t="e">
        <f t="shared" si="113"/>
        <v>#REF!</v>
      </c>
      <c r="AT111" t="e">
        <f t="shared" si="114"/>
        <v>#REF!</v>
      </c>
      <c r="AU111" t="e">
        <f t="shared" si="115"/>
        <v>#REF!</v>
      </c>
      <c r="AV111" t="str">
        <f t="shared" si="116"/>
        <v>No vapor present</v>
      </c>
      <c r="AW111" t="e">
        <f t="shared" si="117"/>
        <v>#REF!</v>
      </c>
      <c r="AX111" t="e">
        <f t="shared" si="118"/>
        <v>#REF!</v>
      </c>
      <c r="AY111" s="26" t="e">
        <f t="shared" si="119"/>
        <v>#REF!</v>
      </c>
      <c r="AZ111" s="22" t="e">
        <f>IF(B111&gt;C111,1+ -0.000340326741162024 *(B111-C111)+(B111-C111)^2* -0.000000850463578321 + (B111-C111)*Main!#REF!* -0.000001031725417801,1)</f>
        <v>#REF!</v>
      </c>
      <c r="BA111" t="e">
        <f t="shared" si="120"/>
        <v>#REF!</v>
      </c>
      <c r="BB111" s="25" t="e">
        <f>IF(AND(ISBLANK(Main!#REF!),ISNUMBER(Main!#REF!)), Main!#REF!, BA111*D111+(1-BA111)*AV111)</f>
        <v>#REF!</v>
      </c>
      <c r="BC111" s="27"/>
      <c r="BL111" s="53"/>
      <c r="BM111" s="54"/>
    </row>
    <row r="112" spans="2:65">
      <c r="B112" t="e">
        <f>Main!#REF!</f>
        <v>#REF!</v>
      </c>
      <c r="C112" t="str">
        <f>IF(ISNUMBER(Main!#REF!),Main!#REF!, IF(AND(ISBLANK(Main!#REF!), ISNUMBER(Main!#REF!)), 'Tm-Th-Salinity'!H112,""))</f>
        <v/>
      </c>
      <c r="D112" s="25" t="e">
        <f>IF('Tm-Th-Salinity'!E112=0,0.0000000001,'Tm-Th-Salinity'!E112)</f>
        <v>#REF!</v>
      </c>
      <c r="E112" t="e">
        <f t="shared" si="74"/>
        <v>#VALUE!</v>
      </c>
      <c r="F112" t="e">
        <f t="shared" si="75"/>
        <v>#REF!</v>
      </c>
      <c r="G112" t="str">
        <f t="shared" si="76"/>
        <v>DUD</v>
      </c>
      <c r="H112" t="str">
        <f t="shared" si="77"/>
        <v>DUD</v>
      </c>
      <c r="I112" t="str">
        <f t="shared" si="78"/>
        <v>DUD</v>
      </c>
      <c r="J112" t="str">
        <f t="shared" si="79"/>
        <v>DUD</v>
      </c>
      <c r="K112" t="str">
        <f t="shared" si="80"/>
        <v>DUD</v>
      </c>
      <c r="L112" t="str">
        <f t="shared" si="81"/>
        <v>DUD</v>
      </c>
      <c r="M112" t="str">
        <f t="shared" si="82"/>
        <v>DUD</v>
      </c>
      <c r="N112" t="str">
        <f t="shared" si="83"/>
        <v>DUD</v>
      </c>
      <c r="O112" t="str">
        <f t="shared" si="84"/>
        <v>DUD</v>
      </c>
      <c r="P112" t="str">
        <f t="shared" si="85"/>
        <v>DUD</v>
      </c>
      <c r="Q112" t="str">
        <f t="shared" si="86"/>
        <v>DUD</v>
      </c>
      <c r="R112" t="str">
        <f t="shared" si="87"/>
        <v>DUD</v>
      </c>
      <c r="S112" t="str">
        <f t="shared" si="88"/>
        <v>DUD</v>
      </c>
      <c r="T112" t="str">
        <f t="shared" si="89"/>
        <v>DUD</v>
      </c>
      <c r="U112" t="str">
        <f t="shared" si="90"/>
        <v>DUD</v>
      </c>
      <c r="V112" t="str">
        <f t="shared" si="91"/>
        <v>DUD</v>
      </c>
      <c r="W112" t="str">
        <f t="shared" si="92"/>
        <v>DUD</v>
      </c>
      <c r="X112" t="str">
        <f t="shared" si="93"/>
        <v>DUD</v>
      </c>
      <c r="Y112" t="str">
        <f t="shared" si="94"/>
        <v>DUD</v>
      </c>
      <c r="Z112" t="str">
        <f t="shared" si="95"/>
        <v>DUD</v>
      </c>
      <c r="AA112" t="str">
        <f t="shared" si="96"/>
        <v>DUD</v>
      </c>
      <c r="AB112" t="str">
        <f t="shared" si="97"/>
        <v>DUD</v>
      </c>
      <c r="AC112" t="str">
        <f t="shared" si="98"/>
        <v>DUD</v>
      </c>
      <c r="AD112" t="str">
        <f t="shared" si="99"/>
        <v>DUD</v>
      </c>
      <c r="AE112" t="str">
        <f t="shared" si="100"/>
        <v>DUD</v>
      </c>
      <c r="AF112" t="str">
        <f t="shared" si="101"/>
        <v>DUD</v>
      </c>
      <c r="AG112" t="str">
        <f t="shared" si="102"/>
        <v>DUD</v>
      </c>
      <c r="AH112" t="str">
        <f t="shared" si="103"/>
        <v>DUD</v>
      </c>
      <c r="AI112" t="str">
        <f t="shared" si="104"/>
        <v>DUD</v>
      </c>
      <c r="AJ112" t="str">
        <f t="shared" si="105"/>
        <v>DUD</v>
      </c>
      <c r="AK112" t="str">
        <f t="shared" si="106"/>
        <v>DUD</v>
      </c>
      <c r="AL112" t="str">
        <f t="shared" si="107"/>
        <v>DUD</v>
      </c>
      <c r="AM112" t="str">
        <f t="shared" si="108"/>
        <v>DUD</v>
      </c>
      <c r="AN112" t="str">
        <f t="shared" si="109"/>
        <v>DUD</v>
      </c>
      <c r="AO112">
        <f t="shared" si="110"/>
        <v>0</v>
      </c>
      <c r="AP112" s="21" t="e">
        <f t="shared" si="111"/>
        <v>#REF!</v>
      </c>
      <c r="AQ112" s="20" t="e">
        <f>Main!#REF!</f>
        <v>#REF!</v>
      </c>
      <c r="AR112" s="24" t="e">
        <f t="shared" si="112"/>
        <v>#REF!</v>
      </c>
      <c r="AS112" t="e">
        <f t="shared" si="113"/>
        <v>#REF!</v>
      </c>
      <c r="AT112" t="e">
        <f t="shared" si="114"/>
        <v>#REF!</v>
      </c>
      <c r="AU112" t="e">
        <f t="shared" si="115"/>
        <v>#REF!</v>
      </c>
      <c r="AV112" t="str">
        <f t="shared" si="116"/>
        <v>No vapor present</v>
      </c>
      <c r="AW112" t="e">
        <f t="shared" si="117"/>
        <v>#REF!</v>
      </c>
      <c r="AX112" t="e">
        <f t="shared" si="118"/>
        <v>#REF!</v>
      </c>
      <c r="AY112" s="26" t="e">
        <f t="shared" si="119"/>
        <v>#REF!</v>
      </c>
      <c r="AZ112" s="22" t="e">
        <f>IF(B112&gt;C112,1+ -0.000340326741162024 *(B112-C112)+(B112-C112)^2* -0.000000850463578321 + (B112-C112)*Main!#REF!* -0.000001031725417801,1)</f>
        <v>#REF!</v>
      </c>
      <c r="BA112" t="e">
        <f t="shared" si="120"/>
        <v>#REF!</v>
      </c>
      <c r="BB112" s="25" t="e">
        <f>IF(AND(ISBLANK(Main!#REF!),ISNUMBER(Main!#REF!)), Main!#REF!, BA112*D112+(1-BA112)*AV112)</f>
        <v>#REF!</v>
      </c>
      <c r="BC112" s="27"/>
      <c r="BL112" s="53"/>
      <c r="BM112" s="54"/>
    </row>
    <row r="113" spans="2:65">
      <c r="B113" t="e">
        <f>Main!#REF!</f>
        <v>#REF!</v>
      </c>
      <c r="C113" t="str">
        <f>IF(ISNUMBER(Main!#REF!),Main!#REF!, IF(AND(ISBLANK(Main!#REF!), ISNUMBER(Main!#REF!)), 'Tm-Th-Salinity'!H113,""))</f>
        <v/>
      </c>
      <c r="D113" s="25" t="e">
        <f>IF('Tm-Th-Salinity'!E113=0,0.0000000001,'Tm-Th-Salinity'!E113)</f>
        <v>#REF!</v>
      </c>
      <c r="E113" t="e">
        <f t="shared" si="74"/>
        <v>#VALUE!</v>
      </c>
      <c r="F113" t="e">
        <f t="shared" si="75"/>
        <v>#REF!</v>
      </c>
      <c r="G113" t="str">
        <f t="shared" si="76"/>
        <v>DUD</v>
      </c>
      <c r="H113" t="str">
        <f t="shared" si="77"/>
        <v>DUD</v>
      </c>
      <c r="I113" t="str">
        <f t="shared" si="78"/>
        <v>DUD</v>
      </c>
      <c r="J113" t="str">
        <f t="shared" si="79"/>
        <v>DUD</v>
      </c>
      <c r="K113" t="str">
        <f t="shared" si="80"/>
        <v>DUD</v>
      </c>
      <c r="L113" t="str">
        <f t="shared" si="81"/>
        <v>DUD</v>
      </c>
      <c r="M113" t="str">
        <f t="shared" si="82"/>
        <v>DUD</v>
      </c>
      <c r="N113" t="str">
        <f t="shared" si="83"/>
        <v>DUD</v>
      </c>
      <c r="O113" t="str">
        <f t="shared" si="84"/>
        <v>DUD</v>
      </c>
      <c r="P113" t="str">
        <f t="shared" si="85"/>
        <v>DUD</v>
      </c>
      <c r="Q113" t="str">
        <f t="shared" si="86"/>
        <v>DUD</v>
      </c>
      <c r="R113" t="str">
        <f t="shared" si="87"/>
        <v>DUD</v>
      </c>
      <c r="S113" t="str">
        <f t="shared" si="88"/>
        <v>DUD</v>
      </c>
      <c r="T113" t="str">
        <f t="shared" si="89"/>
        <v>DUD</v>
      </c>
      <c r="U113" t="str">
        <f t="shared" si="90"/>
        <v>DUD</v>
      </c>
      <c r="V113" t="str">
        <f t="shared" si="91"/>
        <v>DUD</v>
      </c>
      <c r="W113" t="str">
        <f t="shared" si="92"/>
        <v>DUD</v>
      </c>
      <c r="X113" t="str">
        <f t="shared" si="93"/>
        <v>DUD</v>
      </c>
      <c r="Y113" t="str">
        <f t="shared" si="94"/>
        <v>DUD</v>
      </c>
      <c r="Z113" t="str">
        <f t="shared" si="95"/>
        <v>DUD</v>
      </c>
      <c r="AA113" t="str">
        <f t="shared" si="96"/>
        <v>DUD</v>
      </c>
      <c r="AB113" t="str">
        <f t="shared" si="97"/>
        <v>DUD</v>
      </c>
      <c r="AC113" t="str">
        <f t="shared" si="98"/>
        <v>DUD</v>
      </c>
      <c r="AD113" t="str">
        <f t="shared" si="99"/>
        <v>DUD</v>
      </c>
      <c r="AE113" t="str">
        <f t="shared" si="100"/>
        <v>DUD</v>
      </c>
      <c r="AF113" t="str">
        <f t="shared" si="101"/>
        <v>DUD</v>
      </c>
      <c r="AG113" t="str">
        <f t="shared" si="102"/>
        <v>DUD</v>
      </c>
      <c r="AH113" t="str">
        <f t="shared" si="103"/>
        <v>DUD</v>
      </c>
      <c r="AI113" t="str">
        <f t="shared" si="104"/>
        <v>DUD</v>
      </c>
      <c r="AJ113" t="str">
        <f t="shared" si="105"/>
        <v>DUD</v>
      </c>
      <c r="AK113" t="str">
        <f t="shared" si="106"/>
        <v>DUD</v>
      </c>
      <c r="AL113" t="str">
        <f t="shared" si="107"/>
        <v>DUD</v>
      </c>
      <c r="AM113" t="str">
        <f t="shared" si="108"/>
        <v>DUD</v>
      </c>
      <c r="AN113" t="str">
        <f t="shared" si="109"/>
        <v>DUD</v>
      </c>
      <c r="AO113">
        <f t="shared" si="110"/>
        <v>0</v>
      </c>
      <c r="AP113" s="21" t="e">
        <f t="shared" si="111"/>
        <v>#REF!</v>
      </c>
      <c r="AQ113" s="20" t="e">
        <f>Main!#REF!</f>
        <v>#REF!</v>
      </c>
      <c r="AR113" s="24" t="e">
        <f t="shared" si="112"/>
        <v>#REF!</v>
      </c>
      <c r="AS113" t="e">
        <f t="shared" si="113"/>
        <v>#REF!</v>
      </c>
      <c r="AT113" t="e">
        <f t="shared" si="114"/>
        <v>#REF!</v>
      </c>
      <c r="AU113" t="e">
        <f t="shared" si="115"/>
        <v>#REF!</v>
      </c>
      <c r="AV113" t="str">
        <f t="shared" si="116"/>
        <v>No vapor present</v>
      </c>
      <c r="AW113" t="e">
        <f t="shared" si="117"/>
        <v>#REF!</v>
      </c>
      <c r="AX113" t="e">
        <f t="shared" si="118"/>
        <v>#REF!</v>
      </c>
      <c r="AY113" s="26" t="e">
        <f t="shared" si="119"/>
        <v>#REF!</v>
      </c>
      <c r="AZ113" s="22" t="e">
        <f>IF(B113&gt;C113,1+ -0.000340326741162024 *(B113-C113)+(B113-C113)^2* -0.000000850463578321 + (B113-C113)*Main!#REF!* -0.000001031725417801,1)</f>
        <v>#REF!</v>
      </c>
      <c r="BA113" t="e">
        <f t="shared" si="120"/>
        <v>#REF!</v>
      </c>
      <c r="BB113" s="25" t="e">
        <f>IF(AND(ISBLANK(Main!#REF!),ISNUMBER(Main!#REF!)), Main!#REF!, BA113*D113+(1-BA113)*AV113)</f>
        <v>#REF!</v>
      </c>
      <c r="BC113" s="27"/>
      <c r="BL113" s="53"/>
      <c r="BM113" s="54"/>
    </row>
    <row r="114" spans="2:65">
      <c r="B114" t="e">
        <f>Main!#REF!</f>
        <v>#REF!</v>
      </c>
      <c r="C114" t="str">
        <f>IF(ISNUMBER(Main!#REF!),Main!#REF!, IF(AND(ISBLANK(Main!#REF!), ISNUMBER(Main!#REF!)), 'Tm-Th-Salinity'!H114,""))</f>
        <v/>
      </c>
      <c r="D114" s="25" t="e">
        <f>IF('Tm-Th-Salinity'!E114=0,0.0000000001,'Tm-Th-Salinity'!E114)</f>
        <v>#REF!</v>
      </c>
      <c r="E114" t="e">
        <f t="shared" si="74"/>
        <v>#VALUE!</v>
      </c>
      <c r="F114" t="e">
        <f t="shared" si="75"/>
        <v>#REF!</v>
      </c>
      <c r="G114" t="str">
        <f t="shared" si="76"/>
        <v>DUD</v>
      </c>
      <c r="H114" t="str">
        <f t="shared" si="77"/>
        <v>DUD</v>
      </c>
      <c r="I114" t="str">
        <f t="shared" si="78"/>
        <v>DUD</v>
      </c>
      <c r="J114" t="str">
        <f t="shared" si="79"/>
        <v>DUD</v>
      </c>
      <c r="K114" t="str">
        <f t="shared" si="80"/>
        <v>DUD</v>
      </c>
      <c r="L114" t="str">
        <f t="shared" si="81"/>
        <v>DUD</v>
      </c>
      <c r="M114" t="str">
        <f t="shared" si="82"/>
        <v>DUD</v>
      </c>
      <c r="N114" t="str">
        <f t="shared" si="83"/>
        <v>DUD</v>
      </c>
      <c r="O114" t="str">
        <f t="shared" si="84"/>
        <v>DUD</v>
      </c>
      <c r="P114" t="str">
        <f t="shared" si="85"/>
        <v>DUD</v>
      </c>
      <c r="Q114" t="str">
        <f t="shared" si="86"/>
        <v>DUD</v>
      </c>
      <c r="R114" t="str">
        <f t="shared" si="87"/>
        <v>DUD</v>
      </c>
      <c r="S114" t="str">
        <f t="shared" si="88"/>
        <v>DUD</v>
      </c>
      <c r="T114" t="str">
        <f t="shared" si="89"/>
        <v>DUD</v>
      </c>
      <c r="U114" t="str">
        <f t="shared" si="90"/>
        <v>DUD</v>
      </c>
      <c r="V114" t="str">
        <f t="shared" si="91"/>
        <v>DUD</v>
      </c>
      <c r="W114" t="str">
        <f t="shared" si="92"/>
        <v>DUD</v>
      </c>
      <c r="X114" t="str">
        <f t="shared" si="93"/>
        <v>DUD</v>
      </c>
      <c r="Y114" t="str">
        <f t="shared" si="94"/>
        <v>DUD</v>
      </c>
      <c r="Z114" t="str">
        <f t="shared" si="95"/>
        <v>DUD</v>
      </c>
      <c r="AA114" t="str">
        <f t="shared" si="96"/>
        <v>DUD</v>
      </c>
      <c r="AB114" t="str">
        <f t="shared" si="97"/>
        <v>DUD</v>
      </c>
      <c r="AC114" t="str">
        <f t="shared" si="98"/>
        <v>DUD</v>
      </c>
      <c r="AD114" t="str">
        <f t="shared" si="99"/>
        <v>DUD</v>
      </c>
      <c r="AE114" t="str">
        <f t="shared" si="100"/>
        <v>DUD</v>
      </c>
      <c r="AF114" t="str">
        <f t="shared" si="101"/>
        <v>DUD</v>
      </c>
      <c r="AG114" t="str">
        <f t="shared" si="102"/>
        <v>DUD</v>
      </c>
      <c r="AH114" t="str">
        <f t="shared" si="103"/>
        <v>DUD</v>
      </c>
      <c r="AI114" t="str">
        <f t="shared" si="104"/>
        <v>DUD</v>
      </c>
      <c r="AJ114" t="str">
        <f t="shared" si="105"/>
        <v>DUD</v>
      </c>
      <c r="AK114" t="str">
        <f t="shared" si="106"/>
        <v>DUD</v>
      </c>
      <c r="AL114" t="str">
        <f t="shared" si="107"/>
        <v>DUD</v>
      </c>
      <c r="AM114" t="str">
        <f t="shared" si="108"/>
        <v>DUD</v>
      </c>
      <c r="AN114" t="str">
        <f t="shared" si="109"/>
        <v>DUD</v>
      </c>
      <c r="AO114">
        <f t="shared" si="110"/>
        <v>0</v>
      </c>
      <c r="AP114" s="21" t="e">
        <f t="shared" si="111"/>
        <v>#REF!</v>
      </c>
      <c r="AQ114" s="20" t="e">
        <f>Main!#REF!</f>
        <v>#REF!</v>
      </c>
      <c r="AR114" s="24" t="e">
        <f t="shared" si="112"/>
        <v>#REF!</v>
      </c>
      <c r="AS114" t="e">
        <f t="shared" si="113"/>
        <v>#REF!</v>
      </c>
      <c r="AT114" t="e">
        <f t="shared" si="114"/>
        <v>#REF!</v>
      </c>
      <c r="AU114" t="e">
        <f t="shared" si="115"/>
        <v>#REF!</v>
      </c>
      <c r="AV114" t="str">
        <f t="shared" si="116"/>
        <v>No vapor present</v>
      </c>
      <c r="AW114" t="e">
        <f t="shared" si="117"/>
        <v>#REF!</v>
      </c>
      <c r="AX114" t="e">
        <f t="shared" si="118"/>
        <v>#REF!</v>
      </c>
      <c r="AY114" s="26" t="e">
        <f t="shared" si="119"/>
        <v>#REF!</v>
      </c>
      <c r="AZ114" s="22" t="e">
        <f>IF(B114&gt;C114,1+ -0.000340326741162024 *(B114-C114)+(B114-C114)^2* -0.000000850463578321 + (B114-C114)*Main!#REF!* -0.000001031725417801,1)</f>
        <v>#REF!</v>
      </c>
      <c r="BA114" t="e">
        <f t="shared" si="120"/>
        <v>#REF!</v>
      </c>
      <c r="BB114" s="25" t="e">
        <f>IF(AND(ISBLANK(Main!#REF!),ISNUMBER(Main!#REF!)), Main!#REF!, BA114*D114+(1-BA114)*AV114)</f>
        <v>#REF!</v>
      </c>
      <c r="BC114" s="27"/>
      <c r="BL114" s="53"/>
      <c r="BM114" s="54"/>
    </row>
    <row r="115" spans="2:65">
      <c r="B115" t="e">
        <f>Main!#REF!</f>
        <v>#REF!</v>
      </c>
      <c r="C115" t="str">
        <f>IF(ISNUMBER(Main!#REF!),Main!#REF!, IF(AND(ISBLANK(Main!#REF!), ISNUMBER(Main!#REF!)), 'Tm-Th-Salinity'!H115,""))</f>
        <v/>
      </c>
      <c r="D115" s="25" t="e">
        <f>IF('Tm-Th-Salinity'!E115=0,0.0000000001,'Tm-Th-Salinity'!E115)</f>
        <v>#REF!</v>
      </c>
      <c r="E115" t="e">
        <f t="shared" si="74"/>
        <v>#VALUE!</v>
      </c>
      <c r="F115" t="e">
        <f t="shared" si="75"/>
        <v>#REF!</v>
      </c>
      <c r="G115" t="str">
        <f t="shared" si="76"/>
        <v>DUD</v>
      </c>
      <c r="H115" t="str">
        <f t="shared" si="77"/>
        <v>DUD</v>
      </c>
      <c r="I115" t="str">
        <f t="shared" si="78"/>
        <v>DUD</v>
      </c>
      <c r="J115" t="str">
        <f t="shared" si="79"/>
        <v>DUD</v>
      </c>
      <c r="K115" t="str">
        <f t="shared" si="80"/>
        <v>DUD</v>
      </c>
      <c r="L115" t="str">
        <f t="shared" si="81"/>
        <v>DUD</v>
      </c>
      <c r="M115" t="str">
        <f t="shared" si="82"/>
        <v>DUD</v>
      </c>
      <c r="N115" t="str">
        <f t="shared" si="83"/>
        <v>DUD</v>
      </c>
      <c r="O115" t="str">
        <f t="shared" si="84"/>
        <v>DUD</v>
      </c>
      <c r="P115" t="str">
        <f t="shared" si="85"/>
        <v>DUD</v>
      </c>
      <c r="Q115" t="str">
        <f t="shared" si="86"/>
        <v>DUD</v>
      </c>
      <c r="R115" t="str">
        <f t="shared" si="87"/>
        <v>DUD</v>
      </c>
      <c r="S115" t="str">
        <f t="shared" si="88"/>
        <v>DUD</v>
      </c>
      <c r="T115" t="str">
        <f t="shared" si="89"/>
        <v>DUD</v>
      </c>
      <c r="U115" t="str">
        <f t="shared" si="90"/>
        <v>DUD</v>
      </c>
      <c r="V115" t="str">
        <f t="shared" si="91"/>
        <v>DUD</v>
      </c>
      <c r="W115" t="str">
        <f t="shared" si="92"/>
        <v>DUD</v>
      </c>
      <c r="X115" t="str">
        <f t="shared" si="93"/>
        <v>DUD</v>
      </c>
      <c r="Y115" t="str">
        <f t="shared" si="94"/>
        <v>DUD</v>
      </c>
      <c r="Z115" t="str">
        <f t="shared" si="95"/>
        <v>DUD</v>
      </c>
      <c r="AA115" t="str">
        <f t="shared" si="96"/>
        <v>DUD</v>
      </c>
      <c r="AB115" t="str">
        <f t="shared" si="97"/>
        <v>DUD</v>
      </c>
      <c r="AC115" t="str">
        <f t="shared" si="98"/>
        <v>DUD</v>
      </c>
      <c r="AD115" t="str">
        <f t="shared" si="99"/>
        <v>DUD</v>
      </c>
      <c r="AE115" t="str">
        <f t="shared" si="100"/>
        <v>DUD</v>
      </c>
      <c r="AF115" t="str">
        <f t="shared" si="101"/>
        <v>DUD</v>
      </c>
      <c r="AG115" t="str">
        <f t="shared" si="102"/>
        <v>DUD</v>
      </c>
      <c r="AH115" t="str">
        <f t="shared" si="103"/>
        <v>DUD</v>
      </c>
      <c r="AI115" t="str">
        <f t="shared" si="104"/>
        <v>DUD</v>
      </c>
      <c r="AJ115" t="str">
        <f t="shared" si="105"/>
        <v>DUD</v>
      </c>
      <c r="AK115" t="str">
        <f t="shared" si="106"/>
        <v>DUD</v>
      </c>
      <c r="AL115" t="str">
        <f t="shared" si="107"/>
        <v>DUD</v>
      </c>
      <c r="AM115" t="str">
        <f t="shared" si="108"/>
        <v>DUD</v>
      </c>
      <c r="AN115" t="str">
        <f t="shared" si="109"/>
        <v>DUD</v>
      </c>
      <c r="AO115">
        <f t="shared" si="110"/>
        <v>0</v>
      </c>
      <c r="AP115" s="21" t="e">
        <f t="shared" si="111"/>
        <v>#REF!</v>
      </c>
      <c r="AQ115" s="20" t="e">
        <f>Main!#REF!</f>
        <v>#REF!</v>
      </c>
      <c r="AR115" s="24" t="e">
        <f t="shared" si="112"/>
        <v>#REF!</v>
      </c>
      <c r="AS115" t="e">
        <f t="shared" si="113"/>
        <v>#REF!</v>
      </c>
      <c r="AT115" t="e">
        <f t="shared" si="114"/>
        <v>#REF!</v>
      </c>
      <c r="AU115" t="e">
        <f t="shared" si="115"/>
        <v>#REF!</v>
      </c>
      <c r="AV115" t="str">
        <f t="shared" si="116"/>
        <v>No vapor present</v>
      </c>
      <c r="AW115" t="e">
        <f t="shared" si="117"/>
        <v>#REF!</v>
      </c>
      <c r="AX115" t="e">
        <f t="shared" si="118"/>
        <v>#REF!</v>
      </c>
      <c r="AY115" s="26" t="e">
        <f t="shared" si="119"/>
        <v>#REF!</v>
      </c>
      <c r="AZ115" s="22" t="e">
        <f>IF(B115&gt;C115,1+ -0.000340326741162024 *(B115-C115)+(B115-C115)^2* -0.000000850463578321 + (B115-C115)*Main!#REF!* -0.000001031725417801,1)</f>
        <v>#REF!</v>
      </c>
      <c r="BA115" t="e">
        <f t="shared" si="120"/>
        <v>#REF!</v>
      </c>
      <c r="BB115" s="25" t="e">
        <f>IF(AND(ISBLANK(Main!#REF!),ISNUMBER(Main!#REF!)), Main!#REF!, BA115*D115+(1-BA115)*AV115)</f>
        <v>#REF!</v>
      </c>
      <c r="BC115" s="27"/>
      <c r="BL115" s="53"/>
      <c r="BM115" s="54"/>
    </row>
    <row r="116" spans="2:65">
      <c r="B116" t="e">
        <f>Main!#REF!</f>
        <v>#REF!</v>
      </c>
      <c r="C116" t="str">
        <f>IF(ISNUMBER(Main!#REF!),Main!#REF!, IF(AND(ISBLANK(Main!#REF!), ISNUMBER(Main!#REF!)), 'Tm-Th-Salinity'!H116,""))</f>
        <v/>
      </c>
      <c r="D116" s="25" t="e">
        <f>IF('Tm-Th-Salinity'!E116=0,0.0000000001,'Tm-Th-Salinity'!E116)</f>
        <v>#REF!</v>
      </c>
      <c r="E116" t="e">
        <f t="shared" si="74"/>
        <v>#VALUE!</v>
      </c>
      <c r="F116" t="e">
        <f t="shared" si="75"/>
        <v>#REF!</v>
      </c>
      <c r="G116" t="str">
        <f t="shared" si="76"/>
        <v>DUD</v>
      </c>
      <c r="H116" t="str">
        <f t="shared" si="77"/>
        <v>DUD</v>
      </c>
      <c r="I116" t="str">
        <f t="shared" si="78"/>
        <v>DUD</v>
      </c>
      <c r="J116" t="str">
        <f t="shared" si="79"/>
        <v>DUD</v>
      </c>
      <c r="K116" t="str">
        <f t="shared" si="80"/>
        <v>DUD</v>
      </c>
      <c r="L116" t="str">
        <f t="shared" si="81"/>
        <v>DUD</v>
      </c>
      <c r="M116" t="str">
        <f t="shared" si="82"/>
        <v>DUD</v>
      </c>
      <c r="N116" t="str">
        <f t="shared" si="83"/>
        <v>DUD</v>
      </c>
      <c r="O116" t="str">
        <f t="shared" si="84"/>
        <v>DUD</v>
      </c>
      <c r="P116" t="str">
        <f t="shared" si="85"/>
        <v>DUD</v>
      </c>
      <c r="Q116" t="str">
        <f t="shared" si="86"/>
        <v>DUD</v>
      </c>
      <c r="R116" t="str">
        <f t="shared" si="87"/>
        <v>DUD</v>
      </c>
      <c r="S116" t="str">
        <f t="shared" si="88"/>
        <v>DUD</v>
      </c>
      <c r="T116" t="str">
        <f t="shared" si="89"/>
        <v>DUD</v>
      </c>
      <c r="U116" t="str">
        <f t="shared" si="90"/>
        <v>DUD</v>
      </c>
      <c r="V116" t="str">
        <f t="shared" si="91"/>
        <v>DUD</v>
      </c>
      <c r="W116" t="str">
        <f t="shared" si="92"/>
        <v>DUD</v>
      </c>
      <c r="X116" t="str">
        <f t="shared" si="93"/>
        <v>DUD</v>
      </c>
      <c r="Y116" t="str">
        <f t="shared" si="94"/>
        <v>DUD</v>
      </c>
      <c r="Z116" t="str">
        <f t="shared" si="95"/>
        <v>DUD</v>
      </c>
      <c r="AA116" t="str">
        <f t="shared" si="96"/>
        <v>DUD</v>
      </c>
      <c r="AB116" t="str">
        <f t="shared" si="97"/>
        <v>DUD</v>
      </c>
      <c r="AC116" t="str">
        <f t="shared" si="98"/>
        <v>DUD</v>
      </c>
      <c r="AD116" t="str">
        <f t="shared" si="99"/>
        <v>DUD</v>
      </c>
      <c r="AE116" t="str">
        <f t="shared" si="100"/>
        <v>DUD</v>
      </c>
      <c r="AF116" t="str">
        <f t="shared" si="101"/>
        <v>DUD</v>
      </c>
      <c r="AG116" t="str">
        <f t="shared" si="102"/>
        <v>DUD</v>
      </c>
      <c r="AH116" t="str">
        <f t="shared" si="103"/>
        <v>DUD</v>
      </c>
      <c r="AI116" t="str">
        <f t="shared" si="104"/>
        <v>DUD</v>
      </c>
      <c r="AJ116" t="str">
        <f t="shared" si="105"/>
        <v>DUD</v>
      </c>
      <c r="AK116" t="str">
        <f t="shared" si="106"/>
        <v>DUD</v>
      </c>
      <c r="AL116" t="str">
        <f t="shared" si="107"/>
        <v>DUD</v>
      </c>
      <c r="AM116" t="str">
        <f t="shared" si="108"/>
        <v>DUD</v>
      </c>
      <c r="AN116" t="str">
        <f t="shared" si="109"/>
        <v>DUD</v>
      </c>
      <c r="AO116">
        <f t="shared" si="110"/>
        <v>0</v>
      </c>
      <c r="AP116" s="21" t="e">
        <f t="shared" si="111"/>
        <v>#REF!</v>
      </c>
      <c r="AQ116" s="20" t="e">
        <f>Main!#REF!</f>
        <v>#REF!</v>
      </c>
      <c r="AR116" s="24" t="e">
        <f t="shared" si="112"/>
        <v>#REF!</v>
      </c>
      <c r="AS116" t="e">
        <f t="shared" si="113"/>
        <v>#REF!</v>
      </c>
      <c r="AT116" t="e">
        <f t="shared" si="114"/>
        <v>#REF!</v>
      </c>
      <c r="AU116" t="e">
        <f t="shared" si="115"/>
        <v>#REF!</v>
      </c>
      <c r="AV116" t="str">
        <f t="shared" si="116"/>
        <v>No vapor present</v>
      </c>
      <c r="AW116" t="e">
        <f t="shared" si="117"/>
        <v>#REF!</v>
      </c>
      <c r="AX116" t="e">
        <f t="shared" si="118"/>
        <v>#REF!</v>
      </c>
      <c r="AY116" s="26" t="e">
        <f t="shared" si="119"/>
        <v>#REF!</v>
      </c>
      <c r="AZ116" s="22" t="e">
        <f>IF(B116&gt;C116,1+ -0.000340326741162024 *(B116-C116)+(B116-C116)^2* -0.000000850463578321 + (B116-C116)*Main!#REF!* -0.000001031725417801,1)</f>
        <v>#REF!</v>
      </c>
      <c r="BA116" t="e">
        <f t="shared" si="120"/>
        <v>#REF!</v>
      </c>
      <c r="BB116" s="25" t="e">
        <f>IF(AND(ISBLANK(Main!#REF!),ISNUMBER(Main!#REF!)), Main!#REF!, BA116*D116+(1-BA116)*AV116)</f>
        <v>#REF!</v>
      </c>
      <c r="BC116" s="27"/>
      <c r="BL116" s="53"/>
      <c r="BM116" s="54"/>
    </row>
    <row r="117" spans="2:65">
      <c r="B117" t="e">
        <f>Main!#REF!</f>
        <v>#REF!</v>
      </c>
      <c r="C117" t="str">
        <f>IF(ISNUMBER(Main!#REF!),Main!#REF!, IF(AND(ISBLANK(Main!#REF!), ISNUMBER(Main!#REF!)), 'Tm-Th-Salinity'!H117,""))</f>
        <v/>
      </c>
      <c r="D117" s="25" t="e">
        <f>IF('Tm-Th-Salinity'!E117=0,0.0000000001,'Tm-Th-Salinity'!E117)</f>
        <v>#REF!</v>
      </c>
      <c r="E117" t="e">
        <f t="shared" si="74"/>
        <v>#VALUE!</v>
      </c>
      <c r="F117" t="e">
        <f t="shared" si="75"/>
        <v>#REF!</v>
      </c>
      <c r="G117" t="str">
        <f t="shared" si="76"/>
        <v>DUD</v>
      </c>
      <c r="H117" t="str">
        <f t="shared" si="77"/>
        <v>DUD</v>
      </c>
      <c r="I117" t="str">
        <f t="shared" si="78"/>
        <v>DUD</v>
      </c>
      <c r="J117" t="str">
        <f t="shared" si="79"/>
        <v>DUD</v>
      </c>
      <c r="K117" t="str">
        <f t="shared" si="80"/>
        <v>DUD</v>
      </c>
      <c r="L117" t="str">
        <f t="shared" si="81"/>
        <v>DUD</v>
      </c>
      <c r="M117" t="str">
        <f t="shared" si="82"/>
        <v>DUD</v>
      </c>
      <c r="N117" t="str">
        <f t="shared" si="83"/>
        <v>DUD</v>
      </c>
      <c r="O117" t="str">
        <f t="shared" si="84"/>
        <v>DUD</v>
      </c>
      <c r="P117" t="str">
        <f t="shared" si="85"/>
        <v>DUD</v>
      </c>
      <c r="Q117" t="str">
        <f t="shared" si="86"/>
        <v>DUD</v>
      </c>
      <c r="R117" t="str">
        <f t="shared" si="87"/>
        <v>DUD</v>
      </c>
      <c r="S117" t="str">
        <f t="shared" si="88"/>
        <v>DUD</v>
      </c>
      <c r="T117" t="str">
        <f t="shared" si="89"/>
        <v>DUD</v>
      </c>
      <c r="U117" t="str">
        <f t="shared" si="90"/>
        <v>DUD</v>
      </c>
      <c r="V117" t="str">
        <f t="shared" si="91"/>
        <v>DUD</v>
      </c>
      <c r="W117" t="str">
        <f t="shared" si="92"/>
        <v>DUD</v>
      </c>
      <c r="X117" t="str">
        <f t="shared" si="93"/>
        <v>DUD</v>
      </c>
      <c r="Y117" t="str">
        <f t="shared" si="94"/>
        <v>DUD</v>
      </c>
      <c r="Z117" t="str">
        <f t="shared" si="95"/>
        <v>DUD</v>
      </c>
      <c r="AA117" t="str">
        <f t="shared" si="96"/>
        <v>DUD</v>
      </c>
      <c r="AB117" t="str">
        <f t="shared" si="97"/>
        <v>DUD</v>
      </c>
      <c r="AC117" t="str">
        <f t="shared" si="98"/>
        <v>DUD</v>
      </c>
      <c r="AD117" t="str">
        <f t="shared" si="99"/>
        <v>DUD</v>
      </c>
      <c r="AE117" t="str">
        <f t="shared" si="100"/>
        <v>DUD</v>
      </c>
      <c r="AF117" t="str">
        <f t="shared" si="101"/>
        <v>DUD</v>
      </c>
      <c r="AG117" t="str">
        <f t="shared" si="102"/>
        <v>DUD</v>
      </c>
      <c r="AH117" t="str">
        <f t="shared" si="103"/>
        <v>DUD</v>
      </c>
      <c r="AI117" t="str">
        <f t="shared" si="104"/>
        <v>DUD</v>
      </c>
      <c r="AJ117" t="str">
        <f t="shared" si="105"/>
        <v>DUD</v>
      </c>
      <c r="AK117" t="str">
        <f t="shared" si="106"/>
        <v>DUD</v>
      </c>
      <c r="AL117" t="str">
        <f t="shared" si="107"/>
        <v>DUD</v>
      </c>
      <c r="AM117" t="str">
        <f t="shared" si="108"/>
        <v>DUD</v>
      </c>
      <c r="AN117" t="str">
        <f t="shared" si="109"/>
        <v>DUD</v>
      </c>
      <c r="AO117">
        <f t="shared" si="110"/>
        <v>0</v>
      </c>
      <c r="AP117" s="21" t="e">
        <f t="shared" si="111"/>
        <v>#REF!</v>
      </c>
      <c r="AQ117" s="20" t="e">
        <f>Main!#REF!</f>
        <v>#REF!</v>
      </c>
      <c r="AR117" s="24" t="e">
        <f t="shared" si="112"/>
        <v>#REF!</v>
      </c>
      <c r="AS117" t="e">
        <f t="shared" si="113"/>
        <v>#REF!</v>
      </c>
      <c r="AT117" t="e">
        <f t="shared" si="114"/>
        <v>#REF!</v>
      </c>
      <c r="AU117" t="e">
        <f t="shared" si="115"/>
        <v>#REF!</v>
      </c>
      <c r="AV117" t="str">
        <f t="shared" si="116"/>
        <v>No vapor present</v>
      </c>
      <c r="AW117" t="e">
        <f t="shared" si="117"/>
        <v>#REF!</v>
      </c>
      <c r="AX117" t="e">
        <f t="shared" si="118"/>
        <v>#REF!</v>
      </c>
      <c r="AY117" s="26" t="e">
        <f t="shared" si="119"/>
        <v>#REF!</v>
      </c>
      <c r="AZ117" s="22" t="e">
        <f>IF(B117&gt;C117,1+ -0.000340326741162024 *(B117-C117)+(B117-C117)^2* -0.000000850463578321 + (B117-C117)*Main!#REF!* -0.000001031725417801,1)</f>
        <v>#REF!</v>
      </c>
      <c r="BA117" t="e">
        <f t="shared" si="120"/>
        <v>#REF!</v>
      </c>
      <c r="BB117" s="25" t="e">
        <f>IF(AND(ISBLANK(Main!#REF!),ISNUMBER(Main!#REF!)), Main!#REF!, BA117*D117+(1-BA117)*AV117)</f>
        <v>#REF!</v>
      </c>
      <c r="BC117" s="27"/>
      <c r="BL117" s="53"/>
      <c r="BM117" s="54"/>
    </row>
    <row r="118" spans="2:65">
      <c r="B118" t="e">
        <f>Main!#REF!</f>
        <v>#REF!</v>
      </c>
      <c r="C118" t="str">
        <f>IF(ISNUMBER(Main!#REF!),Main!#REF!, IF(AND(ISBLANK(Main!#REF!), ISNUMBER(Main!#REF!)), 'Tm-Th-Salinity'!H118,""))</f>
        <v/>
      </c>
      <c r="D118" s="25" t="e">
        <f>IF('Tm-Th-Salinity'!E118=0,0.0000000001,'Tm-Th-Salinity'!E118)</f>
        <v>#REF!</v>
      </c>
      <c r="E118" t="e">
        <f t="shared" si="74"/>
        <v>#VALUE!</v>
      </c>
      <c r="F118" t="e">
        <f t="shared" si="75"/>
        <v>#REF!</v>
      </c>
      <c r="G118" t="str">
        <f t="shared" si="76"/>
        <v>DUD</v>
      </c>
      <c r="H118" t="str">
        <f t="shared" si="77"/>
        <v>DUD</v>
      </c>
      <c r="I118" t="str">
        <f t="shared" si="78"/>
        <v>DUD</v>
      </c>
      <c r="J118" t="str">
        <f t="shared" si="79"/>
        <v>DUD</v>
      </c>
      <c r="K118" t="str">
        <f t="shared" si="80"/>
        <v>DUD</v>
      </c>
      <c r="L118" t="str">
        <f t="shared" si="81"/>
        <v>DUD</v>
      </c>
      <c r="M118" t="str">
        <f t="shared" si="82"/>
        <v>DUD</v>
      </c>
      <c r="N118" t="str">
        <f t="shared" si="83"/>
        <v>DUD</v>
      </c>
      <c r="O118" t="str">
        <f t="shared" si="84"/>
        <v>DUD</v>
      </c>
      <c r="P118" t="str">
        <f t="shared" si="85"/>
        <v>DUD</v>
      </c>
      <c r="Q118" t="str">
        <f t="shared" si="86"/>
        <v>DUD</v>
      </c>
      <c r="R118" t="str">
        <f t="shared" si="87"/>
        <v>DUD</v>
      </c>
      <c r="S118" t="str">
        <f t="shared" si="88"/>
        <v>DUD</v>
      </c>
      <c r="T118" t="str">
        <f t="shared" si="89"/>
        <v>DUD</v>
      </c>
      <c r="U118" t="str">
        <f t="shared" si="90"/>
        <v>DUD</v>
      </c>
      <c r="V118" t="str">
        <f t="shared" si="91"/>
        <v>DUD</v>
      </c>
      <c r="W118" t="str">
        <f t="shared" si="92"/>
        <v>DUD</v>
      </c>
      <c r="X118" t="str">
        <f t="shared" si="93"/>
        <v>DUD</v>
      </c>
      <c r="Y118" t="str">
        <f t="shared" si="94"/>
        <v>DUD</v>
      </c>
      <c r="Z118" t="str">
        <f t="shared" si="95"/>
        <v>DUD</v>
      </c>
      <c r="AA118" t="str">
        <f t="shared" si="96"/>
        <v>DUD</v>
      </c>
      <c r="AB118" t="str">
        <f t="shared" si="97"/>
        <v>DUD</v>
      </c>
      <c r="AC118" t="str">
        <f t="shared" si="98"/>
        <v>DUD</v>
      </c>
      <c r="AD118" t="str">
        <f t="shared" si="99"/>
        <v>DUD</v>
      </c>
      <c r="AE118" t="str">
        <f t="shared" si="100"/>
        <v>DUD</v>
      </c>
      <c r="AF118" t="str">
        <f t="shared" si="101"/>
        <v>DUD</v>
      </c>
      <c r="AG118" t="str">
        <f t="shared" si="102"/>
        <v>DUD</v>
      </c>
      <c r="AH118" t="str">
        <f t="shared" si="103"/>
        <v>DUD</v>
      </c>
      <c r="AI118" t="str">
        <f t="shared" si="104"/>
        <v>DUD</v>
      </c>
      <c r="AJ118" t="str">
        <f t="shared" si="105"/>
        <v>DUD</v>
      </c>
      <c r="AK118" t="str">
        <f t="shared" si="106"/>
        <v>DUD</v>
      </c>
      <c r="AL118" t="str">
        <f t="shared" si="107"/>
        <v>DUD</v>
      </c>
      <c r="AM118" t="str">
        <f t="shared" si="108"/>
        <v>DUD</v>
      </c>
      <c r="AN118" t="str">
        <f t="shared" si="109"/>
        <v>DUD</v>
      </c>
      <c r="AO118">
        <f t="shared" si="110"/>
        <v>0</v>
      </c>
      <c r="AP118" s="21" t="e">
        <f t="shared" si="111"/>
        <v>#REF!</v>
      </c>
      <c r="AQ118" s="20" t="e">
        <f>Main!#REF!</f>
        <v>#REF!</v>
      </c>
      <c r="AR118" s="24" t="e">
        <f t="shared" si="112"/>
        <v>#REF!</v>
      </c>
      <c r="AS118" t="e">
        <f t="shared" si="113"/>
        <v>#REF!</v>
      </c>
      <c r="AT118" t="e">
        <f t="shared" si="114"/>
        <v>#REF!</v>
      </c>
      <c r="AU118" t="e">
        <f t="shared" si="115"/>
        <v>#REF!</v>
      </c>
      <c r="AV118" t="str">
        <f t="shared" si="116"/>
        <v>No vapor present</v>
      </c>
      <c r="AW118" t="e">
        <f t="shared" si="117"/>
        <v>#REF!</v>
      </c>
      <c r="AX118" t="e">
        <f t="shared" si="118"/>
        <v>#REF!</v>
      </c>
      <c r="AY118" s="26" t="e">
        <f t="shared" si="119"/>
        <v>#REF!</v>
      </c>
      <c r="AZ118" s="22" t="e">
        <f>IF(B118&gt;C118,1+ -0.000340326741162024 *(B118-C118)+(B118-C118)^2* -0.000000850463578321 + (B118-C118)*Main!#REF!* -0.000001031725417801,1)</f>
        <v>#REF!</v>
      </c>
      <c r="BA118" t="e">
        <f t="shared" si="120"/>
        <v>#REF!</v>
      </c>
      <c r="BB118" s="25" t="e">
        <f>IF(AND(ISBLANK(Main!#REF!),ISNUMBER(Main!#REF!)), Main!#REF!, BA118*D118+(1-BA118)*AV118)</f>
        <v>#REF!</v>
      </c>
      <c r="BC118" s="27"/>
      <c r="BL118" s="53"/>
      <c r="BM118" s="54"/>
    </row>
    <row r="119" spans="2:65">
      <c r="B119" t="e">
        <f>Main!#REF!</f>
        <v>#REF!</v>
      </c>
      <c r="C119" t="str">
        <f>IF(ISNUMBER(Main!#REF!),Main!#REF!, IF(AND(ISBLANK(Main!#REF!), ISNUMBER(Main!#REF!)), 'Tm-Th-Salinity'!H119,""))</f>
        <v/>
      </c>
      <c r="D119" s="25" t="e">
        <f>IF('Tm-Th-Salinity'!E119=0,0.0000000001,'Tm-Th-Salinity'!E119)</f>
        <v>#REF!</v>
      </c>
      <c r="E119" t="e">
        <f t="shared" si="74"/>
        <v>#VALUE!</v>
      </c>
      <c r="F119" t="e">
        <f t="shared" si="75"/>
        <v>#REF!</v>
      </c>
      <c r="G119" t="str">
        <f t="shared" si="76"/>
        <v>DUD</v>
      </c>
      <c r="H119" t="str">
        <f t="shared" si="77"/>
        <v>DUD</v>
      </c>
      <c r="I119" t="str">
        <f t="shared" si="78"/>
        <v>DUD</v>
      </c>
      <c r="J119" t="str">
        <f t="shared" si="79"/>
        <v>DUD</v>
      </c>
      <c r="K119" t="str">
        <f t="shared" si="80"/>
        <v>DUD</v>
      </c>
      <c r="L119" t="str">
        <f t="shared" si="81"/>
        <v>DUD</v>
      </c>
      <c r="M119" t="str">
        <f t="shared" si="82"/>
        <v>DUD</v>
      </c>
      <c r="N119" t="str">
        <f t="shared" si="83"/>
        <v>DUD</v>
      </c>
      <c r="O119" t="str">
        <f t="shared" si="84"/>
        <v>DUD</v>
      </c>
      <c r="P119" t="str">
        <f t="shared" si="85"/>
        <v>DUD</v>
      </c>
      <c r="Q119" t="str">
        <f t="shared" si="86"/>
        <v>DUD</v>
      </c>
      <c r="R119" t="str">
        <f t="shared" si="87"/>
        <v>DUD</v>
      </c>
      <c r="S119" t="str">
        <f t="shared" si="88"/>
        <v>DUD</v>
      </c>
      <c r="T119" t="str">
        <f t="shared" si="89"/>
        <v>DUD</v>
      </c>
      <c r="U119" t="str">
        <f t="shared" si="90"/>
        <v>DUD</v>
      </c>
      <c r="V119" t="str">
        <f t="shared" si="91"/>
        <v>DUD</v>
      </c>
      <c r="W119" t="str">
        <f t="shared" si="92"/>
        <v>DUD</v>
      </c>
      <c r="X119" t="str">
        <f t="shared" si="93"/>
        <v>DUD</v>
      </c>
      <c r="Y119" t="str">
        <f t="shared" si="94"/>
        <v>DUD</v>
      </c>
      <c r="Z119" t="str">
        <f t="shared" si="95"/>
        <v>DUD</v>
      </c>
      <c r="AA119" t="str">
        <f t="shared" si="96"/>
        <v>DUD</v>
      </c>
      <c r="AB119" t="str">
        <f t="shared" si="97"/>
        <v>DUD</v>
      </c>
      <c r="AC119" t="str">
        <f t="shared" si="98"/>
        <v>DUD</v>
      </c>
      <c r="AD119" t="str">
        <f t="shared" si="99"/>
        <v>DUD</v>
      </c>
      <c r="AE119" t="str">
        <f t="shared" si="100"/>
        <v>DUD</v>
      </c>
      <c r="AF119" t="str">
        <f t="shared" si="101"/>
        <v>DUD</v>
      </c>
      <c r="AG119" t="str">
        <f t="shared" si="102"/>
        <v>DUD</v>
      </c>
      <c r="AH119" t="str">
        <f t="shared" si="103"/>
        <v>DUD</v>
      </c>
      <c r="AI119" t="str">
        <f t="shared" si="104"/>
        <v>DUD</v>
      </c>
      <c r="AJ119" t="str">
        <f t="shared" si="105"/>
        <v>DUD</v>
      </c>
      <c r="AK119" t="str">
        <f t="shared" si="106"/>
        <v>DUD</v>
      </c>
      <c r="AL119" t="str">
        <f t="shared" si="107"/>
        <v>DUD</v>
      </c>
      <c r="AM119" t="str">
        <f t="shared" si="108"/>
        <v>DUD</v>
      </c>
      <c r="AN119" t="str">
        <f t="shared" si="109"/>
        <v>DUD</v>
      </c>
      <c r="AO119">
        <f t="shared" si="110"/>
        <v>0</v>
      </c>
      <c r="AP119" s="21" t="e">
        <f t="shared" si="111"/>
        <v>#REF!</v>
      </c>
      <c r="AQ119" s="20" t="e">
        <f>Main!#REF!</f>
        <v>#REF!</v>
      </c>
      <c r="AR119" s="24" t="e">
        <f t="shared" si="112"/>
        <v>#REF!</v>
      </c>
      <c r="AS119" t="e">
        <f t="shared" si="113"/>
        <v>#REF!</v>
      </c>
      <c r="AT119" t="e">
        <f t="shared" si="114"/>
        <v>#REF!</v>
      </c>
      <c r="AU119" t="e">
        <f t="shared" si="115"/>
        <v>#REF!</v>
      </c>
      <c r="AV119" t="str">
        <f t="shared" si="116"/>
        <v>No vapor present</v>
      </c>
      <c r="AW119" t="e">
        <f t="shared" si="117"/>
        <v>#REF!</v>
      </c>
      <c r="AX119" t="e">
        <f t="shared" si="118"/>
        <v>#REF!</v>
      </c>
      <c r="AY119" s="26" t="e">
        <f t="shared" si="119"/>
        <v>#REF!</v>
      </c>
      <c r="AZ119" s="22" t="e">
        <f>IF(B119&gt;C119,1+ -0.000340326741162024 *(B119-C119)+(B119-C119)^2* -0.000000850463578321 + (B119-C119)*Main!#REF!* -0.000001031725417801,1)</f>
        <v>#REF!</v>
      </c>
      <c r="BA119" t="e">
        <f t="shared" si="120"/>
        <v>#REF!</v>
      </c>
      <c r="BB119" s="25" t="e">
        <f>IF(AND(ISBLANK(Main!#REF!),ISNUMBER(Main!#REF!)), Main!#REF!, BA119*D119+(1-BA119)*AV119)</f>
        <v>#REF!</v>
      </c>
      <c r="BC119" s="27"/>
      <c r="BL119" s="53"/>
      <c r="BM119" s="54"/>
    </row>
    <row r="120" spans="2:65">
      <c r="B120" t="e">
        <f>Main!#REF!</f>
        <v>#REF!</v>
      </c>
      <c r="C120" t="str">
        <f>IF(ISNUMBER(Main!#REF!),Main!#REF!, IF(AND(ISBLANK(Main!#REF!), ISNUMBER(Main!#REF!)), 'Tm-Th-Salinity'!H120,""))</f>
        <v/>
      </c>
      <c r="D120" s="25" t="e">
        <f>IF('Tm-Th-Salinity'!E120=0,0.0000000001,'Tm-Th-Salinity'!E120)</f>
        <v>#REF!</v>
      </c>
      <c r="E120" t="e">
        <f t="shared" si="74"/>
        <v>#VALUE!</v>
      </c>
      <c r="F120" t="e">
        <f t="shared" si="75"/>
        <v>#REF!</v>
      </c>
      <c r="G120" t="str">
        <f t="shared" si="76"/>
        <v>DUD</v>
      </c>
      <c r="H120" t="str">
        <f t="shared" si="77"/>
        <v>DUD</v>
      </c>
      <c r="I120" t="str">
        <f t="shared" si="78"/>
        <v>DUD</v>
      </c>
      <c r="J120" t="str">
        <f t="shared" si="79"/>
        <v>DUD</v>
      </c>
      <c r="K120" t="str">
        <f t="shared" si="80"/>
        <v>DUD</v>
      </c>
      <c r="L120" t="str">
        <f t="shared" si="81"/>
        <v>DUD</v>
      </c>
      <c r="M120" t="str">
        <f t="shared" si="82"/>
        <v>DUD</v>
      </c>
      <c r="N120" t="str">
        <f t="shared" si="83"/>
        <v>DUD</v>
      </c>
      <c r="O120" t="str">
        <f t="shared" si="84"/>
        <v>DUD</v>
      </c>
      <c r="P120" t="str">
        <f t="shared" si="85"/>
        <v>DUD</v>
      </c>
      <c r="Q120" t="str">
        <f t="shared" si="86"/>
        <v>DUD</v>
      </c>
      <c r="R120" t="str">
        <f t="shared" si="87"/>
        <v>DUD</v>
      </c>
      <c r="S120" t="str">
        <f t="shared" si="88"/>
        <v>DUD</v>
      </c>
      <c r="T120" t="str">
        <f t="shared" si="89"/>
        <v>DUD</v>
      </c>
      <c r="U120" t="str">
        <f t="shared" si="90"/>
        <v>DUD</v>
      </c>
      <c r="V120" t="str">
        <f t="shared" si="91"/>
        <v>DUD</v>
      </c>
      <c r="W120" t="str">
        <f t="shared" si="92"/>
        <v>DUD</v>
      </c>
      <c r="X120" t="str">
        <f t="shared" si="93"/>
        <v>DUD</v>
      </c>
      <c r="Y120" t="str">
        <f t="shared" si="94"/>
        <v>DUD</v>
      </c>
      <c r="Z120" t="str">
        <f t="shared" si="95"/>
        <v>DUD</v>
      </c>
      <c r="AA120" t="str">
        <f t="shared" si="96"/>
        <v>DUD</v>
      </c>
      <c r="AB120" t="str">
        <f t="shared" si="97"/>
        <v>DUD</v>
      </c>
      <c r="AC120" t="str">
        <f t="shared" si="98"/>
        <v>DUD</v>
      </c>
      <c r="AD120" t="str">
        <f t="shared" si="99"/>
        <v>DUD</v>
      </c>
      <c r="AE120" t="str">
        <f t="shared" si="100"/>
        <v>DUD</v>
      </c>
      <c r="AF120" t="str">
        <f t="shared" si="101"/>
        <v>DUD</v>
      </c>
      <c r="AG120" t="str">
        <f t="shared" si="102"/>
        <v>DUD</v>
      </c>
      <c r="AH120" t="str">
        <f t="shared" si="103"/>
        <v>DUD</v>
      </c>
      <c r="AI120" t="str">
        <f t="shared" si="104"/>
        <v>DUD</v>
      </c>
      <c r="AJ120" t="str">
        <f t="shared" si="105"/>
        <v>DUD</v>
      </c>
      <c r="AK120" t="str">
        <f t="shared" si="106"/>
        <v>DUD</v>
      </c>
      <c r="AL120" t="str">
        <f t="shared" si="107"/>
        <v>DUD</v>
      </c>
      <c r="AM120" t="str">
        <f t="shared" si="108"/>
        <v>DUD</v>
      </c>
      <c r="AN120" t="str">
        <f t="shared" si="109"/>
        <v>DUD</v>
      </c>
      <c r="AO120">
        <f t="shared" si="110"/>
        <v>0</v>
      </c>
      <c r="AP120" s="21" t="e">
        <f t="shared" si="111"/>
        <v>#REF!</v>
      </c>
      <c r="AQ120" s="20" t="e">
        <f>Main!#REF!</f>
        <v>#REF!</v>
      </c>
      <c r="AR120" s="24" t="e">
        <f t="shared" si="112"/>
        <v>#REF!</v>
      </c>
      <c r="AS120" t="e">
        <f t="shared" si="113"/>
        <v>#REF!</v>
      </c>
      <c r="AT120" t="e">
        <f t="shared" si="114"/>
        <v>#REF!</v>
      </c>
      <c r="AU120" t="e">
        <f t="shared" si="115"/>
        <v>#REF!</v>
      </c>
      <c r="AV120" t="str">
        <f t="shared" si="116"/>
        <v>No vapor present</v>
      </c>
      <c r="AW120" t="e">
        <f t="shared" si="117"/>
        <v>#REF!</v>
      </c>
      <c r="AX120" t="e">
        <f t="shared" si="118"/>
        <v>#REF!</v>
      </c>
      <c r="AY120" s="26" t="e">
        <f t="shared" si="119"/>
        <v>#REF!</v>
      </c>
      <c r="AZ120" s="22" t="e">
        <f>IF(B120&gt;C120,1+ -0.000340326741162024 *(B120-C120)+(B120-C120)^2* -0.000000850463578321 + (B120-C120)*Main!#REF!* -0.000001031725417801,1)</f>
        <v>#REF!</v>
      </c>
      <c r="BA120" t="e">
        <f t="shared" si="120"/>
        <v>#REF!</v>
      </c>
      <c r="BB120" s="25" t="e">
        <f>IF(AND(ISBLANK(Main!#REF!),ISNUMBER(Main!#REF!)), Main!#REF!, BA120*D120+(1-BA120)*AV120)</f>
        <v>#REF!</v>
      </c>
      <c r="BC120" s="27"/>
      <c r="BL120" s="53"/>
      <c r="BM120" s="54"/>
    </row>
    <row r="121" spans="2:65">
      <c r="B121" t="e">
        <f>Main!#REF!</f>
        <v>#REF!</v>
      </c>
      <c r="C121" t="str">
        <f>IF(ISNUMBER(Main!#REF!),Main!#REF!, IF(AND(ISBLANK(Main!#REF!), ISNUMBER(Main!#REF!)), 'Tm-Th-Salinity'!H121,""))</f>
        <v/>
      </c>
      <c r="D121" s="25" t="e">
        <f>IF('Tm-Th-Salinity'!E121=0,0.0000000001,'Tm-Th-Salinity'!E121)</f>
        <v>#REF!</v>
      </c>
      <c r="E121" t="e">
        <f t="shared" si="74"/>
        <v>#VALUE!</v>
      </c>
      <c r="F121" t="e">
        <f t="shared" si="75"/>
        <v>#REF!</v>
      </c>
      <c r="G121" t="str">
        <f t="shared" si="76"/>
        <v>DUD</v>
      </c>
      <c r="H121" t="str">
        <f t="shared" si="77"/>
        <v>DUD</v>
      </c>
      <c r="I121" t="str">
        <f t="shared" si="78"/>
        <v>DUD</v>
      </c>
      <c r="J121" t="str">
        <f t="shared" si="79"/>
        <v>DUD</v>
      </c>
      <c r="K121" t="str">
        <f t="shared" si="80"/>
        <v>DUD</v>
      </c>
      <c r="L121" t="str">
        <f t="shared" si="81"/>
        <v>DUD</v>
      </c>
      <c r="M121" t="str">
        <f t="shared" si="82"/>
        <v>DUD</v>
      </c>
      <c r="N121" t="str">
        <f t="shared" si="83"/>
        <v>DUD</v>
      </c>
      <c r="O121" t="str">
        <f t="shared" si="84"/>
        <v>DUD</v>
      </c>
      <c r="P121" t="str">
        <f t="shared" si="85"/>
        <v>DUD</v>
      </c>
      <c r="Q121" t="str">
        <f t="shared" si="86"/>
        <v>DUD</v>
      </c>
      <c r="R121" t="str">
        <f t="shared" si="87"/>
        <v>DUD</v>
      </c>
      <c r="S121" t="str">
        <f t="shared" si="88"/>
        <v>DUD</v>
      </c>
      <c r="T121" t="str">
        <f t="shared" si="89"/>
        <v>DUD</v>
      </c>
      <c r="U121" t="str">
        <f t="shared" si="90"/>
        <v>DUD</v>
      </c>
      <c r="V121" t="str">
        <f t="shared" si="91"/>
        <v>DUD</v>
      </c>
      <c r="W121" t="str">
        <f t="shared" si="92"/>
        <v>DUD</v>
      </c>
      <c r="X121" t="str">
        <f t="shared" si="93"/>
        <v>DUD</v>
      </c>
      <c r="Y121" t="str">
        <f t="shared" si="94"/>
        <v>DUD</v>
      </c>
      <c r="Z121" t="str">
        <f t="shared" si="95"/>
        <v>DUD</v>
      </c>
      <c r="AA121" t="str">
        <f t="shared" si="96"/>
        <v>DUD</v>
      </c>
      <c r="AB121" t="str">
        <f t="shared" si="97"/>
        <v>DUD</v>
      </c>
      <c r="AC121" t="str">
        <f t="shared" si="98"/>
        <v>DUD</v>
      </c>
      <c r="AD121" t="str">
        <f t="shared" si="99"/>
        <v>DUD</v>
      </c>
      <c r="AE121" t="str">
        <f t="shared" si="100"/>
        <v>DUD</v>
      </c>
      <c r="AF121" t="str">
        <f t="shared" si="101"/>
        <v>DUD</v>
      </c>
      <c r="AG121" t="str">
        <f t="shared" si="102"/>
        <v>DUD</v>
      </c>
      <c r="AH121" t="str">
        <f t="shared" si="103"/>
        <v>DUD</v>
      </c>
      <c r="AI121" t="str">
        <f t="shared" si="104"/>
        <v>DUD</v>
      </c>
      <c r="AJ121" t="str">
        <f t="shared" si="105"/>
        <v>DUD</v>
      </c>
      <c r="AK121" t="str">
        <f t="shared" si="106"/>
        <v>DUD</v>
      </c>
      <c r="AL121" t="str">
        <f t="shared" si="107"/>
        <v>DUD</v>
      </c>
      <c r="AM121" t="str">
        <f t="shared" si="108"/>
        <v>DUD</v>
      </c>
      <c r="AN121" t="str">
        <f t="shared" si="109"/>
        <v>DUD</v>
      </c>
      <c r="AO121">
        <f t="shared" si="110"/>
        <v>0</v>
      </c>
      <c r="AP121" s="21" t="e">
        <f t="shared" si="111"/>
        <v>#REF!</v>
      </c>
      <c r="AQ121" s="20" t="e">
        <f>Main!#REF!</f>
        <v>#REF!</v>
      </c>
      <c r="AR121" s="24" t="e">
        <f t="shared" si="112"/>
        <v>#REF!</v>
      </c>
      <c r="AS121" t="e">
        <f t="shared" si="113"/>
        <v>#REF!</v>
      </c>
      <c r="AT121" t="e">
        <f t="shared" si="114"/>
        <v>#REF!</v>
      </c>
      <c r="AU121" t="e">
        <f t="shared" si="115"/>
        <v>#REF!</v>
      </c>
      <c r="AV121" t="str">
        <f t="shared" si="116"/>
        <v>No vapor present</v>
      </c>
      <c r="AW121" t="e">
        <f t="shared" si="117"/>
        <v>#REF!</v>
      </c>
      <c r="AX121" t="e">
        <f t="shared" si="118"/>
        <v>#REF!</v>
      </c>
      <c r="AY121" s="26" t="e">
        <f t="shared" si="119"/>
        <v>#REF!</v>
      </c>
      <c r="AZ121" s="22" t="e">
        <f>IF(B121&gt;C121,1+ -0.000340326741162024 *(B121-C121)+(B121-C121)^2* -0.000000850463578321 + (B121-C121)*Main!#REF!* -0.000001031725417801,1)</f>
        <v>#REF!</v>
      </c>
      <c r="BA121" t="e">
        <f t="shared" si="120"/>
        <v>#REF!</v>
      </c>
      <c r="BB121" s="25" t="e">
        <f>IF(AND(ISBLANK(Main!#REF!),ISNUMBER(Main!#REF!)), Main!#REF!, BA121*D121+(1-BA121)*AV121)</f>
        <v>#REF!</v>
      </c>
      <c r="BC121" s="27"/>
      <c r="BL121" s="53"/>
      <c r="BM121" s="54"/>
    </row>
    <row r="122" spans="2:65">
      <c r="B122" t="e">
        <f>Main!#REF!</f>
        <v>#REF!</v>
      </c>
      <c r="C122" t="str">
        <f>IF(ISNUMBER(Main!#REF!),Main!#REF!, IF(AND(ISBLANK(Main!#REF!), ISNUMBER(Main!#REF!)), 'Tm-Th-Salinity'!H122,""))</f>
        <v/>
      </c>
      <c r="D122" s="25" t="e">
        <f>IF('Tm-Th-Salinity'!E122=0,0.0000000001,'Tm-Th-Salinity'!E122)</f>
        <v>#REF!</v>
      </c>
      <c r="E122" t="e">
        <f t="shared" si="74"/>
        <v>#VALUE!</v>
      </c>
      <c r="F122" t="e">
        <f t="shared" si="75"/>
        <v>#REF!</v>
      </c>
      <c r="G122" t="str">
        <f t="shared" si="76"/>
        <v>DUD</v>
      </c>
      <c r="H122" t="str">
        <f t="shared" si="77"/>
        <v>DUD</v>
      </c>
      <c r="I122" t="str">
        <f t="shared" si="78"/>
        <v>DUD</v>
      </c>
      <c r="J122" t="str">
        <f t="shared" si="79"/>
        <v>DUD</v>
      </c>
      <c r="K122" t="str">
        <f t="shared" si="80"/>
        <v>DUD</v>
      </c>
      <c r="L122" t="str">
        <f t="shared" si="81"/>
        <v>DUD</v>
      </c>
      <c r="M122" t="str">
        <f t="shared" si="82"/>
        <v>DUD</v>
      </c>
      <c r="N122" t="str">
        <f t="shared" si="83"/>
        <v>DUD</v>
      </c>
      <c r="O122" t="str">
        <f t="shared" si="84"/>
        <v>DUD</v>
      </c>
      <c r="P122" t="str">
        <f t="shared" si="85"/>
        <v>DUD</v>
      </c>
      <c r="Q122" t="str">
        <f t="shared" si="86"/>
        <v>DUD</v>
      </c>
      <c r="R122" t="str">
        <f t="shared" si="87"/>
        <v>DUD</v>
      </c>
      <c r="S122" t="str">
        <f t="shared" si="88"/>
        <v>DUD</v>
      </c>
      <c r="T122" t="str">
        <f t="shared" si="89"/>
        <v>DUD</v>
      </c>
      <c r="U122" t="str">
        <f t="shared" si="90"/>
        <v>DUD</v>
      </c>
      <c r="V122" t="str">
        <f t="shared" si="91"/>
        <v>DUD</v>
      </c>
      <c r="W122" t="str">
        <f t="shared" si="92"/>
        <v>DUD</v>
      </c>
      <c r="X122" t="str">
        <f t="shared" si="93"/>
        <v>DUD</v>
      </c>
      <c r="Y122" t="str">
        <f t="shared" si="94"/>
        <v>DUD</v>
      </c>
      <c r="Z122" t="str">
        <f t="shared" si="95"/>
        <v>DUD</v>
      </c>
      <c r="AA122" t="str">
        <f t="shared" si="96"/>
        <v>DUD</v>
      </c>
      <c r="AB122" t="str">
        <f t="shared" si="97"/>
        <v>DUD</v>
      </c>
      <c r="AC122" t="str">
        <f t="shared" si="98"/>
        <v>DUD</v>
      </c>
      <c r="AD122" t="str">
        <f t="shared" si="99"/>
        <v>DUD</v>
      </c>
      <c r="AE122" t="str">
        <f t="shared" si="100"/>
        <v>DUD</v>
      </c>
      <c r="AF122" t="str">
        <f t="shared" si="101"/>
        <v>DUD</v>
      </c>
      <c r="AG122" t="str">
        <f t="shared" si="102"/>
        <v>DUD</v>
      </c>
      <c r="AH122" t="str">
        <f t="shared" si="103"/>
        <v>DUD</v>
      </c>
      <c r="AI122" t="str">
        <f t="shared" si="104"/>
        <v>DUD</v>
      </c>
      <c r="AJ122" t="str">
        <f t="shared" si="105"/>
        <v>DUD</v>
      </c>
      <c r="AK122" t="str">
        <f t="shared" si="106"/>
        <v>DUD</v>
      </c>
      <c r="AL122" t="str">
        <f t="shared" si="107"/>
        <v>DUD</v>
      </c>
      <c r="AM122" t="str">
        <f t="shared" si="108"/>
        <v>DUD</v>
      </c>
      <c r="AN122" t="str">
        <f t="shared" si="109"/>
        <v>DUD</v>
      </c>
      <c r="AO122">
        <f t="shared" si="110"/>
        <v>0</v>
      </c>
      <c r="AP122" s="21" t="e">
        <f t="shared" si="111"/>
        <v>#REF!</v>
      </c>
      <c r="AQ122" s="20" t="e">
        <f>Main!#REF!</f>
        <v>#REF!</v>
      </c>
      <c r="AR122" s="24" t="e">
        <f t="shared" si="112"/>
        <v>#REF!</v>
      </c>
      <c r="AS122" t="e">
        <f t="shared" si="113"/>
        <v>#REF!</v>
      </c>
      <c r="AT122" t="e">
        <f t="shared" si="114"/>
        <v>#REF!</v>
      </c>
      <c r="AU122" t="e">
        <f t="shared" si="115"/>
        <v>#REF!</v>
      </c>
      <c r="AV122" t="str">
        <f t="shared" si="116"/>
        <v>No vapor present</v>
      </c>
      <c r="AW122" t="e">
        <f t="shared" si="117"/>
        <v>#REF!</v>
      </c>
      <c r="AX122" t="e">
        <f t="shared" si="118"/>
        <v>#REF!</v>
      </c>
      <c r="AY122" s="26" t="e">
        <f t="shared" si="119"/>
        <v>#REF!</v>
      </c>
      <c r="AZ122" s="22" t="e">
        <f>IF(B122&gt;C122,1+ -0.000340326741162024 *(B122-C122)+(B122-C122)^2* -0.000000850463578321 + (B122-C122)*Main!#REF!* -0.000001031725417801,1)</f>
        <v>#REF!</v>
      </c>
      <c r="BA122" t="e">
        <f t="shared" si="120"/>
        <v>#REF!</v>
      </c>
      <c r="BB122" s="25" t="e">
        <f>IF(AND(ISBLANK(Main!#REF!),ISNUMBER(Main!#REF!)), Main!#REF!, BA122*D122+(1-BA122)*AV122)</f>
        <v>#REF!</v>
      </c>
      <c r="BC122" s="27"/>
      <c r="BL122" s="53"/>
      <c r="BM122" s="54"/>
    </row>
    <row r="123" spans="2:65">
      <c r="B123" t="e">
        <f>Main!#REF!</f>
        <v>#REF!</v>
      </c>
      <c r="C123" t="str">
        <f>IF(ISNUMBER(Main!#REF!),Main!#REF!, IF(AND(ISBLANK(Main!#REF!), ISNUMBER(Main!#REF!)), 'Tm-Th-Salinity'!H123,""))</f>
        <v/>
      </c>
      <c r="D123" s="25" t="e">
        <f>IF('Tm-Th-Salinity'!E123=0,0.0000000001,'Tm-Th-Salinity'!E123)</f>
        <v>#REF!</v>
      </c>
      <c r="E123" t="e">
        <f t="shared" si="74"/>
        <v>#VALUE!</v>
      </c>
      <c r="F123" t="e">
        <f t="shared" si="75"/>
        <v>#REF!</v>
      </c>
      <c r="G123" t="str">
        <f t="shared" si="76"/>
        <v>DUD</v>
      </c>
      <c r="H123" t="str">
        <f t="shared" si="77"/>
        <v>DUD</v>
      </c>
      <c r="I123" t="str">
        <f t="shared" si="78"/>
        <v>DUD</v>
      </c>
      <c r="J123" t="str">
        <f t="shared" si="79"/>
        <v>DUD</v>
      </c>
      <c r="K123" t="str">
        <f t="shared" si="80"/>
        <v>DUD</v>
      </c>
      <c r="L123" t="str">
        <f t="shared" si="81"/>
        <v>DUD</v>
      </c>
      <c r="M123" t="str">
        <f t="shared" si="82"/>
        <v>DUD</v>
      </c>
      <c r="N123" t="str">
        <f t="shared" si="83"/>
        <v>DUD</v>
      </c>
      <c r="O123" t="str">
        <f t="shared" si="84"/>
        <v>DUD</v>
      </c>
      <c r="P123" t="str">
        <f t="shared" si="85"/>
        <v>DUD</v>
      </c>
      <c r="Q123" t="str">
        <f t="shared" si="86"/>
        <v>DUD</v>
      </c>
      <c r="R123" t="str">
        <f t="shared" si="87"/>
        <v>DUD</v>
      </c>
      <c r="S123" t="str">
        <f t="shared" si="88"/>
        <v>DUD</v>
      </c>
      <c r="T123" t="str">
        <f t="shared" si="89"/>
        <v>DUD</v>
      </c>
      <c r="U123" t="str">
        <f t="shared" si="90"/>
        <v>DUD</v>
      </c>
      <c r="V123" t="str">
        <f t="shared" si="91"/>
        <v>DUD</v>
      </c>
      <c r="W123" t="str">
        <f t="shared" si="92"/>
        <v>DUD</v>
      </c>
      <c r="X123" t="str">
        <f t="shared" si="93"/>
        <v>DUD</v>
      </c>
      <c r="Y123" t="str">
        <f t="shared" si="94"/>
        <v>DUD</v>
      </c>
      <c r="Z123" t="str">
        <f t="shared" si="95"/>
        <v>DUD</v>
      </c>
      <c r="AA123" t="str">
        <f t="shared" si="96"/>
        <v>DUD</v>
      </c>
      <c r="AB123" t="str">
        <f t="shared" si="97"/>
        <v>DUD</v>
      </c>
      <c r="AC123" t="str">
        <f t="shared" si="98"/>
        <v>DUD</v>
      </c>
      <c r="AD123" t="str">
        <f t="shared" si="99"/>
        <v>DUD</v>
      </c>
      <c r="AE123" t="str">
        <f t="shared" si="100"/>
        <v>DUD</v>
      </c>
      <c r="AF123" t="str">
        <f t="shared" si="101"/>
        <v>DUD</v>
      </c>
      <c r="AG123" t="str">
        <f t="shared" si="102"/>
        <v>DUD</v>
      </c>
      <c r="AH123" t="str">
        <f t="shared" si="103"/>
        <v>DUD</v>
      </c>
      <c r="AI123" t="str">
        <f t="shared" si="104"/>
        <v>DUD</v>
      </c>
      <c r="AJ123" t="str">
        <f t="shared" si="105"/>
        <v>DUD</v>
      </c>
      <c r="AK123" t="str">
        <f t="shared" si="106"/>
        <v>DUD</v>
      </c>
      <c r="AL123" t="str">
        <f t="shared" si="107"/>
        <v>DUD</v>
      </c>
      <c r="AM123" t="str">
        <f t="shared" si="108"/>
        <v>DUD</v>
      </c>
      <c r="AN123" t="str">
        <f t="shared" si="109"/>
        <v>DUD</v>
      </c>
      <c r="AO123">
        <f t="shared" si="110"/>
        <v>0</v>
      </c>
      <c r="AP123" s="21" t="e">
        <f t="shared" si="111"/>
        <v>#REF!</v>
      </c>
      <c r="AQ123" s="20" t="e">
        <f>Main!#REF!</f>
        <v>#REF!</v>
      </c>
      <c r="AR123" s="24" t="e">
        <f t="shared" si="112"/>
        <v>#REF!</v>
      </c>
      <c r="AS123" t="e">
        <f t="shared" si="113"/>
        <v>#REF!</v>
      </c>
      <c r="AT123" t="e">
        <f t="shared" si="114"/>
        <v>#REF!</v>
      </c>
      <c r="AU123" t="e">
        <f t="shared" si="115"/>
        <v>#REF!</v>
      </c>
      <c r="AV123" t="str">
        <f t="shared" si="116"/>
        <v>No vapor present</v>
      </c>
      <c r="AW123" t="e">
        <f t="shared" si="117"/>
        <v>#REF!</v>
      </c>
      <c r="AX123" t="e">
        <f t="shared" si="118"/>
        <v>#REF!</v>
      </c>
      <c r="AY123" s="26" t="e">
        <f t="shared" si="119"/>
        <v>#REF!</v>
      </c>
      <c r="AZ123" s="22" t="e">
        <f>IF(B123&gt;C123,1+ -0.000340326741162024 *(B123-C123)+(B123-C123)^2* -0.000000850463578321 + (B123-C123)*Main!#REF!* -0.000001031725417801,1)</f>
        <v>#REF!</v>
      </c>
      <c r="BA123" t="e">
        <f t="shared" si="120"/>
        <v>#REF!</v>
      </c>
      <c r="BB123" s="25" t="e">
        <f>IF(AND(ISBLANK(Main!#REF!),ISNUMBER(Main!#REF!)), Main!#REF!, BA123*D123+(1-BA123)*AV123)</f>
        <v>#REF!</v>
      </c>
      <c r="BC123" s="27"/>
      <c r="BL123" s="53"/>
      <c r="BM123" s="54"/>
    </row>
    <row r="124" spans="2:65">
      <c r="B124" t="e">
        <f>Main!#REF!</f>
        <v>#REF!</v>
      </c>
      <c r="C124" t="str">
        <f>IF(ISNUMBER(Main!#REF!),Main!#REF!, IF(AND(ISBLANK(Main!#REF!), ISNUMBER(Main!#REF!)), 'Tm-Th-Salinity'!H124,""))</f>
        <v/>
      </c>
      <c r="D124" s="25" t="e">
        <f>IF('Tm-Th-Salinity'!E124=0,0.0000000001,'Tm-Th-Salinity'!E124)</f>
        <v>#REF!</v>
      </c>
      <c r="E124" t="e">
        <f t="shared" si="74"/>
        <v>#VALUE!</v>
      </c>
      <c r="F124" t="e">
        <f t="shared" si="75"/>
        <v>#REF!</v>
      </c>
      <c r="G124" t="str">
        <f t="shared" si="76"/>
        <v>DUD</v>
      </c>
      <c r="H124" t="str">
        <f t="shared" si="77"/>
        <v>DUD</v>
      </c>
      <c r="I124" t="str">
        <f t="shared" si="78"/>
        <v>DUD</v>
      </c>
      <c r="J124" t="str">
        <f t="shared" si="79"/>
        <v>DUD</v>
      </c>
      <c r="K124" t="str">
        <f t="shared" si="80"/>
        <v>DUD</v>
      </c>
      <c r="L124" t="str">
        <f t="shared" si="81"/>
        <v>DUD</v>
      </c>
      <c r="M124" t="str">
        <f t="shared" si="82"/>
        <v>DUD</v>
      </c>
      <c r="N124" t="str">
        <f t="shared" si="83"/>
        <v>DUD</v>
      </c>
      <c r="O124" t="str">
        <f t="shared" si="84"/>
        <v>DUD</v>
      </c>
      <c r="P124" t="str">
        <f t="shared" si="85"/>
        <v>DUD</v>
      </c>
      <c r="Q124" t="str">
        <f t="shared" si="86"/>
        <v>DUD</v>
      </c>
      <c r="R124" t="str">
        <f t="shared" si="87"/>
        <v>DUD</v>
      </c>
      <c r="S124" t="str">
        <f t="shared" si="88"/>
        <v>DUD</v>
      </c>
      <c r="T124" t="str">
        <f t="shared" si="89"/>
        <v>DUD</v>
      </c>
      <c r="U124" t="str">
        <f t="shared" si="90"/>
        <v>DUD</v>
      </c>
      <c r="V124" t="str">
        <f t="shared" si="91"/>
        <v>DUD</v>
      </c>
      <c r="W124" t="str">
        <f t="shared" si="92"/>
        <v>DUD</v>
      </c>
      <c r="X124" t="str">
        <f t="shared" si="93"/>
        <v>DUD</v>
      </c>
      <c r="Y124" t="str">
        <f t="shared" si="94"/>
        <v>DUD</v>
      </c>
      <c r="Z124" t="str">
        <f t="shared" si="95"/>
        <v>DUD</v>
      </c>
      <c r="AA124" t="str">
        <f t="shared" si="96"/>
        <v>DUD</v>
      </c>
      <c r="AB124" t="str">
        <f t="shared" si="97"/>
        <v>DUD</v>
      </c>
      <c r="AC124" t="str">
        <f t="shared" si="98"/>
        <v>DUD</v>
      </c>
      <c r="AD124" t="str">
        <f t="shared" si="99"/>
        <v>DUD</v>
      </c>
      <c r="AE124" t="str">
        <f t="shared" si="100"/>
        <v>DUD</v>
      </c>
      <c r="AF124" t="str">
        <f t="shared" si="101"/>
        <v>DUD</v>
      </c>
      <c r="AG124" t="str">
        <f t="shared" si="102"/>
        <v>DUD</v>
      </c>
      <c r="AH124" t="str">
        <f t="shared" si="103"/>
        <v>DUD</v>
      </c>
      <c r="AI124" t="str">
        <f t="shared" si="104"/>
        <v>DUD</v>
      </c>
      <c r="AJ124" t="str">
        <f t="shared" si="105"/>
        <v>DUD</v>
      </c>
      <c r="AK124" t="str">
        <f t="shared" si="106"/>
        <v>DUD</v>
      </c>
      <c r="AL124" t="str">
        <f t="shared" si="107"/>
        <v>DUD</v>
      </c>
      <c r="AM124" t="str">
        <f t="shared" si="108"/>
        <v>DUD</v>
      </c>
      <c r="AN124" t="str">
        <f t="shared" si="109"/>
        <v>DUD</v>
      </c>
      <c r="AO124">
        <f t="shared" si="110"/>
        <v>0</v>
      </c>
      <c r="AP124" s="21" t="e">
        <f t="shared" si="111"/>
        <v>#REF!</v>
      </c>
      <c r="AQ124" s="20" t="e">
        <f>Main!#REF!</f>
        <v>#REF!</v>
      </c>
      <c r="AR124" s="24" t="e">
        <f t="shared" si="112"/>
        <v>#REF!</v>
      </c>
      <c r="AS124" t="e">
        <f t="shared" si="113"/>
        <v>#REF!</v>
      </c>
      <c r="AT124" t="e">
        <f t="shared" si="114"/>
        <v>#REF!</v>
      </c>
      <c r="AU124" t="e">
        <f t="shared" si="115"/>
        <v>#REF!</v>
      </c>
      <c r="AV124" t="str">
        <f t="shared" si="116"/>
        <v>No vapor present</v>
      </c>
      <c r="AW124" t="e">
        <f t="shared" si="117"/>
        <v>#REF!</v>
      </c>
      <c r="AX124" t="e">
        <f t="shared" si="118"/>
        <v>#REF!</v>
      </c>
      <c r="AY124" s="26" t="e">
        <f t="shared" si="119"/>
        <v>#REF!</v>
      </c>
      <c r="AZ124" s="22" t="e">
        <f>IF(B124&gt;C124,1+ -0.000340326741162024 *(B124-C124)+(B124-C124)^2* -0.000000850463578321 + (B124-C124)*Main!#REF!* -0.000001031725417801,1)</f>
        <v>#REF!</v>
      </c>
      <c r="BA124" t="e">
        <f t="shared" si="120"/>
        <v>#REF!</v>
      </c>
      <c r="BB124" s="25" t="e">
        <f>IF(AND(ISBLANK(Main!#REF!),ISNUMBER(Main!#REF!)), Main!#REF!, BA124*D124+(1-BA124)*AV124)</f>
        <v>#REF!</v>
      </c>
      <c r="BC124" s="27"/>
      <c r="BL124" s="53"/>
      <c r="BM124" s="54"/>
    </row>
    <row r="125" spans="2:65">
      <c r="B125" t="e">
        <f>Main!#REF!</f>
        <v>#REF!</v>
      </c>
      <c r="C125" t="str">
        <f>IF(ISNUMBER(Main!#REF!),Main!#REF!, IF(AND(ISBLANK(Main!#REF!), ISNUMBER(Main!#REF!)), 'Tm-Th-Salinity'!H125,""))</f>
        <v/>
      </c>
      <c r="D125" s="25" t="e">
        <f>IF('Tm-Th-Salinity'!E125=0,0.0000000001,'Tm-Th-Salinity'!E125)</f>
        <v>#REF!</v>
      </c>
      <c r="E125" t="e">
        <f t="shared" si="74"/>
        <v>#VALUE!</v>
      </c>
      <c r="F125" t="e">
        <f t="shared" si="75"/>
        <v>#REF!</v>
      </c>
      <c r="G125" t="str">
        <f t="shared" si="76"/>
        <v>DUD</v>
      </c>
      <c r="H125" t="str">
        <f t="shared" si="77"/>
        <v>DUD</v>
      </c>
      <c r="I125" t="str">
        <f t="shared" si="78"/>
        <v>DUD</v>
      </c>
      <c r="J125" t="str">
        <f t="shared" si="79"/>
        <v>DUD</v>
      </c>
      <c r="K125" t="str">
        <f t="shared" si="80"/>
        <v>DUD</v>
      </c>
      <c r="L125" t="str">
        <f t="shared" si="81"/>
        <v>DUD</v>
      </c>
      <c r="M125" t="str">
        <f t="shared" si="82"/>
        <v>DUD</v>
      </c>
      <c r="N125" t="str">
        <f t="shared" si="83"/>
        <v>DUD</v>
      </c>
      <c r="O125" t="str">
        <f t="shared" si="84"/>
        <v>DUD</v>
      </c>
      <c r="P125" t="str">
        <f t="shared" si="85"/>
        <v>DUD</v>
      </c>
      <c r="Q125" t="str">
        <f t="shared" si="86"/>
        <v>DUD</v>
      </c>
      <c r="R125" t="str">
        <f t="shared" si="87"/>
        <v>DUD</v>
      </c>
      <c r="S125" t="str">
        <f t="shared" si="88"/>
        <v>DUD</v>
      </c>
      <c r="T125" t="str">
        <f t="shared" si="89"/>
        <v>DUD</v>
      </c>
      <c r="U125" t="str">
        <f t="shared" si="90"/>
        <v>DUD</v>
      </c>
      <c r="V125" t="str">
        <f t="shared" si="91"/>
        <v>DUD</v>
      </c>
      <c r="W125" t="str">
        <f t="shared" si="92"/>
        <v>DUD</v>
      </c>
      <c r="X125" t="str">
        <f t="shared" si="93"/>
        <v>DUD</v>
      </c>
      <c r="Y125" t="str">
        <f t="shared" si="94"/>
        <v>DUD</v>
      </c>
      <c r="Z125" t="str">
        <f t="shared" si="95"/>
        <v>DUD</v>
      </c>
      <c r="AA125" t="str">
        <f t="shared" si="96"/>
        <v>DUD</v>
      </c>
      <c r="AB125" t="str">
        <f t="shared" si="97"/>
        <v>DUD</v>
      </c>
      <c r="AC125" t="str">
        <f t="shared" si="98"/>
        <v>DUD</v>
      </c>
      <c r="AD125" t="str">
        <f t="shared" si="99"/>
        <v>DUD</v>
      </c>
      <c r="AE125" t="str">
        <f t="shared" si="100"/>
        <v>DUD</v>
      </c>
      <c r="AF125" t="str">
        <f t="shared" si="101"/>
        <v>DUD</v>
      </c>
      <c r="AG125" t="str">
        <f t="shared" si="102"/>
        <v>DUD</v>
      </c>
      <c r="AH125" t="str">
        <f t="shared" si="103"/>
        <v>DUD</v>
      </c>
      <c r="AI125" t="str">
        <f t="shared" si="104"/>
        <v>DUD</v>
      </c>
      <c r="AJ125" t="str">
        <f t="shared" si="105"/>
        <v>DUD</v>
      </c>
      <c r="AK125" t="str">
        <f t="shared" si="106"/>
        <v>DUD</v>
      </c>
      <c r="AL125" t="str">
        <f t="shared" si="107"/>
        <v>DUD</v>
      </c>
      <c r="AM125" t="str">
        <f t="shared" si="108"/>
        <v>DUD</v>
      </c>
      <c r="AN125" t="str">
        <f t="shared" si="109"/>
        <v>DUD</v>
      </c>
      <c r="AO125">
        <f t="shared" si="110"/>
        <v>0</v>
      </c>
      <c r="AP125" s="21" t="e">
        <f t="shared" si="111"/>
        <v>#REF!</v>
      </c>
      <c r="AQ125" s="20" t="e">
        <f>Main!#REF!</f>
        <v>#REF!</v>
      </c>
      <c r="AR125" s="24" t="e">
        <f t="shared" si="112"/>
        <v>#REF!</v>
      </c>
      <c r="AS125" t="e">
        <f t="shared" si="113"/>
        <v>#REF!</v>
      </c>
      <c r="AT125" t="e">
        <f t="shared" si="114"/>
        <v>#REF!</v>
      </c>
      <c r="AU125" t="e">
        <f t="shared" si="115"/>
        <v>#REF!</v>
      </c>
      <c r="AV125" t="str">
        <f t="shared" si="116"/>
        <v>No vapor present</v>
      </c>
      <c r="AW125" t="e">
        <f t="shared" si="117"/>
        <v>#REF!</v>
      </c>
      <c r="AX125" t="e">
        <f t="shared" si="118"/>
        <v>#REF!</v>
      </c>
      <c r="AY125" s="26" t="e">
        <f t="shared" si="119"/>
        <v>#REF!</v>
      </c>
      <c r="AZ125" s="22" t="e">
        <f>IF(B125&gt;C125,1+ -0.000340326741162024 *(B125-C125)+(B125-C125)^2* -0.000000850463578321 + (B125-C125)*Main!#REF!* -0.000001031725417801,1)</f>
        <v>#REF!</v>
      </c>
      <c r="BA125" t="e">
        <f t="shared" si="120"/>
        <v>#REF!</v>
      </c>
      <c r="BB125" s="25" t="e">
        <f>IF(AND(ISBLANK(Main!#REF!),ISNUMBER(Main!#REF!)), Main!#REF!, BA125*D125+(1-BA125)*AV125)</f>
        <v>#REF!</v>
      </c>
      <c r="BC125" s="27"/>
      <c r="BL125" s="53"/>
      <c r="BM125" s="54"/>
    </row>
    <row r="126" spans="2:65">
      <c r="B126" t="e">
        <f>Main!#REF!</f>
        <v>#REF!</v>
      </c>
      <c r="C126" t="str">
        <f>IF(ISNUMBER(Main!#REF!),Main!#REF!, IF(AND(ISBLANK(Main!#REF!), ISNUMBER(Main!#REF!)), 'Tm-Th-Salinity'!H126,""))</f>
        <v/>
      </c>
      <c r="D126" s="25" t="e">
        <f>IF('Tm-Th-Salinity'!E126=0,0.0000000001,'Tm-Th-Salinity'!E126)</f>
        <v>#REF!</v>
      </c>
      <c r="E126" t="e">
        <f t="shared" si="74"/>
        <v>#VALUE!</v>
      </c>
      <c r="F126" t="e">
        <f t="shared" si="75"/>
        <v>#REF!</v>
      </c>
      <c r="G126" t="str">
        <f t="shared" si="76"/>
        <v>DUD</v>
      </c>
      <c r="H126" t="str">
        <f t="shared" si="77"/>
        <v>DUD</v>
      </c>
      <c r="I126" t="str">
        <f t="shared" si="78"/>
        <v>DUD</v>
      </c>
      <c r="J126" t="str">
        <f t="shared" si="79"/>
        <v>DUD</v>
      </c>
      <c r="K126" t="str">
        <f t="shared" si="80"/>
        <v>DUD</v>
      </c>
      <c r="L126" t="str">
        <f t="shared" si="81"/>
        <v>DUD</v>
      </c>
      <c r="M126" t="str">
        <f t="shared" si="82"/>
        <v>DUD</v>
      </c>
      <c r="N126" t="str">
        <f t="shared" si="83"/>
        <v>DUD</v>
      </c>
      <c r="O126" t="str">
        <f t="shared" si="84"/>
        <v>DUD</v>
      </c>
      <c r="P126" t="str">
        <f t="shared" si="85"/>
        <v>DUD</v>
      </c>
      <c r="Q126" t="str">
        <f t="shared" si="86"/>
        <v>DUD</v>
      </c>
      <c r="R126" t="str">
        <f t="shared" si="87"/>
        <v>DUD</v>
      </c>
      <c r="S126" t="str">
        <f t="shared" si="88"/>
        <v>DUD</v>
      </c>
      <c r="T126" t="str">
        <f t="shared" si="89"/>
        <v>DUD</v>
      </c>
      <c r="U126" t="str">
        <f t="shared" si="90"/>
        <v>DUD</v>
      </c>
      <c r="V126" t="str">
        <f t="shared" si="91"/>
        <v>DUD</v>
      </c>
      <c r="W126" t="str">
        <f t="shared" si="92"/>
        <v>DUD</v>
      </c>
      <c r="X126" t="str">
        <f t="shared" si="93"/>
        <v>DUD</v>
      </c>
      <c r="Y126" t="str">
        <f t="shared" si="94"/>
        <v>DUD</v>
      </c>
      <c r="Z126" t="str">
        <f t="shared" si="95"/>
        <v>DUD</v>
      </c>
      <c r="AA126" t="str">
        <f t="shared" si="96"/>
        <v>DUD</v>
      </c>
      <c r="AB126" t="str">
        <f t="shared" si="97"/>
        <v>DUD</v>
      </c>
      <c r="AC126" t="str">
        <f t="shared" si="98"/>
        <v>DUD</v>
      </c>
      <c r="AD126" t="str">
        <f t="shared" si="99"/>
        <v>DUD</v>
      </c>
      <c r="AE126" t="str">
        <f t="shared" si="100"/>
        <v>DUD</v>
      </c>
      <c r="AF126" t="str">
        <f t="shared" si="101"/>
        <v>DUD</v>
      </c>
      <c r="AG126" t="str">
        <f t="shared" si="102"/>
        <v>DUD</v>
      </c>
      <c r="AH126" t="str">
        <f t="shared" si="103"/>
        <v>DUD</v>
      </c>
      <c r="AI126" t="str">
        <f t="shared" si="104"/>
        <v>DUD</v>
      </c>
      <c r="AJ126" t="str">
        <f t="shared" si="105"/>
        <v>DUD</v>
      </c>
      <c r="AK126" t="str">
        <f t="shared" si="106"/>
        <v>DUD</v>
      </c>
      <c r="AL126" t="str">
        <f t="shared" si="107"/>
        <v>DUD</v>
      </c>
      <c r="AM126" t="str">
        <f t="shared" si="108"/>
        <v>DUD</v>
      </c>
      <c r="AN126" t="str">
        <f t="shared" si="109"/>
        <v>DUD</v>
      </c>
      <c r="AO126">
        <f t="shared" si="110"/>
        <v>0</v>
      </c>
      <c r="AP126" s="21" t="e">
        <f t="shared" si="111"/>
        <v>#REF!</v>
      </c>
      <c r="AQ126" s="20" t="e">
        <f>Main!#REF!</f>
        <v>#REF!</v>
      </c>
      <c r="AR126" s="24" t="e">
        <f t="shared" si="112"/>
        <v>#REF!</v>
      </c>
      <c r="AS126" t="e">
        <f t="shared" si="113"/>
        <v>#REF!</v>
      </c>
      <c r="AT126" t="e">
        <f t="shared" si="114"/>
        <v>#REF!</v>
      </c>
      <c r="AU126" t="e">
        <f t="shared" si="115"/>
        <v>#REF!</v>
      </c>
      <c r="AV126" t="str">
        <f t="shared" si="116"/>
        <v>No vapor present</v>
      </c>
      <c r="AW126" t="e">
        <f t="shared" si="117"/>
        <v>#REF!</v>
      </c>
      <c r="AX126" t="e">
        <f t="shared" si="118"/>
        <v>#REF!</v>
      </c>
      <c r="AY126" s="26" t="e">
        <f t="shared" si="119"/>
        <v>#REF!</v>
      </c>
      <c r="AZ126" s="22" t="e">
        <f>IF(B126&gt;C126,1+ -0.000340326741162024 *(B126-C126)+(B126-C126)^2* -0.000000850463578321 + (B126-C126)*Main!#REF!* -0.000001031725417801,1)</f>
        <v>#REF!</v>
      </c>
      <c r="BA126" t="e">
        <f t="shared" si="120"/>
        <v>#REF!</v>
      </c>
      <c r="BB126" s="25" t="e">
        <f>IF(AND(ISBLANK(Main!#REF!),ISNUMBER(Main!#REF!)), Main!#REF!, BA126*D126+(1-BA126)*AV126)</f>
        <v>#REF!</v>
      </c>
      <c r="BC126" s="27"/>
      <c r="BL126" s="53"/>
      <c r="BM126" s="54"/>
    </row>
    <row r="127" spans="2:65">
      <c r="B127" t="e">
        <f>Main!#REF!</f>
        <v>#REF!</v>
      </c>
      <c r="C127" t="str">
        <f>IF(ISNUMBER(Main!#REF!),Main!#REF!, IF(AND(ISBLANK(Main!#REF!), ISNUMBER(Main!#REF!)), 'Tm-Th-Salinity'!H127,""))</f>
        <v/>
      </c>
      <c r="D127" s="25" t="e">
        <f>IF('Tm-Th-Salinity'!E127=0,0.0000000001,'Tm-Th-Salinity'!E127)</f>
        <v>#REF!</v>
      </c>
      <c r="E127" t="e">
        <f t="shared" si="74"/>
        <v>#VALUE!</v>
      </c>
      <c r="F127" t="e">
        <f t="shared" si="75"/>
        <v>#REF!</v>
      </c>
      <c r="G127" t="str">
        <f t="shared" si="76"/>
        <v>DUD</v>
      </c>
      <c r="H127" t="str">
        <f t="shared" si="77"/>
        <v>DUD</v>
      </c>
      <c r="I127" t="str">
        <f t="shared" si="78"/>
        <v>DUD</v>
      </c>
      <c r="J127" t="str">
        <f t="shared" si="79"/>
        <v>DUD</v>
      </c>
      <c r="K127" t="str">
        <f t="shared" si="80"/>
        <v>DUD</v>
      </c>
      <c r="L127" t="str">
        <f t="shared" si="81"/>
        <v>DUD</v>
      </c>
      <c r="M127" t="str">
        <f t="shared" si="82"/>
        <v>DUD</v>
      </c>
      <c r="N127" t="str">
        <f t="shared" si="83"/>
        <v>DUD</v>
      </c>
      <c r="O127" t="str">
        <f t="shared" si="84"/>
        <v>DUD</v>
      </c>
      <c r="P127" t="str">
        <f t="shared" si="85"/>
        <v>DUD</v>
      </c>
      <c r="Q127" t="str">
        <f t="shared" si="86"/>
        <v>DUD</v>
      </c>
      <c r="R127" t="str">
        <f t="shared" si="87"/>
        <v>DUD</v>
      </c>
      <c r="S127" t="str">
        <f t="shared" si="88"/>
        <v>DUD</v>
      </c>
      <c r="T127" t="str">
        <f t="shared" si="89"/>
        <v>DUD</v>
      </c>
      <c r="U127" t="str">
        <f t="shared" si="90"/>
        <v>DUD</v>
      </c>
      <c r="V127" t="str">
        <f t="shared" si="91"/>
        <v>DUD</v>
      </c>
      <c r="W127" t="str">
        <f t="shared" si="92"/>
        <v>DUD</v>
      </c>
      <c r="X127" t="str">
        <f t="shared" si="93"/>
        <v>DUD</v>
      </c>
      <c r="Y127" t="str">
        <f t="shared" si="94"/>
        <v>DUD</v>
      </c>
      <c r="Z127" t="str">
        <f t="shared" si="95"/>
        <v>DUD</v>
      </c>
      <c r="AA127" t="str">
        <f t="shared" si="96"/>
        <v>DUD</v>
      </c>
      <c r="AB127" t="str">
        <f t="shared" si="97"/>
        <v>DUD</v>
      </c>
      <c r="AC127" t="str">
        <f t="shared" si="98"/>
        <v>DUD</v>
      </c>
      <c r="AD127" t="str">
        <f t="shared" si="99"/>
        <v>DUD</v>
      </c>
      <c r="AE127" t="str">
        <f t="shared" si="100"/>
        <v>DUD</v>
      </c>
      <c r="AF127" t="str">
        <f t="shared" si="101"/>
        <v>DUD</v>
      </c>
      <c r="AG127" t="str">
        <f t="shared" si="102"/>
        <v>DUD</v>
      </c>
      <c r="AH127" t="str">
        <f t="shared" si="103"/>
        <v>DUD</v>
      </c>
      <c r="AI127" t="str">
        <f t="shared" si="104"/>
        <v>DUD</v>
      </c>
      <c r="AJ127" t="str">
        <f t="shared" si="105"/>
        <v>DUD</v>
      </c>
      <c r="AK127" t="str">
        <f t="shared" si="106"/>
        <v>DUD</v>
      </c>
      <c r="AL127" t="str">
        <f t="shared" si="107"/>
        <v>DUD</v>
      </c>
      <c r="AM127" t="str">
        <f t="shared" si="108"/>
        <v>DUD</v>
      </c>
      <c r="AN127" t="str">
        <f t="shared" si="109"/>
        <v>DUD</v>
      </c>
      <c r="AO127">
        <f t="shared" si="110"/>
        <v>0</v>
      </c>
      <c r="AP127" s="21" t="e">
        <f t="shared" si="111"/>
        <v>#REF!</v>
      </c>
      <c r="AQ127" s="20" t="e">
        <f>Main!#REF!</f>
        <v>#REF!</v>
      </c>
      <c r="AR127" s="24" t="e">
        <f t="shared" si="112"/>
        <v>#REF!</v>
      </c>
      <c r="AS127" t="e">
        <f t="shared" si="113"/>
        <v>#REF!</v>
      </c>
      <c r="AT127" t="e">
        <f t="shared" si="114"/>
        <v>#REF!</v>
      </c>
      <c r="AU127" t="e">
        <f t="shared" si="115"/>
        <v>#REF!</v>
      </c>
      <c r="AV127" t="str">
        <f t="shared" si="116"/>
        <v>No vapor present</v>
      </c>
      <c r="AW127" t="e">
        <f t="shared" si="117"/>
        <v>#REF!</v>
      </c>
      <c r="AX127" t="e">
        <f t="shared" si="118"/>
        <v>#REF!</v>
      </c>
      <c r="AY127" s="26" t="e">
        <f t="shared" si="119"/>
        <v>#REF!</v>
      </c>
      <c r="AZ127" s="22" t="e">
        <f>IF(B127&gt;C127,1+ -0.000340326741162024 *(B127-C127)+(B127-C127)^2* -0.000000850463578321 + (B127-C127)*Main!#REF!* -0.000001031725417801,1)</f>
        <v>#REF!</v>
      </c>
      <c r="BA127" t="e">
        <f t="shared" si="120"/>
        <v>#REF!</v>
      </c>
      <c r="BB127" s="25" t="e">
        <f>IF(AND(ISBLANK(Main!#REF!),ISNUMBER(Main!#REF!)), Main!#REF!, BA127*D127+(1-BA127)*AV127)</f>
        <v>#REF!</v>
      </c>
      <c r="BC127" s="27"/>
      <c r="BL127" s="53"/>
      <c r="BM127" s="54"/>
    </row>
    <row r="128" spans="2:65">
      <c r="B128" t="e">
        <f>Main!#REF!</f>
        <v>#REF!</v>
      </c>
      <c r="C128" t="str">
        <f>IF(ISNUMBER(Main!#REF!),Main!#REF!, IF(AND(ISBLANK(Main!#REF!), ISNUMBER(Main!#REF!)), 'Tm-Th-Salinity'!H128,""))</f>
        <v/>
      </c>
      <c r="D128" s="25" t="e">
        <f>IF('Tm-Th-Salinity'!E128=0,0.0000000001,'Tm-Th-Salinity'!E128)</f>
        <v>#REF!</v>
      </c>
      <c r="E128" t="e">
        <f t="shared" si="74"/>
        <v>#VALUE!</v>
      </c>
      <c r="F128" t="e">
        <f t="shared" si="75"/>
        <v>#REF!</v>
      </c>
      <c r="G128" t="str">
        <f t="shared" si="76"/>
        <v>DUD</v>
      </c>
      <c r="H128" t="str">
        <f t="shared" si="77"/>
        <v>DUD</v>
      </c>
      <c r="I128" t="str">
        <f t="shared" si="78"/>
        <v>DUD</v>
      </c>
      <c r="J128" t="str">
        <f t="shared" si="79"/>
        <v>DUD</v>
      </c>
      <c r="K128" t="str">
        <f t="shared" si="80"/>
        <v>DUD</v>
      </c>
      <c r="L128" t="str">
        <f t="shared" si="81"/>
        <v>DUD</v>
      </c>
      <c r="M128" t="str">
        <f t="shared" si="82"/>
        <v>DUD</v>
      </c>
      <c r="N128" t="str">
        <f t="shared" si="83"/>
        <v>DUD</v>
      </c>
      <c r="O128" t="str">
        <f t="shared" si="84"/>
        <v>DUD</v>
      </c>
      <c r="P128" t="str">
        <f t="shared" si="85"/>
        <v>DUD</v>
      </c>
      <c r="Q128" t="str">
        <f t="shared" si="86"/>
        <v>DUD</v>
      </c>
      <c r="R128" t="str">
        <f t="shared" si="87"/>
        <v>DUD</v>
      </c>
      <c r="S128" t="str">
        <f t="shared" si="88"/>
        <v>DUD</v>
      </c>
      <c r="T128" t="str">
        <f t="shared" si="89"/>
        <v>DUD</v>
      </c>
      <c r="U128" t="str">
        <f t="shared" si="90"/>
        <v>DUD</v>
      </c>
      <c r="V128" t="str">
        <f t="shared" si="91"/>
        <v>DUD</v>
      </c>
      <c r="W128" t="str">
        <f t="shared" si="92"/>
        <v>DUD</v>
      </c>
      <c r="X128" t="str">
        <f t="shared" si="93"/>
        <v>DUD</v>
      </c>
      <c r="Y128" t="str">
        <f t="shared" si="94"/>
        <v>DUD</v>
      </c>
      <c r="Z128" t="str">
        <f t="shared" si="95"/>
        <v>DUD</v>
      </c>
      <c r="AA128" t="str">
        <f t="shared" si="96"/>
        <v>DUD</v>
      </c>
      <c r="AB128" t="str">
        <f t="shared" si="97"/>
        <v>DUD</v>
      </c>
      <c r="AC128" t="str">
        <f t="shared" si="98"/>
        <v>DUD</v>
      </c>
      <c r="AD128" t="str">
        <f t="shared" si="99"/>
        <v>DUD</v>
      </c>
      <c r="AE128" t="str">
        <f t="shared" si="100"/>
        <v>DUD</v>
      </c>
      <c r="AF128" t="str">
        <f t="shared" si="101"/>
        <v>DUD</v>
      </c>
      <c r="AG128" t="str">
        <f t="shared" si="102"/>
        <v>DUD</v>
      </c>
      <c r="AH128" t="str">
        <f t="shared" si="103"/>
        <v>DUD</v>
      </c>
      <c r="AI128" t="str">
        <f t="shared" si="104"/>
        <v>DUD</v>
      </c>
      <c r="AJ128" t="str">
        <f t="shared" si="105"/>
        <v>DUD</v>
      </c>
      <c r="AK128" t="str">
        <f t="shared" si="106"/>
        <v>DUD</v>
      </c>
      <c r="AL128" t="str">
        <f t="shared" si="107"/>
        <v>DUD</v>
      </c>
      <c r="AM128" t="str">
        <f t="shared" si="108"/>
        <v>DUD</v>
      </c>
      <c r="AN128" t="str">
        <f t="shared" si="109"/>
        <v>DUD</v>
      </c>
      <c r="AO128">
        <f t="shared" si="110"/>
        <v>0</v>
      </c>
      <c r="AP128" s="21" t="e">
        <f t="shared" si="111"/>
        <v>#REF!</v>
      </c>
      <c r="AQ128" s="20" t="e">
        <f>Main!#REF!</f>
        <v>#REF!</v>
      </c>
      <c r="AR128" s="24" t="e">
        <f t="shared" si="112"/>
        <v>#REF!</v>
      </c>
      <c r="AS128" t="e">
        <f t="shared" si="113"/>
        <v>#REF!</v>
      </c>
      <c r="AT128" t="e">
        <f t="shared" si="114"/>
        <v>#REF!</v>
      </c>
      <c r="AU128" t="e">
        <f t="shared" si="115"/>
        <v>#REF!</v>
      </c>
      <c r="AV128" t="str">
        <f t="shared" si="116"/>
        <v>No vapor present</v>
      </c>
      <c r="AW128" t="e">
        <f t="shared" si="117"/>
        <v>#REF!</v>
      </c>
      <c r="AX128" t="e">
        <f t="shared" si="118"/>
        <v>#REF!</v>
      </c>
      <c r="AY128" s="26" t="e">
        <f t="shared" si="119"/>
        <v>#REF!</v>
      </c>
      <c r="AZ128" s="22" t="e">
        <f>IF(B128&gt;C128,1+ -0.000340326741162024 *(B128-C128)+(B128-C128)^2* -0.000000850463578321 + (B128-C128)*Main!#REF!* -0.000001031725417801,1)</f>
        <v>#REF!</v>
      </c>
      <c r="BA128" t="e">
        <f t="shared" si="120"/>
        <v>#REF!</v>
      </c>
      <c r="BB128" s="25" t="e">
        <f>IF(AND(ISBLANK(Main!#REF!),ISNUMBER(Main!#REF!)), Main!#REF!, BA128*D128+(1-BA128)*AV128)</f>
        <v>#REF!</v>
      </c>
      <c r="BC128" s="27"/>
      <c r="BL128" s="53"/>
      <c r="BM128" s="54"/>
    </row>
    <row r="129" spans="2:65">
      <c r="B129" t="e">
        <f>Main!#REF!</f>
        <v>#REF!</v>
      </c>
      <c r="C129" t="str">
        <f>IF(ISNUMBER(Main!#REF!),Main!#REF!, IF(AND(ISBLANK(Main!#REF!), ISNUMBER(Main!#REF!)), 'Tm-Th-Salinity'!H129,""))</f>
        <v/>
      </c>
      <c r="D129" s="25" t="e">
        <f>IF('Tm-Th-Salinity'!E129=0,0.0000000001,'Tm-Th-Salinity'!E129)</f>
        <v>#REF!</v>
      </c>
      <c r="E129" t="e">
        <f t="shared" si="74"/>
        <v>#VALUE!</v>
      </c>
      <c r="F129" t="e">
        <f t="shared" si="75"/>
        <v>#REF!</v>
      </c>
      <c r="G129" t="str">
        <f t="shared" si="76"/>
        <v>DUD</v>
      </c>
      <c r="H129" t="str">
        <f t="shared" si="77"/>
        <v>DUD</v>
      </c>
      <c r="I129" t="str">
        <f t="shared" si="78"/>
        <v>DUD</v>
      </c>
      <c r="J129" t="str">
        <f t="shared" si="79"/>
        <v>DUD</v>
      </c>
      <c r="K129" t="str">
        <f t="shared" si="80"/>
        <v>DUD</v>
      </c>
      <c r="L129" t="str">
        <f t="shared" si="81"/>
        <v>DUD</v>
      </c>
      <c r="M129" t="str">
        <f t="shared" si="82"/>
        <v>DUD</v>
      </c>
      <c r="N129" t="str">
        <f t="shared" si="83"/>
        <v>DUD</v>
      </c>
      <c r="O129" t="str">
        <f t="shared" si="84"/>
        <v>DUD</v>
      </c>
      <c r="P129" t="str">
        <f t="shared" si="85"/>
        <v>DUD</v>
      </c>
      <c r="Q129" t="str">
        <f t="shared" si="86"/>
        <v>DUD</v>
      </c>
      <c r="R129" t="str">
        <f t="shared" si="87"/>
        <v>DUD</v>
      </c>
      <c r="S129" t="str">
        <f t="shared" si="88"/>
        <v>DUD</v>
      </c>
      <c r="T129" t="str">
        <f t="shared" si="89"/>
        <v>DUD</v>
      </c>
      <c r="U129" t="str">
        <f t="shared" si="90"/>
        <v>DUD</v>
      </c>
      <c r="V129" t="str">
        <f t="shared" si="91"/>
        <v>DUD</v>
      </c>
      <c r="W129" t="str">
        <f t="shared" si="92"/>
        <v>DUD</v>
      </c>
      <c r="X129" t="str">
        <f t="shared" si="93"/>
        <v>DUD</v>
      </c>
      <c r="Y129" t="str">
        <f t="shared" si="94"/>
        <v>DUD</v>
      </c>
      <c r="Z129" t="str">
        <f t="shared" si="95"/>
        <v>DUD</v>
      </c>
      <c r="AA129" t="str">
        <f t="shared" si="96"/>
        <v>DUD</v>
      </c>
      <c r="AB129" t="str">
        <f t="shared" si="97"/>
        <v>DUD</v>
      </c>
      <c r="AC129" t="str">
        <f t="shared" si="98"/>
        <v>DUD</v>
      </c>
      <c r="AD129" t="str">
        <f t="shared" si="99"/>
        <v>DUD</v>
      </c>
      <c r="AE129" t="str">
        <f t="shared" si="100"/>
        <v>DUD</v>
      </c>
      <c r="AF129" t="str">
        <f t="shared" si="101"/>
        <v>DUD</v>
      </c>
      <c r="AG129" t="str">
        <f t="shared" si="102"/>
        <v>DUD</v>
      </c>
      <c r="AH129" t="str">
        <f t="shared" si="103"/>
        <v>DUD</v>
      </c>
      <c r="AI129" t="str">
        <f t="shared" si="104"/>
        <v>DUD</v>
      </c>
      <c r="AJ129" t="str">
        <f t="shared" si="105"/>
        <v>DUD</v>
      </c>
      <c r="AK129" t="str">
        <f t="shared" si="106"/>
        <v>DUD</v>
      </c>
      <c r="AL129" t="str">
        <f t="shared" si="107"/>
        <v>DUD</v>
      </c>
      <c r="AM129" t="str">
        <f t="shared" si="108"/>
        <v>DUD</v>
      </c>
      <c r="AN129" t="str">
        <f t="shared" si="109"/>
        <v>DUD</v>
      </c>
      <c r="AO129">
        <f t="shared" si="110"/>
        <v>0</v>
      </c>
      <c r="AP129" s="21" t="e">
        <f t="shared" si="111"/>
        <v>#REF!</v>
      </c>
      <c r="AQ129" s="20" t="e">
        <f>Main!#REF!</f>
        <v>#REF!</v>
      </c>
      <c r="AR129" s="24" t="e">
        <f t="shared" si="112"/>
        <v>#REF!</v>
      </c>
      <c r="AS129" t="e">
        <f t="shared" si="113"/>
        <v>#REF!</v>
      </c>
      <c r="AT129" t="e">
        <f t="shared" si="114"/>
        <v>#REF!</v>
      </c>
      <c r="AU129" t="e">
        <f t="shared" si="115"/>
        <v>#REF!</v>
      </c>
      <c r="AV129" t="str">
        <f t="shared" si="116"/>
        <v>No vapor present</v>
      </c>
      <c r="AW129" t="e">
        <f t="shared" si="117"/>
        <v>#REF!</v>
      </c>
      <c r="AX129" t="e">
        <f t="shared" si="118"/>
        <v>#REF!</v>
      </c>
      <c r="AY129" s="26" t="e">
        <f t="shared" si="119"/>
        <v>#REF!</v>
      </c>
      <c r="AZ129" s="22" t="e">
        <f>IF(B129&gt;C129,1+ -0.000340326741162024 *(B129-C129)+(B129-C129)^2* -0.000000850463578321 + (B129-C129)*Main!#REF!* -0.000001031725417801,1)</f>
        <v>#REF!</v>
      </c>
      <c r="BA129" t="e">
        <f t="shared" si="120"/>
        <v>#REF!</v>
      </c>
      <c r="BB129" s="25" t="e">
        <f>IF(AND(ISBLANK(Main!#REF!),ISNUMBER(Main!#REF!)), Main!#REF!, BA129*D129+(1-BA129)*AV129)</f>
        <v>#REF!</v>
      </c>
      <c r="BC129" s="27"/>
      <c r="BL129" s="53"/>
      <c r="BM129" s="54"/>
    </row>
    <row r="130" spans="2:65">
      <c r="B130" t="e">
        <f>Main!#REF!</f>
        <v>#REF!</v>
      </c>
      <c r="C130" t="str">
        <f>IF(ISNUMBER(Main!#REF!),Main!#REF!, IF(AND(ISBLANK(Main!#REF!), ISNUMBER(Main!#REF!)), 'Tm-Th-Salinity'!H130,""))</f>
        <v/>
      </c>
      <c r="D130" s="25" t="e">
        <f>IF('Tm-Th-Salinity'!E130=0,0.0000000001,'Tm-Th-Salinity'!E130)</f>
        <v>#REF!</v>
      </c>
      <c r="E130" t="e">
        <f t="shared" si="74"/>
        <v>#VALUE!</v>
      </c>
      <c r="F130" t="e">
        <f t="shared" si="75"/>
        <v>#REF!</v>
      </c>
      <c r="G130" t="str">
        <f t="shared" si="76"/>
        <v>DUD</v>
      </c>
      <c r="H130" t="str">
        <f t="shared" si="77"/>
        <v>DUD</v>
      </c>
      <c r="I130" t="str">
        <f t="shared" si="78"/>
        <v>DUD</v>
      </c>
      <c r="J130" t="str">
        <f t="shared" si="79"/>
        <v>DUD</v>
      </c>
      <c r="K130" t="str">
        <f t="shared" si="80"/>
        <v>DUD</v>
      </c>
      <c r="L130" t="str">
        <f t="shared" si="81"/>
        <v>DUD</v>
      </c>
      <c r="M130" t="str">
        <f t="shared" si="82"/>
        <v>DUD</v>
      </c>
      <c r="N130" t="str">
        <f t="shared" si="83"/>
        <v>DUD</v>
      </c>
      <c r="O130" t="str">
        <f t="shared" si="84"/>
        <v>DUD</v>
      </c>
      <c r="P130" t="str">
        <f t="shared" si="85"/>
        <v>DUD</v>
      </c>
      <c r="Q130" t="str">
        <f t="shared" si="86"/>
        <v>DUD</v>
      </c>
      <c r="R130" t="str">
        <f t="shared" si="87"/>
        <v>DUD</v>
      </c>
      <c r="S130" t="str">
        <f t="shared" si="88"/>
        <v>DUD</v>
      </c>
      <c r="T130" t="str">
        <f t="shared" si="89"/>
        <v>DUD</v>
      </c>
      <c r="U130" t="str">
        <f t="shared" si="90"/>
        <v>DUD</v>
      </c>
      <c r="V130" t="str">
        <f t="shared" si="91"/>
        <v>DUD</v>
      </c>
      <c r="W130" t="str">
        <f t="shared" si="92"/>
        <v>DUD</v>
      </c>
      <c r="X130" t="str">
        <f t="shared" si="93"/>
        <v>DUD</v>
      </c>
      <c r="Y130" t="str">
        <f t="shared" si="94"/>
        <v>DUD</v>
      </c>
      <c r="Z130" t="str">
        <f t="shared" si="95"/>
        <v>DUD</v>
      </c>
      <c r="AA130" t="str">
        <f t="shared" si="96"/>
        <v>DUD</v>
      </c>
      <c r="AB130" t="str">
        <f t="shared" si="97"/>
        <v>DUD</v>
      </c>
      <c r="AC130" t="str">
        <f t="shared" si="98"/>
        <v>DUD</v>
      </c>
      <c r="AD130" t="str">
        <f t="shared" si="99"/>
        <v>DUD</v>
      </c>
      <c r="AE130" t="str">
        <f t="shared" si="100"/>
        <v>DUD</v>
      </c>
      <c r="AF130" t="str">
        <f t="shared" si="101"/>
        <v>DUD</v>
      </c>
      <c r="AG130" t="str">
        <f t="shared" si="102"/>
        <v>DUD</v>
      </c>
      <c r="AH130" t="str">
        <f t="shared" si="103"/>
        <v>DUD</v>
      </c>
      <c r="AI130" t="str">
        <f t="shared" si="104"/>
        <v>DUD</v>
      </c>
      <c r="AJ130" t="str">
        <f t="shared" si="105"/>
        <v>DUD</v>
      </c>
      <c r="AK130" t="str">
        <f t="shared" si="106"/>
        <v>DUD</v>
      </c>
      <c r="AL130" t="str">
        <f t="shared" si="107"/>
        <v>DUD</v>
      </c>
      <c r="AM130" t="str">
        <f t="shared" si="108"/>
        <v>DUD</v>
      </c>
      <c r="AN130" t="str">
        <f t="shared" si="109"/>
        <v>DUD</v>
      </c>
      <c r="AO130">
        <f t="shared" si="110"/>
        <v>0</v>
      </c>
      <c r="AP130" s="21" t="e">
        <f t="shared" si="111"/>
        <v>#REF!</v>
      </c>
      <c r="AQ130" s="20" t="e">
        <f>Main!#REF!</f>
        <v>#REF!</v>
      </c>
      <c r="AR130" s="24" t="e">
        <f t="shared" si="112"/>
        <v>#REF!</v>
      </c>
      <c r="AS130" t="e">
        <f t="shared" si="113"/>
        <v>#REF!</v>
      </c>
      <c r="AT130" t="e">
        <f t="shared" si="114"/>
        <v>#REF!</v>
      </c>
      <c r="AU130" t="e">
        <f t="shared" si="115"/>
        <v>#REF!</v>
      </c>
      <c r="AV130" t="str">
        <f t="shared" si="116"/>
        <v>No vapor present</v>
      </c>
      <c r="AW130" t="e">
        <f t="shared" si="117"/>
        <v>#REF!</v>
      </c>
      <c r="AX130" t="e">
        <f t="shared" si="118"/>
        <v>#REF!</v>
      </c>
      <c r="AY130" s="26" t="e">
        <f t="shared" si="119"/>
        <v>#REF!</v>
      </c>
      <c r="AZ130" s="22" t="e">
        <f>IF(B130&gt;C130,1+ -0.000340326741162024 *(B130-C130)+(B130-C130)^2* -0.000000850463578321 + (B130-C130)*Main!#REF!* -0.000001031725417801,1)</f>
        <v>#REF!</v>
      </c>
      <c r="BA130" t="e">
        <f t="shared" si="120"/>
        <v>#REF!</v>
      </c>
      <c r="BB130" s="25" t="e">
        <f>IF(AND(ISBLANK(Main!#REF!),ISNUMBER(Main!#REF!)), Main!#REF!, BA130*D130+(1-BA130)*AV130)</f>
        <v>#REF!</v>
      </c>
      <c r="BC130" s="27"/>
      <c r="BL130" s="53"/>
      <c r="BM130" s="54"/>
    </row>
    <row r="131" spans="2:65">
      <c r="B131" t="e">
        <f>Main!#REF!</f>
        <v>#REF!</v>
      </c>
      <c r="C131" t="str">
        <f>IF(ISNUMBER(Main!#REF!),Main!#REF!, IF(AND(ISBLANK(Main!#REF!), ISNUMBER(Main!#REF!)), 'Tm-Th-Salinity'!H131,""))</f>
        <v/>
      </c>
      <c r="D131" s="25" t="e">
        <f>IF('Tm-Th-Salinity'!E131=0,0.0000000001,'Tm-Th-Salinity'!E131)</f>
        <v>#REF!</v>
      </c>
      <c r="E131" t="e">
        <f t="shared" si="74"/>
        <v>#VALUE!</v>
      </c>
      <c r="F131" t="e">
        <f t="shared" si="75"/>
        <v>#REF!</v>
      </c>
      <c r="G131" t="str">
        <f t="shared" si="76"/>
        <v>DUD</v>
      </c>
      <c r="H131" t="str">
        <f t="shared" si="77"/>
        <v>DUD</v>
      </c>
      <c r="I131" t="str">
        <f t="shared" si="78"/>
        <v>DUD</v>
      </c>
      <c r="J131" t="str">
        <f t="shared" si="79"/>
        <v>DUD</v>
      </c>
      <c r="K131" t="str">
        <f t="shared" si="80"/>
        <v>DUD</v>
      </c>
      <c r="L131" t="str">
        <f t="shared" si="81"/>
        <v>DUD</v>
      </c>
      <c r="M131" t="str">
        <f t="shared" si="82"/>
        <v>DUD</v>
      </c>
      <c r="N131" t="str">
        <f t="shared" si="83"/>
        <v>DUD</v>
      </c>
      <c r="O131" t="str">
        <f t="shared" si="84"/>
        <v>DUD</v>
      </c>
      <c r="P131" t="str">
        <f t="shared" si="85"/>
        <v>DUD</v>
      </c>
      <c r="Q131" t="str">
        <f t="shared" si="86"/>
        <v>DUD</v>
      </c>
      <c r="R131" t="str">
        <f t="shared" si="87"/>
        <v>DUD</v>
      </c>
      <c r="S131" t="str">
        <f t="shared" si="88"/>
        <v>DUD</v>
      </c>
      <c r="T131" t="str">
        <f t="shared" si="89"/>
        <v>DUD</v>
      </c>
      <c r="U131" t="str">
        <f t="shared" si="90"/>
        <v>DUD</v>
      </c>
      <c r="V131" t="str">
        <f t="shared" si="91"/>
        <v>DUD</v>
      </c>
      <c r="W131" t="str">
        <f t="shared" si="92"/>
        <v>DUD</v>
      </c>
      <c r="X131" t="str">
        <f t="shared" si="93"/>
        <v>DUD</v>
      </c>
      <c r="Y131" t="str">
        <f t="shared" si="94"/>
        <v>DUD</v>
      </c>
      <c r="Z131" t="str">
        <f t="shared" si="95"/>
        <v>DUD</v>
      </c>
      <c r="AA131" t="str">
        <f t="shared" si="96"/>
        <v>DUD</v>
      </c>
      <c r="AB131" t="str">
        <f t="shared" si="97"/>
        <v>DUD</v>
      </c>
      <c r="AC131" t="str">
        <f t="shared" si="98"/>
        <v>DUD</v>
      </c>
      <c r="AD131" t="str">
        <f t="shared" si="99"/>
        <v>DUD</v>
      </c>
      <c r="AE131" t="str">
        <f t="shared" si="100"/>
        <v>DUD</v>
      </c>
      <c r="AF131" t="str">
        <f t="shared" si="101"/>
        <v>DUD</v>
      </c>
      <c r="AG131" t="str">
        <f t="shared" si="102"/>
        <v>DUD</v>
      </c>
      <c r="AH131" t="str">
        <f t="shared" si="103"/>
        <v>DUD</v>
      </c>
      <c r="AI131" t="str">
        <f t="shared" si="104"/>
        <v>DUD</v>
      </c>
      <c r="AJ131" t="str">
        <f t="shared" si="105"/>
        <v>DUD</v>
      </c>
      <c r="AK131" t="str">
        <f t="shared" si="106"/>
        <v>DUD</v>
      </c>
      <c r="AL131" t="str">
        <f t="shared" si="107"/>
        <v>DUD</v>
      </c>
      <c r="AM131" t="str">
        <f t="shared" si="108"/>
        <v>DUD</v>
      </c>
      <c r="AN131" t="str">
        <f t="shared" si="109"/>
        <v>DUD</v>
      </c>
      <c r="AO131">
        <f t="shared" si="110"/>
        <v>0</v>
      </c>
      <c r="AP131" s="21" t="e">
        <f t="shared" si="111"/>
        <v>#REF!</v>
      </c>
      <c r="AQ131" s="20" t="e">
        <f>Main!#REF!</f>
        <v>#REF!</v>
      </c>
      <c r="AR131" s="24" t="e">
        <f t="shared" si="112"/>
        <v>#REF!</v>
      </c>
      <c r="AS131" t="e">
        <f t="shared" si="113"/>
        <v>#REF!</v>
      </c>
      <c r="AT131" t="e">
        <f t="shared" si="114"/>
        <v>#REF!</v>
      </c>
      <c r="AU131" t="e">
        <f t="shared" si="115"/>
        <v>#REF!</v>
      </c>
      <c r="AV131" t="str">
        <f t="shared" si="116"/>
        <v>No vapor present</v>
      </c>
      <c r="AW131" t="e">
        <f t="shared" si="117"/>
        <v>#REF!</v>
      </c>
      <c r="AX131" t="e">
        <f t="shared" si="118"/>
        <v>#REF!</v>
      </c>
      <c r="AY131" s="26" t="e">
        <f t="shared" si="119"/>
        <v>#REF!</v>
      </c>
      <c r="AZ131" s="22" t="e">
        <f>IF(B131&gt;C131,1+ -0.000340326741162024 *(B131-C131)+(B131-C131)^2* -0.000000850463578321 + (B131-C131)*Main!#REF!* -0.000001031725417801,1)</f>
        <v>#REF!</v>
      </c>
      <c r="BA131" t="e">
        <f t="shared" si="120"/>
        <v>#REF!</v>
      </c>
      <c r="BB131" s="25" t="e">
        <f>IF(AND(ISBLANK(Main!#REF!),ISNUMBER(Main!#REF!)), Main!#REF!, BA131*D131+(1-BA131)*AV131)</f>
        <v>#REF!</v>
      </c>
      <c r="BC131" s="27"/>
      <c r="BL131" s="53"/>
      <c r="BM131" s="54"/>
    </row>
    <row r="132" spans="2:65">
      <c r="B132" t="e">
        <f>Main!#REF!</f>
        <v>#REF!</v>
      </c>
      <c r="C132" t="str">
        <f>IF(ISNUMBER(Main!#REF!),Main!#REF!, IF(AND(ISBLANK(Main!#REF!), ISNUMBER(Main!#REF!)), 'Tm-Th-Salinity'!H132,""))</f>
        <v/>
      </c>
      <c r="D132" s="25" t="e">
        <f>IF('Tm-Th-Salinity'!E132=0,0.0000000001,'Tm-Th-Salinity'!E132)</f>
        <v>#REF!</v>
      </c>
      <c r="E132" t="e">
        <f t="shared" si="74"/>
        <v>#VALUE!</v>
      </c>
      <c r="F132" t="e">
        <f t="shared" si="75"/>
        <v>#REF!</v>
      </c>
      <c r="G132" t="str">
        <f t="shared" si="76"/>
        <v>DUD</v>
      </c>
      <c r="H132" t="str">
        <f t="shared" si="77"/>
        <v>DUD</v>
      </c>
      <c r="I132" t="str">
        <f t="shared" si="78"/>
        <v>DUD</v>
      </c>
      <c r="J132" t="str">
        <f t="shared" si="79"/>
        <v>DUD</v>
      </c>
      <c r="K132" t="str">
        <f t="shared" si="80"/>
        <v>DUD</v>
      </c>
      <c r="L132" t="str">
        <f t="shared" si="81"/>
        <v>DUD</v>
      </c>
      <c r="M132" t="str">
        <f t="shared" si="82"/>
        <v>DUD</v>
      </c>
      <c r="N132" t="str">
        <f t="shared" si="83"/>
        <v>DUD</v>
      </c>
      <c r="O132" t="str">
        <f t="shared" si="84"/>
        <v>DUD</v>
      </c>
      <c r="P132" t="str">
        <f t="shared" si="85"/>
        <v>DUD</v>
      </c>
      <c r="Q132" t="str">
        <f t="shared" si="86"/>
        <v>DUD</v>
      </c>
      <c r="R132" t="str">
        <f t="shared" si="87"/>
        <v>DUD</v>
      </c>
      <c r="S132" t="str">
        <f t="shared" si="88"/>
        <v>DUD</v>
      </c>
      <c r="T132" t="str">
        <f t="shared" si="89"/>
        <v>DUD</v>
      </c>
      <c r="U132" t="str">
        <f t="shared" si="90"/>
        <v>DUD</v>
      </c>
      <c r="V132" t="str">
        <f t="shared" si="91"/>
        <v>DUD</v>
      </c>
      <c r="W132" t="str">
        <f t="shared" si="92"/>
        <v>DUD</v>
      </c>
      <c r="X132" t="str">
        <f t="shared" si="93"/>
        <v>DUD</v>
      </c>
      <c r="Y132" t="str">
        <f t="shared" si="94"/>
        <v>DUD</v>
      </c>
      <c r="Z132" t="str">
        <f t="shared" si="95"/>
        <v>DUD</v>
      </c>
      <c r="AA132" t="str">
        <f t="shared" si="96"/>
        <v>DUD</v>
      </c>
      <c r="AB132" t="str">
        <f t="shared" si="97"/>
        <v>DUD</v>
      </c>
      <c r="AC132" t="str">
        <f t="shared" si="98"/>
        <v>DUD</v>
      </c>
      <c r="AD132" t="str">
        <f t="shared" si="99"/>
        <v>DUD</v>
      </c>
      <c r="AE132" t="str">
        <f t="shared" si="100"/>
        <v>DUD</v>
      </c>
      <c r="AF132" t="str">
        <f t="shared" si="101"/>
        <v>DUD</v>
      </c>
      <c r="AG132" t="str">
        <f t="shared" si="102"/>
        <v>DUD</v>
      </c>
      <c r="AH132" t="str">
        <f t="shared" si="103"/>
        <v>DUD</v>
      </c>
      <c r="AI132" t="str">
        <f t="shared" si="104"/>
        <v>DUD</v>
      </c>
      <c r="AJ132" t="str">
        <f t="shared" si="105"/>
        <v>DUD</v>
      </c>
      <c r="AK132" t="str">
        <f t="shared" si="106"/>
        <v>DUD</v>
      </c>
      <c r="AL132" t="str">
        <f t="shared" si="107"/>
        <v>DUD</v>
      </c>
      <c r="AM132" t="str">
        <f t="shared" si="108"/>
        <v>DUD</v>
      </c>
      <c r="AN132" t="str">
        <f t="shared" si="109"/>
        <v>DUD</v>
      </c>
      <c r="AO132">
        <f t="shared" si="110"/>
        <v>0</v>
      </c>
      <c r="AP132" s="21" t="e">
        <f t="shared" si="111"/>
        <v>#REF!</v>
      </c>
      <c r="AQ132" s="20" t="e">
        <f>Main!#REF!</f>
        <v>#REF!</v>
      </c>
      <c r="AR132" s="24" t="e">
        <f t="shared" si="112"/>
        <v>#REF!</v>
      </c>
      <c r="AS132" t="e">
        <f t="shared" si="113"/>
        <v>#REF!</v>
      </c>
      <c r="AT132" t="e">
        <f t="shared" si="114"/>
        <v>#REF!</v>
      </c>
      <c r="AU132" t="e">
        <f t="shared" si="115"/>
        <v>#REF!</v>
      </c>
      <c r="AV132" t="str">
        <f t="shared" si="116"/>
        <v>No vapor present</v>
      </c>
      <c r="AW132" t="e">
        <f t="shared" si="117"/>
        <v>#REF!</v>
      </c>
      <c r="AX132" t="e">
        <f t="shared" si="118"/>
        <v>#REF!</v>
      </c>
      <c r="AY132" s="26" t="e">
        <f t="shared" si="119"/>
        <v>#REF!</v>
      </c>
      <c r="AZ132" s="22" t="e">
        <f>IF(B132&gt;C132,1+ -0.000340326741162024 *(B132-C132)+(B132-C132)^2* -0.000000850463578321 + (B132-C132)*Main!#REF!* -0.000001031725417801,1)</f>
        <v>#REF!</v>
      </c>
      <c r="BA132" t="e">
        <f t="shared" si="120"/>
        <v>#REF!</v>
      </c>
      <c r="BB132" s="25" t="e">
        <f>IF(AND(ISBLANK(Main!#REF!),ISNUMBER(Main!#REF!)), Main!#REF!, BA132*D132+(1-BA132)*AV132)</f>
        <v>#REF!</v>
      </c>
      <c r="BC132" s="27"/>
      <c r="BL132" s="53"/>
      <c r="BM132" s="54"/>
    </row>
    <row r="133" spans="2:65">
      <c r="B133" t="e">
        <f>Main!#REF!</f>
        <v>#REF!</v>
      </c>
      <c r="C133" t="str">
        <f>IF(ISNUMBER(Main!#REF!),Main!#REF!, IF(AND(ISBLANK(Main!#REF!), ISNUMBER(Main!#REF!)), 'Tm-Th-Salinity'!H133,""))</f>
        <v/>
      </c>
      <c r="D133" s="25" t="e">
        <f>IF('Tm-Th-Salinity'!E133=0,0.0000000001,'Tm-Th-Salinity'!E133)</f>
        <v>#REF!</v>
      </c>
      <c r="E133" t="e">
        <f t="shared" si="74"/>
        <v>#VALUE!</v>
      </c>
      <c r="F133" t="e">
        <f t="shared" si="75"/>
        <v>#REF!</v>
      </c>
      <c r="G133" t="str">
        <f t="shared" si="76"/>
        <v>DUD</v>
      </c>
      <c r="H133" t="str">
        <f t="shared" si="77"/>
        <v>DUD</v>
      </c>
      <c r="I133" t="str">
        <f t="shared" si="78"/>
        <v>DUD</v>
      </c>
      <c r="J133" t="str">
        <f t="shared" si="79"/>
        <v>DUD</v>
      </c>
      <c r="K133" t="str">
        <f t="shared" si="80"/>
        <v>DUD</v>
      </c>
      <c r="L133" t="str">
        <f t="shared" si="81"/>
        <v>DUD</v>
      </c>
      <c r="M133" t="str">
        <f t="shared" si="82"/>
        <v>DUD</v>
      </c>
      <c r="N133" t="str">
        <f t="shared" si="83"/>
        <v>DUD</v>
      </c>
      <c r="O133" t="str">
        <f t="shared" si="84"/>
        <v>DUD</v>
      </c>
      <c r="P133" t="str">
        <f t="shared" si="85"/>
        <v>DUD</v>
      </c>
      <c r="Q133" t="str">
        <f t="shared" si="86"/>
        <v>DUD</v>
      </c>
      <c r="R133" t="str">
        <f t="shared" si="87"/>
        <v>DUD</v>
      </c>
      <c r="S133" t="str">
        <f t="shared" si="88"/>
        <v>DUD</v>
      </c>
      <c r="T133" t="str">
        <f t="shared" si="89"/>
        <v>DUD</v>
      </c>
      <c r="U133" t="str">
        <f t="shared" si="90"/>
        <v>DUD</v>
      </c>
      <c r="V133" t="str">
        <f t="shared" si="91"/>
        <v>DUD</v>
      </c>
      <c r="W133" t="str">
        <f t="shared" si="92"/>
        <v>DUD</v>
      </c>
      <c r="X133" t="str">
        <f t="shared" si="93"/>
        <v>DUD</v>
      </c>
      <c r="Y133" t="str">
        <f t="shared" si="94"/>
        <v>DUD</v>
      </c>
      <c r="Z133" t="str">
        <f t="shared" si="95"/>
        <v>DUD</v>
      </c>
      <c r="AA133" t="str">
        <f t="shared" si="96"/>
        <v>DUD</v>
      </c>
      <c r="AB133" t="str">
        <f t="shared" si="97"/>
        <v>DUD</v>
      </c>
      <c r="AC133" t="str">
        <f t="shared" si="98"/>
        <v>DUD</v>
      </c>
      <c r="AD133" t="str">
        <f t="shared" si="99"/>
        <v>DUD</v>
      </c>
      <c r="AE133" t="str">
        <f t="shared" si="100"/>
        <v>DUD</v>
      </c>
      <c r="AF133" t="str">
        <f t="shared" si="101"/>
        <v>DUD</v>
      </c>
      <c r="AG133" t="str">
        <f t="shared" si="102"/>
        <v>DUD</v>
      </c>
      <c r="AH133" t="str">
        <f t="shared" si="103"/>
        <v>DUD</v>
      </c>
      <c r="AI133" t="str">
        <f t="shared" si="104"/>
        <v>DUD</v>
      </c>
      <c r="AJ133" t="str">
        <f t="shared" si="105"/>
        <v>DUD</v>
      </c>
      <c r="AK133" t="str">
        <f t="shared" si="106"/>
        <v>DUD</v>
      </c>
      <c r="AL133" t="str">
        <f t="shared" si="107"/>
        <v>DUD</v>
      </c>
      <c r="AM133" t="str">
        <f t="shared" si="108"/>
        <v>DUD</v>
      </c>
      <c r="AN133" t="str">
        <f t="shared" si="109"/>
        <v>DUD</v>
      </c>
      <c r="AO133">
        <f t="shared" si="110"/>
        <v>0</v>
      </c>
      <c r="AP133" s="21" t="e">
        <f t="shared" si="111"/>
        <v>#REF!</v>
      </c>
      <c r="AQ133" s="20" t="e">
        <f>Main!#REF!</f>
        <v>#REF!</v>
      </c>
      <c r="AR133" s="24" t="e">
        <f t="shared" si="112"/>
        <v>#REF!</v>
      </c>
      <c r="AS133" t="e">
        <f t="shared" si="113"/>
        <v>#REF!</v>
      </c>
      <c r="AT133" t="e">
        <f t="shared" si="114"/>
        <v>#REF!</v>
      </c>
      <c r="AU133" t="e">
        <f t="shared" si="115"/>
        <v>#REF!</v>
      </c>
      <c r="AV133" t="str">
        <f t="shared" si="116"/>
        <v>No vapor present</v>
      </c>
      <c r="AW133" t="e">
        <f t="shared" si="117"/>
        <v>#REF!</v>
      </c>
      <c r="AX133" t="e">
        <f t="shared" si="118"/>
        <v>#REF!</v>
      </c>
      <c r="AY133" s="26" t="e">
        <f t="shared" si="119"/>
        <v>#REF!</v>
      </c>
      <c r="AZ133" s="22" t="e">
        <f>IF(B133&gt;C133,1+ -0.000340326741162024 *(B133-C133)+(B133-C133)^2* -0.000000850463578321 + (B133-C133)*Main!#REF!* -0.000001031725417801,1)</f>
        <v>#REF!</v>
      </c>
      <c r="BA133" t="e">
        <f t="shared" si="120"/>
        <v>#REF!</v>
      </c>
      <c r="BB133" s="25" t="e">
        <f>IF(AND(ISBLANK(Main!#REF!),ISNUMBER(Main!#REF!)), Main!#REF!, BA133*D133+(1-BA133)*AV133)</f>
        <v>#REF!</v>
      </c>
      <c r="BC133" s="27"/>
      <c r="BL133" s="53"/>
      <c r="BM133" s="54"/>
    </row>
    <row r="134" spans="2:65">
      <c r="B134" t="e">
        <f>Main!#REF!</f>
        <v>#REF!</v>
      </c>
      <c r="C134" t="str">
        <f>IF(ISNUMBER(Main!#REF!),Main!#REF!, IF(AND(ISBLANK(Main!#REF!), ISNUMBER(Main!#REF!)), 'Tm-Th-Salinity'!H134,""))</f>
        <v/>
      </c>
      <c r="D134" s="25" t="e">
        <f>IF('Tm-Th-Salinity'!E134=0,0.0000000001,'Tm-Th-Salinity'!E134)</f>
        <v>#REF!</v>
      </c>
      <c r="E134" t="e">
        <f t="shared" si="74"/>
        <v>#VALUE!</v>
      </c>
      <c r="F134" t="e">
        <f t="shared" si="75"/>
        <v>#REF!</v>
      </c>
      <c r="G134" t="str">
        <f t="shared" si="76"/>
        <v>DUD</v>
      </c>
      <c r="H134" t="str">
        <f t="shared" si="77"/>
        <v>DUD</v>
      </c>
      <c r="I134" t="str">
        <f t="shared" si="78"/>
        <v>DUD</v>
      </c>
      <c r="J134" t="str">
        <f t="shared" si="79"/>
        <v>DUD</v>
      </c>
      <c r="K134" t="str">
        <f t="shared" si="80"/>
        <v>DUD</v>
      </c>
      <c r="L134" t="str">
        <f t="shared" si="81"/>
        <v>DUD</v>
      </c>
      <c r="M134" t="str">
        <f t="shared" si="82"/>
        <v>DUD</v>
      </c>
      <c r="N134" t="str">
        <f t="shared" si="83"/>
        <v>DUD</v>
      </c>
      <c r="O134" t="str">
        <f t="shared" si="84"/>
        <v>DUD</v>
      </c>
      <c r="P134" t="str">
        <f t="shared" si="85"/>
        <v>DUD</v>
      </c>
      <c r="Q134" t="str">
        <f t="shared" si="86"/>
        <v>DUD</v>
      </c>
      <c r="R134" t="str">
        <f t="shared" si="87"/>
        <v>DUD</v>
      </c>
      <c r="S134" t="str">
        <f t="shared" si="88"/>
        <v>DUD</v>
      </c>
      <c r="T134" t="str">
        <f t="shared" si="89"/>
        <v>DUD</v>
      </c>
      <c r="U134" t="str">
        <f t="shared" si="90"/>
        <v>DUD</v>
      </c>
      <c r="V134" t="str">
        <f t="shared" si="91"/>
        <v>DUD</v>
      </c>
      <c r="W134" t="str">
        <f t="shared" si="92"/>
        <v>DUD</v>
      </c>
      <c r="X134" t="str">
        <f t="shared" si="93"/>
        <v>DUD</v>
      </c>
      <c r="Y134" t="str">
        <f t="shared" si="94"/>
        <v>DUD</v>
      </c>
      <c r="Z134" t="str">
        <f t="shared" si="95"/>
        <v>DUD</v>
      </c>
      <c r="AA134" t="str">
        <f t="shared" si="96"/>
        <v>DUD</v>
      </c>
      <c r="AB134" t="str">
        <f t="shared" si="97"/>
        <v>DUD</v>
      </c>
      <c r="AC134" t="str">
        <f t="shared" si="98"/>
        <v>DUD</v>
      </c>
      <c r="AD134" t="str">
        <f t="shared" si="99"/>
        <v>DUD</v>
      </c>
      <c r="AE134" t="str">
        <f t="shared" si="100"/>
        <v>DUD</v>
      </c>
      <c r="AF134" t="str">
        <f t="shared" si="101"/>
        <v>DUD</v>
      </c>
      <c r="AG134" t="str">
        <f t="shared" si="102"/>
        <v>DUD</v>
      </c>
      <c r="AH134" t="str">
        <f t="shared" si="103"/>
        <v>DUD</v>
      </c>
      <c r="AI134" t="str">
        <f t="shared" si="104"/>
        <v>DUD</v>
      </c>
      <c r="AJ134" t="str">
        <f t="shared" si="105"/>
        <v>DUD</v>
      </c>
      <c r="AK134" t="str">
        <f t="shared" si="106"/>
        <v>DUD</v>
      </c>
      <c r="AL134" t="str">
        <f t="shared" si="107"/>
        <v>DUD</v>
      </c>
      <c r="AM134" t="str">
        <f t="shared" si="108"/>
        <v>DUD</v>
      </c>
      <c r="AN134" t="str">
        <f t="shared" si="109"/>
        <v>DUD</v>
      </c>
      <c r="AO134">
        <f t="shared" si="110"/>
        <v>0</v>
      </c>
      <c r="AP134" s="21" t="e">
        <f t="shared" si="111"/>
        <v>#REF!</v>
      </c>
      <c r="AQ134" s="20" t="e">
        <f>Main!#REF!</f>
        <v>#REF!</v>
      </c>
      <c r="AR134" s="24" t="e">
        <f t="shared" si="112"/>
        <v>#REF!</v>
      </c>
      <c r="AS134" t="e">
        <f t="shared" si="113"/>
        <v>#REF!</v>
      </c>
      <c r="AT134" t="e">
        <f t="shared" si="114"/>
        <v>#REF!</v>
      </c>
      <c r="AU134" t="e">
        <f t="shared" si="115"/>
        <v>#REF!</v>
      </c>
      <c r="AV134" t="str">
        <f t="shared" si="116"/>
        <v>No vapor present</v>
      </c>
      <c r="AW134" t="e">
        <f t="shared" si="117"/>
        <v>#REF!</v>
      </c>
      <c r="AX134" t="e">
        <f t="shared" si="118"/>
        <v>#REF!</v>
      </c>
      <c r="AY134" s="26" t="e">
        <f t="shared" si="119"/>
        <v>#REF!</v>
      </c>
      <c r="AZ134" s="22" t="e">
        <f>IF(B134&gt;C134,1+ -0.000340326741162024 *(B134-C134)+(B134-C134)^2* -0.000000850463578321 + (B134-C134)*Main!#REF!* -0.000001031725417801,1)</f>
        <v>#REF!</v>
      </c>
      <c r="BA134" t="e">
        <f t="shared" si="120"/>
        <v>#REF!</v>
      </c>
      <c r="BB134" s="25" t="e">
        <f>IF(AND(ISBLANK(Main!#REF!),ISNUMBER(Main!#REF!)), Main!#REF!, BA134*D134+(1-BA134)*AV134)</f>
        <v>#REF!</v>
      </c>
      <c r="BC134" s="27"/>
      <c r="BL134" s="53"/>
      <c r="BM134" s="54"/>
    </row>
    <row r="135" spans="2:65">
      <c r="B135" t="e">
        <f>Main!#REF!</f>
        <v>#REF!</v>
      </c>
      <c r="C135" t="str">
        <f>IF(ISNUMBER(Main!#REF!),Main!#REF!, IF(AND(ISBLANK(Main!#REF!), ISNUMBER(Main!#REF!)), 'Tm-Th-Salinity'!H135,""))</f>
        <v/>
      </c>
      <c r="D135" s="25" t="e">
        <f>IF('Tm-Th-Salinity'!E135=0,0.0000000001,'Tm-Th-Salinity'!E135)</f>
        <v>#REF!</v>
      </c>
      <c r="E135" t="e">
        <f t="shared" si="74"/>
        <v>#VALUE!</v>
      </c>
      <c r="F135" t="e">
        <f t="shared" si="75"/>
        <v>#REF!</v>
      </c>
      <c r="G135" t="str">
        <f t="shared" si="76"/>
        <v>DUD</v>
      </c>
      <c r="H135" t="str">
        <f t="shared" si="77"/>
        <v>DUD</v>
      </c>
      <c r="I135" t="str">
        <f t="shared" si="78"/>
        <v>DUD</v>
      </c>
      <c r="J135" t="str">
        <f t="shared" si="79"/>
        <v>DUD</v>
      </c>
      <c r="K135" t="str">
        <f t="shared" si="80"/>
        <v>DUD</v>
      </c>
      <c r="L135" t="str">
        <f t="shared" si="81"/>
        <v>DUD</v>
      </c>
      <c r="M135" t="str">
        <f t="shared" si="82"/>
        <v>DUD</v>
      </c>
      <c r="N135" t="str">
        <f t="shared" si="83"/>
        <v>DUD</v>
      </c>
      <c r="O135" t="str">
        <f t="shared" si="84"/>
        <v>DUD</v>
      </c>
      <c r="P135" t="str">
        <f t="shared" si="85"/>
        <v>DUD</v>
      </c>
      <c r="Q135" t="str">
        <f t="shared" si="86"/>
        <v>DUD</v>
      </c>
      <c r="R135" t="str">
        <f t="shared" si="87"/>
        <v>DUD</v>
      </c>
      <c r="S135" t="str">
        <f t="shared" si="88"/>
        <v>DUD</v>
      </c>
      <c r="T135" t="str">
        <f t="shared" si="89"/>
        <v>DUD</v>
      </c>
      <c r="U135" t="str">
        <f t="shared" si="90"/>
        <v>DUD</v>
      </c>
      <c r="V135" t="str">
        <f t="shared" si="91"/>
        <v>DUD</v>
      </c>
      <c r="W135" t="str">
        <f t="shared" si="92"/>
        <v>DUD</v>
      </c>
      <c r="X135" t="str">
        <f t="shared" si="93"/>
        <v>DUD</v>
      </c>
      <c r="Y135" t="str">
        <f t="shared" si="94"/>
        <v>DUD</v>
      </c>
      <c r="Z135" t="str">
        <f t="shared" si="95"/>
        <v>DUD</v>
      </c>
      <c r="AA135" t="str">
        <f t="shared" si="96"/>
        <v>DUD</v>
      </c>
      <c r="AB135" t="str">
        <f t="shared" si="97"/>
        <v>DUD</v>
      </c>
      <c r="AC135" t="str">
        <f t="shared" si="98"/>
        <v>DUD</v>
      </c>
      <c r="AD135" t="str">
        <f t="shared" si="99"/>
        <v>DUD</v>
      </c>
      <c r="AE135" t="str">
        <f t="shared" si="100"/>
        <v>DUD</v>
      </c>
      <c r="AF135" t="str">
        <f t="shared" si="101"/>
        <v>DUD</v>
      </c>
      <c r="AG135" t="str">
        <f t="shared" si="102"/>
        <v>DUD</v>
      </c>
      <c r="AH135" t="str">
        <f t="shared" si="103"/>
        <v>DUD</v>
      </c>
      <c r="AI135" t="str">
        <f t="shared" si="104"/>
        <v>DUD</v>
      </c>
      <c r="AJ135" t="str">
        <f t="shared" si="105"/>
        <v>DUD</v>
      </c>
      <c r="AK135" t="str">
        <f t="shared" si="106"/>
        <v>DUD</v>
      </c>
      <c r="AL135" t="str">
        <f t="shared" si="107"/>
        <v>DUD</v>
      </c>
      <c r="AM135" t="str">
        <f t="shared" si="108"/>
        <v>DUD</v>
      </c>
      <c r="AN135" t="str">
        <f t="shared" si="109"/>
        <v>DUD</v>
      </c>
      <c r="AO135">
        <f t="shared" si="110"/>
        <v>0</v>
      </c>
      <c r="AP135" s="21" t="e">
        <f t="shared" si="111"/>
        <v>#REF!</v>
      </c>
      <c r="AQ135" s="20" t="e">
        <f>Main!#REF!</f>
        <v>#REF!</v>
      </c>
      <c r="AR135" s="24" t="e">
        <f t="shared" si="112"/>
        <v>#REF!</v>
      </c>
      <c r="AS135" t="e">
        <f t="shared" si="113"/>
        <v>#REF!</v>
      </c>
      <c r="AT135" t="e">
        <f t="shared" si="114"/>
        <v>#REF!</v>
      </c>
      <c r="AU135" t="e">
        <f t="shared" si="115"/>
        <v>#REF!</v>
      </c>
      <c r="AV135" t="str">
        <f t="shared" si="116"/>
        <v>No vapor present</v>
      </c>
      <c r="AW135" t="e">
        <f t="shared" si="117"/>
        <v>#REF!</v>
      </c>
      <c r="AX135" t="e">
        <f t="shared" si="118"/>
        <v>#REF!</v>
      </c>
      <c r="AY135" s="26" t="e">
        <f t="shared" si="119"/>
        <v>#REF!</v>
      </c>
      <c r="AZ135" s="22" t="e">
        <f>IF(B135&gt;C135,1+ -0.000340326741162024 *(B135-C135)+(B135-C135)^2* -0.000000850463578321 + (B135-C135)*Main!#REF!* -0.000001031725417801,1)</f>
        <v>#REF!</v>
      </c>
      <c r="BA135" t="e">
        <f t="shared" si="120"/>
        <v>#REF!</v>
      </c>
      <c r="BB135" s="25" t="e">
        <f>IF(AND(ISBLANK(Main!#REF!),ISNUMBER(Main!#REF!)), Main!#REF!, BA135*D135+(1-BA135)*AV135)</f>
        <v>#REF!</v>
      </c>
      <c r="BC135" s="27"/>
      <c r="BL135" s="53"/>
      <c r="BM135" s="54"/>
    </row>
    <row r="136" spans="2:65">
      <c r="B136">
        <f>Main!E28</f>
        <v>277</v>
      </c>
      <c r="C136">
        <f>IF(ISNUMBER(Main!C28),Main!C28, IF(AND(ISBLANK(Main!C28), ISNUMBER(Main!F28)), 'Tm-Th-Salinity'!H136,""))</f>
        <v>390</v>
      </c>
      <c r="D136" s="25">
        <f>IF('Tm-Th-Salinity'!E136=0,0.0000000001,'Tm-Th-Salinity'!E136)</f>
        <v>46.887364726929995</v>
      </c>
      <c r="E136">
        <f t="shared" si="74"/>
        <v>6.6315</v>
      </c>
      <c r="F136">
        <f t="shared" si="75"/>
        <v>0.46887364726929998</v>
      </c>
      <c r="G136">
        <f t="shared" si="76"/>
        <v>-7.2509169417801402</v>
      </c>
      <c r="H136">
        <f t="shared" si="77"/>
        <v>24.726344988009519</v>
      </c>
      <c r="I136">
        <f t="shared" si="78"/>
        <v>-20.915724839396997</v>
      </c>
      <c r="J136">
        <f t="shared" si="79"/>
        <v>24.429707229786004</v>
      </c>
      <c r="K136">
        <f t="shared" si="80"/>
        <v>-13.090566096864253</v>
      </c>
      <c r="L136">
        <f t="shared" si="81"/>
        <v>0</v>
      </c>
      <c r="M136">
        <f t="shared" si="82"/>
        <v>-6.8621821176850872</v>
      </c>
      <c r="N136">
        <f t="shared" si="83"/>
        <v>2.0481658107831531</v>
      </c>
      <c r="O136">
        <f t="shared" si="84"/>
        <v>19.353844622251405</v>
      </c>
      <c r="P136">
        <f t="shared" si="85"/>
        <v>-93.510866825319482</v>
      </c>
      <c r="Q136">
        <f t="shared" si="86"/>
        <v>59.781339144865093</v>
      </c>
      <c r="R136">
        <f t="shared" si="87"/>
        <v>-56.470730817414953</v>
      </c>
      <c r="S136">
        <f t="shared" si="88"/>
        <v>27.847557694059439</v>
      </c>
      <c r="T136">
        <f t="shared" si="89"/>
        <v>12.778061044551302</v>
      </c>
      <c r="U136">
        <f t="shared" si="90"/>
        <v>-1.7011452647805283</v>
      </c>
      <c r="V136">
        <f t="shared" si="91"/>
        <v>-12.433457506484144</v>
      </c>
      <c r="W136">
        <f t="shared" si="92"/>
        <v>123.3344627292399</v>
      </c>
      <c r="X136">
        <f t="shared" si="93"/>
        <v>-56.807829577484739</v>
      </c>
      <c r="Y136">
        <f t="shared" si="94"/>
        <v>35.810919503033283</v>
      </c>
      <c r="Z136">
        <f t="shared" si="95"/>
        <v>-23.13768438233447</v>
      </c>
      <c r="AA136">
        <f t="shared" si="96"/>
        <v>0</v>
      </c>
      <c r="AB136">
        <f t="shared" si="97"/>
        <v>2.6198593614514678</v>
      </c>
      <c r="AC136">
        <f t="shared" si="98"/>
        <v>-59.713338527883977</v>
      </c>
      <c r="AD136">
        <f t="shared" si="99"/>
        <v>17.730076670092902</v>
      </c>
      <c r="AE136">
        <f t="shared" si="100"/>
        <v>0</v>
      </c>
      <c r="AF136">
        <f t="shared" si="101"/>
        <v>0</v>
      </c>
      <c r="AG136">
        <f t="shared" si="102"/>
        <v>0</v>
      </c>
      <c r="AH136">
        <f t="shared" si="103"/>
        <v>0</v>
      </c>
      <c r="AI136">
        <f t="shared" si="104"/>
        <v>0</v>
      </c>
      <c r="AJ136">
        <f t="shared" si="105"/>
        <v>-1.4868856662229022</v>
      </c>
      <c r="AK136">
        <f t="shared" si="106"/>
        <v>0</v>
      </c>
      <c r="AL136">
        <f t="shared" si="107"/>
        <v>4.9797220815664156</v>
      </c>
      <c r="AM136">
        <f t="shared" si="108"/>
        <v>0.1295173818967881</v>
      </c>
      <c r="AN136">
        <f t="shared" si="109"/>
        <v>0</v>
      </c>
      <c r="AO136">
        <f t="shared" si="110"/>
        <v>2.1882496979349897</v>
      </c>
      <c r="AP136" s="21">
        <f t="shared" si="111"/>
        <v>1762.2328601040008</v>
      </c>
      <c r="AQ136" s="20" t="str">
        <f>Main!D28</f>
        <v>halite</v>
      </c>
      <c r="AR136" s="24">
        <f t="shared" si="112"/>
        <v>1195.8433966736106</v>
      </c>
      <c r="AS136">
        <f t="shared" si="113"/>
        <v>1.1958433966736106</v>
      </c>
      <c r="AT136" t="str">
        <f t="shared" si="114"/>
        <v>No vapor present</v>
      </c>
      <c r="AU136" t="str">
        <f t="shared" si="115"/>
        <v>No vapor present</v>
      </c>
      <c r="AV136" t="str">
        <f t="shared" si="116"/>
        <v>No vapor present</v>
      </c>
      <c r="AW136">
        <f t="shared" si="117"/>
        <v>1762.2328601040008</v>
      </c>
      <c r="AX136" t="str">
        <f t="shared" si="118"/>
        <v>Lecumberri-Sanchez, P., Steele-Macinnis, M. &amp; Bodnar, R.J. (2012) A numerical model to estimate trapping conditions of fluid inclusions that homogenize by halite disappearance. Geochimica et Cosmochimica Acta</v>
      </c>
      <c r="AY136" s="26">
        <f t="shared" si="119"/>
        <v>0</v>
      </c>
      <c r="AZ136" s="22">
        <f>IF(B136&gt;C136,1+ -0.000340326741162024 *(B136-C136)+(B136-C136)^2* -0.000000850463578321 + (B136-C136)*Main!C28* -0.000001031725417801,1)</f>
        <v>1</v>
      </c>
      <c r="BA136" t="e">
        <f t="shared" si="120"/>
        <v>#VALUE!</v>
      </c>
      <c r="BB136" s="25" t="e">
        <f>IF(AND(ISBLANK(Main!C28),ISNUMBER(Main!F28)), Main!F28, BA136*D136+(1-BA136)*AV136)</f>
        <v>#VALUE!</v>
      </c>
      <c r="BC136" s="27"/>
      <c r="BL136" s="53"/>
      <c r="BM136" s="54"/>
    </row>
    <row r="137" spans="2:65">
      <c r="B137">
        <f>Main!E29</f>
        <v>275</v>
      </c>
      <c r="C137">
        <f>IF(ISNUMBER(Main!C29),Main!C29, IF(AND(ISBLANK(Main!C29), ISNUMBER(Main!F29)), 'Tm-Th-Salinity'!H137,""))</f>
        <v>392</v>
      </c>
      <c r="D137" s="25">
        <f>IF('Tm-Th-Salinity'!E137=0,0.0000000001,'Tm-Th-Salinity'!E137)</f>
        <v>47.064564687499995</v>
      </c>
      <c r="E137">
        <f t="shared" si="74"/>
        <v>6.6514999999999995</v>
      </c>
      <c r="F137">
        <f t="shared" si="75"/>
        <v>0.47064564687499993</v>
      </c>
      <c r="G137">
        <f t="shared" si="76"/>
        <v>-7.2509169417801402</v>
      </c>
      <c r="H137">
        <f t="shared" si="77"/>
        <v>24.819792495294969</v>
      </c>
      <c r="I137">
        <f t="shared" si="78"/>
        <v>-21.074115873983821</v>
      </c>
      <c r="J137">
        <f t="shared" si="79"/>
        <v>24.707734628005532</v>
      </c>
      <c r="K137">
        <f t="shared" si="80"/>
        <v>-13.289581830129254</v>
      </c>
      <c r="L137">
        <f t="shared" si="81"/>
        <v>0</v>
      </c>
      <c r="M137">
        <f t="shared" si="82"/>
        <v>-7.0192639120470286</v>
      </c>
      <c r="N137">
        <f t="shared" si="83"/>
        <v>2.1029680083561968</v>
      </c>
      <c r="O137">
        <f t="shared" si="84"/>
        <v>19.41221405487525</v>
      </c>
      <c r="P137">
        <f t="shared" si="85"/>
        <v>-94.147355626355122</v>
      </c>
      <c r="Q137">
        <f t="shared" si="86"/>
        <v>60.415712925259847</v>
      </c>
      <c r="R137">
        <f t="shared" si="87"/>
        <v>-57.285656629311305</v>
      </c>
      <c r="S137">
        <f t="shared" si="88"/>
        <v>28.356186340533927</v>
      </c>
      <c r="T137">
        <f t="shared" si="89"/>
        <v>13.060622885261015</v>
      </c>
      <c r="U137">
        <f t="shared" si="90"/>
        <v>-1.7453340189099174</v>
      </c>
      <c r="V137">
        <f t="shared" si="91"/>
        <v>-12.508566948355099</v>
      </c>
      <c r="W137">
        <f t="shared" si="92"/>
        <v>124.54844541338113</v>
      </c>
      <c r="X137">
        <f t="shared" si="93"/>
        <v>-57.583795047849122</v>
      </c>
      <c r="Y137">
        <f t="shared" si="94"/>
        <v>36.437265835707031</v>
      </c>
      <c r="Z137">
        <f t="shared" si="95"/>
        <v>-23.631344059665864</v>
      </c>
      <c r="AA137">
        <f t="shared" si="96"/>
        <v>0</v>
      </c>
      <c r="AB137">
        <f t="shared" si="97"/>
        <v>2.6436346933838353</v>
      </c>
      <c r="AC137">
        <f t="shared" si="98"/>
        <v>-60.482960296275508</v>
      </c>
      <c r="AD137">
        <f t="shared" si="99"/>
        <v>18.026463016187289</v>
      </c>
      <c r="AE137">
        <f t="shared" si="100"/>
        <v>0</v>
      </c>
      <c r="AF137">
        <f t="shared" si="101"/>
        <v>0</v>
      </c>
      <c r="AG137">
        <f t="shared" si="102"/>
        <v>0</v>
      </c>
      <c r="AH137">
        <f t="shared" si="103"/>
        <v>0</v>
      </c>
      <c r="AI137">
        <f t="shared" si="104"/>
        <v>0</v>
      </c>
      <c r="AJ137">
        <f t="shared" si="105"/>
        <v>-1.5220310997216786</v>
      </c>
      <c r="AK137">
        <f t="shared" si="106"/>
        <v>0</v>
      </c>
      <c r="AL137">
        <f t="shared" si="107"/>
        <v>5.0743735503027914</v>
      </c>
      <c r="AM137">
        <f t="shared" si="108"/>
        <v>0.131878799661065</v>
      </c>
      <c r="AN137">
        <f t="shared" si="109"/>
        <v>0</v>
      </c>
      <c r="AO137">
        <f t="shared" si="110"/>
        <v>2.1963703618260264</v>
      </c>
      <c r="AP137" s="21">
        <f t="shared" si="111"/>
        <v>1852.0190953736728</v>
      </c>
      <c r="AQ137" s="20" t="str">
        <f>Main!D29</f>
        <v>halite</v>
      </c>
      <c r="AR137" s="24">
        <f t="shared" si="112"/>
        <v>1199.3729888951207</v>
      </c>
      <c r="AS137">
        <f t="shared" si="113"/>
        <v>1.1993729888951208</v>
      </c>
      <c r="AT137" t="str">
        <f t="shared" si="114"/>
        <v>No vapor present</v>
      </c>
      <c r="AU137" t="str">
        <f t="shared" si="115"/>
        <v>No vapor present</v>
      </c>
      <c r="AV137" t="str">
        <f t="shared" si="116"/>
        <v>No vapor present</v>
      </c>
      <c r="AW137">
        <f t="shared" si="117"/>
        <v>1852.0190953736728</v>
      </c>
      <c r="AX137" t="str">
        <f t="shared" si="118"/>
        <v>Lecumberri-Sanchez, P., Steele-Macinnis, M. &amp; Bodnar, R.J. (2012) A numerical model to estimate trapping conditions of fluid inclusions that homogenize by halite disappearance. Geochimica et Cosmochimica Acta</v>
      </c>
      <c r="AY137" s="26">
        <f t="shared" si="119"/>
        <v>0</v>
      </c>
      <c r="AZ137" s="22">
        <f>IF(B137&gt;C137,1+ -0.000340326741162024 *(B137-C137)+(B137-C137)^2* -0.000000850463578321 + (B137-C137)*Main!C29* -0.000001031725417801,1)</f>
        <v>1</v>
      </c>
      <c r="BA137" t="e">
        <f t="shared" si="120"/>
        <v>#VALUE!</v>
      </c>
      <c r="BB137" s="25" t="e">
        <f>IF(AND(ISBLANK(Main!C29),ISNUMBER(Main!F29)), Main!F29, BA137*D137+(1-BA137)*AV137)</f>
        <v>#VALUE!</v>
      </c>
      <c r="BC137" s="27"/>
      <c r="BL137" s="53"/>
      <c r="BM137" s="54"/>
    </row>
    <row r="138" spans="2:65">
      <c r="B138">
        <f>Main!E30</f>
        <v>218</v>
      </c>
      <c r="C138">
        <f>IF(ISNUMBER(Main!C30),Main!C30, IF(AND(ISBLANK(Main!C30), ISNUMBER(Main!F30)), 'Tm-Th-Salinity'!H138,""))</f>
        <v>365</v>
      </c>
      <c r="D138" s="25">
        <f>IF('Tm-Th-Salinity'!E138=0,0.0000000001,'Tm-Th-Salinity'!E138)</f>
        <v>44.265560262920005</v>
      </c>
      <c r="E138">
        <f t="shared" si="74"/>
        <v>6.3815</v>
      </c>
      <c r="F138">
        <f t="shared" si="75"/>
        <v>0.44265560262920006</v>
      </c>
      <c r="G138">
        <f t="shared" si="76"/>
        <v>-7.2509169417801402</v>
      </c>
      <c r="H138">
        <f t="shared" si="77"/>
        <v>23.343720009067582</v>
      </c>
      <c r="I138">
        <f t="shared" si="78"/>
        <v>-18.642029983812215</v>
      </c>
      <c r="J138">
        <f t="shared" si="79"/>
        <v>20.556476966071664</v>
      </c>
      <c r="K138">
        <f t="shared" si="80"/>
        <v>-10.399177537785862</v>
      </c>
      <c r="L138">
        <f t="shared" si="81"/>
        <v>0</v>
      </c>
      <c r="M138">
        <f t="shared" si="82"/>
        <v>-4.8587335913070744</v>
      </c>
      <c r="N138">
        <f t="shared" si="83"/>
        <v>1.3691029327717785</v>
      </c>
      <c r="O138">
        <f t="shared" si="84"/>
        <v>18.624226714453343</v>
      </c>
      <c r="P138">
        <f t="shared" si="85"/>
        <v>-84.953880969595531</v>
      </c>
      <c r="Q138">
        <f t="shared" si="86"/>
        <v>51.273967211965171</v>
      </c>
      <c r="R138">
        <f t="shared" si="87"/>
        <v>-45.726170504861685</v>
      </c>
      <c r="S138">
        <f t="shared" si="88"/>
        <v>21.288187014804549</v>
      </c>
      <c r="T138">
        <f t="shared" si="89"/>
        <v>9.2220328345954741</v>
      </c>
      <c r="U138">
        <f t="shared" si="90"/>
        <v>-1.1590795604957587</v>
      </c>
      <c r="V138">
        <f t="shared" si="91"/>
        <v>-11.513673603123854</v>
      </c>
      <c r="W138">
        <f t="shared" si="92"/>
        <v>107.82428493810393</v>
      </c>
      <c r="X138">
        <f t="shared" si="93"/>
        <v>-46.886787586297842</v>
      </c>
      <c r="Y138">
        <f t="shared" si="94"/>
        <v>27.904092004146722</v>
      </c>
      <c r="Z138">
        <f t="shared" si="95"/>
        <v>-17.020897510327913</v>
      </c>
      <c r="AA138">
        <f t="shared" si="96"/>
        <v>0</v>
      </c>
      <c r="AB138">
        <f t="shared" si="97"/>
        <v>2.3345919146533891</v>
      </c>
      <c r="AC138">
        <f t="shared" si="98"/>
        <v>-50.235935363046472</v>
      </c>
      <c r="AD138">
        <f t="shared" si="99"/>
        <v>14.081985566892605</v>
      </c>
      <c r="AE138">
        <f t="shared" si="100"/>
        <v>0</v>
      </c>
      <c r="AF138">
        <f t="shared" si="101"/>
        <v>0</v>
      </c>
      <c r="AG138">
        <f t="shared" si="102"/>
        <v>0</v>
      </c>
      <c r="AH138">
        <f t="shared" si="103"/>
        <v>0</v>
      </c>
      <c r="AI138">
        <f t="shared" si="104"/>
        <v>0</v>
      </c>
      <c r="AJ138">
        <f t="shared" si="105"/>
        <v>-1.0728820933273566</v>
      </c>
      <c r="AK138">
        <f t="shared" si="106"/>
        <v>0</v>
      </c>
      <c r="AL138">
        <f t="shared" si="107"/>
        <v>3.8794507667742311</v>
      </c>
      <c r="AM138">
        <f t="shared" si="108"/>
        <v>0.10284757463067148</v>
      </c>
      <c r="AN138">
        <f t="shared" si="109"/>
        <v>0</v>
      </c>
      <c r="AO138">
        <f t="shared" si="110"/>
        <v>2.0848012031694032</v>
      </c>
      <c r="AP138" s="21">
        <f t="shared" si="111"/>
        <v>2953.1367532600211</v>
      </c>
      <c r="AQ138" s="20" t="str">
        <f>Main!D30</f>
        <v>halite</v>
      </c>
      <c r="AR138" s="24">
        <f t="shared" si="112"/>
        <v>1224.0148314703458</v>
      </c>
      <c r="AS138">
        <f t="shared" si="113"/>
        <v>1.2240148314703458</v>
      </c>
      <c r="AT138" t="str">
        <f t="shared" si="114"/>
        <v>No vapor present</v>
      </c>
      <c r="AU138" t="str">
        <f t="shared" si="115"/>
        <v>No vapor present</v>
      </c>
      <c r="AV138" t="str">
        <f t="shared" si="116"/>
        <v>No vapor present</v>
      </c>
      <c r="AW138">
        <f t="shared" si="117"/>
        <v>2953.1367532600211</v>
      </c>
      <c r="AX138" t="str">
        <f t="shared" si="118"/>
        <v>Lecumberri-Sanchez, P., Steele-Macinnis, M. &amp; Bodnar, R.J. (2012) A numerical model to estimate trapping conditions of fluid inclusions that homogenize by halite disappearance. Geochimica et Cosmochimica Acta</v>
      </c>
      <c r="AY138" s="26">
        <f t="shared" si="119"/>
        <v>0</v>
      </c>
      <c r="AZ138" s="22">
        <f>IF(B138&gt;C138,1+ -0.000340326741162024 *(B138-C138)+(B138-C138)^2* -0.000000850463578321 + (B138-C138)*Main!C30* -0.000001031725417801,1)</f>
        <v>1</v>
      </c>
      <c r="BA138" t="e">
        <f t="shared" si="120"/>
        <v>#VALUE!</v>
      </c>
      <c r="BB138" s="25" t="e">
        <f>IF(AND(ISBLANK(Main!C30),ISNUMBER(Main!F30)), Main!F30, BA138*D138+(1-BA138)*AV138)</f>
        <v>#VALUE!</v>
      </c>
      <c r="BC138" s="27"/>
      <c r="BL138" s="53"/>
      <c r="BM138" s="54"/>
    </row>
    <row r="139" spans="2:65">
      <c r="B139">
        <f>Main!E31</f>
        <v>216</v>
      </c>
      <c r="C139">
        <f>IF(ISNUMBER(Main!C31),Main!C31, IF(AND(ISBLANK(Main!C31), ISNUMBER(Main!F31)), 'Tm-Th-Salinity'!H139,""))</f>
        <v>348</v>
      </c>
      <c r="D139" s="25">
        <f>IF('Tm-Th-Salinity'!E139=0,0.0000000001,'Tm-Th-Salinity'!E139)</f>
        <v>42.887630693887999</v>
      </c>
      <c r="E139">
        <f t="shared" si="74"/>
        <v>6.2115</v>
      </c>
      <c r="F139">
        <f t="shared" si="75"/>
        <v>0.42887630693888001</v>
      </c>
      <c r="G139">
        <f t="shared" si="76"/>
        <v>-7.2509169417801402</v>
      </c>
      <c r="H139">
        <f t="shared" si="77"/>
        <v>22.617060234275513</v>
      </c>
      <c r="I139">
        <f t="shared" si="78"/>
        <v>-17.499489535900484</v>
      </c>
      <c r="J139">
        <f t="shared" si="79"/>
        <v>18.695924833064247</v>
      </c>
      <c r="K139">
        <f t="shared" si="80"/>
        <v>-9.1635414604917624</v>
      </c>
      <c r="L139">
        <f t="shared" si="81"/>
        <v>0</v>
      </c>
      <c r="M139">
        <f t="shared" si="82"/>
        <v>-4.019014950037735</v>
      </c>
      <c r="N139">
        <f t="shared" si="83"/>
        <v>1.0972326559001286</v>
      </c>
      <c r="O139">
        <f t="shared" si="84"/>
        <v>18.128086537150661</v>
      </c>
      <c r="P139">
        <f t="shared" si="85"/>
        <v>-80.116695630223745</v>
      </c>
      <c r="Q139">
        <f t="shared" si="86"/>
        <v>46.849268642264342</v>
      </c>
      <c r="R139">
        <f t="shared" si="87"/>
        <v>-40.479656149261672</v>
      </c>
      <c r="S139">
        <f t="shared" si="88"/>
        <v>18.258989937041747</v>
      </c>
      <c r="T139">
        <f t="shared" si="89"/>
        <v>7.6635646552026513</v>
      </c>
      <c r="U139">
        <f t="shared" si="90"/>
        <v>-0.93321884069914673</v>
      </c>
      <c r="V139">
        <f t="shared" si="91"/>
        <v>-10.908407306911529</v>
      </c>
      <c r="W139">
        <f t="shared" si="92"/>
        <v>98.976047738715422</v>
      </c>
      <c r="X139">
        <f t="shared" si="93"/>
        <v>-41.699427126448562</v>
      </c>
      <c r="Y139">
        <f t="shared" si="94"/>
        <v>24.044380638899227</v>
      </c>
      <c r="Z139">
        <f t="shared" si="95"/>
        <v>-14.210005470438951</v>
      </c>
      <c r="AA139">
        <f t="shared" si="96"/>
        <v>0</v>
      </c>
      <c r="AB139">
        <f t="shared" si="97"/>
        <v>2.1529409833599447</v>
      </c>
      <c r="AC139">
        <f t="shared" si="98"/>
        <v>-44.885051730775778</v>
      </c>
      <c r="AD139">
        <f t="shared" si="99"/>
        <v>12.190379364204759</v>
      </c>
      <c r="AE139">
        <f t="shared" si="100"/>
        <v>0</v>
      </c>
      <c r="AF139">
        <f t="shared" si="101"/>
        <v>0</v>
      </c>
      <c r="AG139">
        <f t="shared" si="102"/>
        <v>0</v>
      </c>
      <c r="AH139">
        <f t="shared" si="103"/>
        <v>0</v>
      </c>
      <c r="AI139">
        <f t="shared" si="104"/>
        <v>0</v>
      </c>
      <c r="AJ139">
        <f t="shared" si="105"/>
        <v>-0.8758810456564412</v>
      </c>
      <c r="AK139">
        <f t="shared" si="106"/>
        <v>0</v>
      </c>
      <c r="AL139">
        <f t="shared" si="107"/>
        <v>3.2840133487288234</v>
      </c>
      <c r="AM139">
        <f t="shared" si="108"/>
        <v>8.7465412857413966E-2</v>
      </c>
      <c r="AN139">
        <f t="shared" si="109"/>
        <v>0</v>
      </c>
      <c r="AO139">
        <f t="shared" si="110"/>
        <v>2.0040487930389395</v>
      </c>
      <c r="AP139" s="21">
        <f t="shared" si="111"/>
        <v>2566.158335063802</v>
      </c>
      <c r="AQ139" s="20" t="str">
        <f>Main!D31</f>
        <v>halite</v>
      </c>
      <c r="AR139" s="24">
        <f t="shared" si="112"/>
        <v>1211.4055673504236</v>
      </c>
      <c r="AS139">
        <f t="shared" si="113"/>
        <v>1.2114055673504236</v>
      </c>
      <c r="AT139" t="str">
        <f t="shared" si="114"/>
        <v>No vapor present</v>
      </c>
      <c r="AU139" t="str">
        <f t="shared" si="115"/>
        <v>No vapor present</v>
      </c>
      <c r="AV139" t="str">
        <f t="shared" si="116"/>
        <v>No vapor present</v>
      </c>
      <c r="AW139">
        <f t="shared" si="117"/>
        <v>2566.158335063802</v>
      </c>
      <c r="AX139" t="str">
        <f t="shared" si="118"/>
        <v>Lecumberri-Sanchez, P., Steele-Macinnis, M. &amp; Bodnar, R.J. (2012) A numerical model to estimate trapping conditions of fluid inclusions that homogenize by halite disappearance. Geochimica et Cosmochimica Acta</v>
      </c>
      <c r="AY139" s="26">
        <f t="shared" si="119"/>
        <v>0</v>
      </c>
      <c r="AZ139" s="22">
        <f>IF(B139&gt;C139,1+ -0.000340326741162024 *(B139-C139)+(B139-C139)^2* -0.000000850463578321 + (B139-C139)*Main!C31* -0.000001031725417801,1)</f>
        <v>1</v>
      </c>
      <c r="BA139" t="e">
        <f t="shared" si="120"/>
        <v>#VALUE!</v>
      </c>
      <c r="BB139" s="25" t="e">
        <f>IF(AND(ISBLANK(Main!C31),ISNUMBER(Main!F31)), Main!F31, BA139*D139+(1-BA139)*AV139)</f>
        <v>#VALUE!</v>
      </c>
      <c r="BC139" s="27"/>
      <c r="BL139" s="53"/>
      <c r="BM139" s="54"/>
    </row>
    <row r="140" spans="2:65">
      <c r="B140">
        <f>Main!E32</f>
        <v>245</v>
      </c>
      <c r="C140">
        <f>IF(ISNUMBER(Main!C32),Main!C32, IF(AND(ISBLANK(Main!C32), ISNUMBER(Main!F32)), 'Tm-Th-Salinity'!H140,""))</f>
        <v>346</v>
      </c>
      <c r="D140" s="25">
        <f>IF('Tm-Th-Salinity'!E140=0,0.0000000001,'Tm-Th-Salinity'!E140)</f>
        <v>42.85026269174999</v>
      </c>
      <c r="E140">
        <f t="shared" si="74"/>
        <v>6.1914999999999996</v>
      </c>
      <c r="F140">
        <f t="shared" si="75"/>
        <v>0.42850262691749991</v>
      </c>
      <c r="G140">
        <f t="shared" si="76"/>
        <v>-7.2509169417801402</v>
      </c>
      <c r="H140">
        <f t="shared" si="77"/>
        <v>22.597353984675895</v>
      </c>
      <c r="I140">
        <f t="shared" si="78"/>
        <v>-17.469008202654678</v>
      </c>
      <c r="J140">
        <f t="shared" si="79"/>
        <v>18.647098110157213</v>
      </c>
      <c r="K140">
        <f t="shared" si="80"/>
        <v>-9.1316463932110672</v>
      </c>
      <c r="L140">
        <f t="shared" si="81"/>
        <v>0</v>
      </c>
      <c r="M140">
        <f t="shared" si="82"/>
        <v>-3.9980500515753197</v>
      </c>
      <c r="N140">
        <f t="shared" si="83"/>
        <v>1.0905579896965369</v>
      </c>
      <c r="O140">
        <f t="shared" si="84"/>
        <v>18.069717104526813</v>
      </c>
      <c r="P140">
        <f t="shared" si="85"/>
        <v>-79.789152223447317</v>
      </c>
      <c r="Q140">
        <f t="shared" si="86"/>
        <v>46.617080527125793</v>
      </c>
      <c r="R140">
        <f t="shared" si="87"/>
        <v>-40.243941127288053</v>
      </c>
      <c r="S140">
        <f t="shared" si="88"/>
        <v>18.136850520891027</v>
      </c>
      <c r="T140">
        <f t="shared" si="89"/>
        <v>7.6056683595119345</v>
      </c>
      <c r="U140">
        <f t="shared" si="90"/>
        <v>-0.92536163710970343</v>
      </c>
      <c r="V140">
        <f t="shared" si="91"/>
        <v>-10.838273872632714</v>
      </c>
      <c r="W140">
        <f t="shared" si="92"/>
        <v>98.254017530304552</v>
      </c>
      <c r="X140">
        <f t="shared" si="93"/>
        <v>-41.359162157838604</v>
      </c>
      <c r="Y140">
        <f t="shared" si="94"/>
        <v>23.827400927415415</v>
      </c>
      <c r="Z140">
        <f t="shared" si="95"/>
        <v>-14.069503026246176</v>
      </c>
      <c r="AA140">
        <f t="shared" si="96"/>
        <v>0</v>
      </c>
      <c r="AB140">
        <f t="shared" si="97"/>
        <v>2.1322115333673617</v>
      </c>
      <c r="AC140">
        <f t="shared" si="98"/>
        <v>-44.414147172863231</v>
      </c>
      <c r="AD140">
        <f t="shared" si="99"/>
        <v>12.051975843377436</v>
      </c>
      <c r="AE140">
        <f t="shared" si="100"/>
        <v>0</v>
      </c>
      <c r="AF140">
        <f t="shared" si="101"/>
        <v>0</v>
      </c>
      <c r="AG140">
        <f t="shared" si="102"/>
        <v>0</v>
      </c>
      <c r="AH140">
        <f t="shared" si="103"/>
        <v>0</v>
      </c>
      <c r="AI140">
        <f t="shared" si="104"/>
        <v>0</v>
      </c>
      <c r="AJ140">
        <f t="shared" si="105"/>
        <v>-0.86239649250862738</v>
      </c>
      <c r="AK140">
        <f t="shared" si="106"/>
        <v>0</v>
      </c>
      <c r="AL140">
        <f t="shared" si="107"/>
        <v>3.2286672350054815</v>
      </c>
      <c r="AM140">
        <f t="shared" si="108"/>
        <v>8.5789211594663142E-2</v>
      </c>
      <c r="AN140">
        <f t="shared" si="109"/>
        <v>0</v>
      </c>
      <c r="AO140">
        <f t="shared" si="110"/>
        <v>1.9928295784944814</v>
      </c>
      <c r="AP140" s="21">
        <f t="shared" si="111"/>
        <v>1705.2989163955403</v>
      </c>
      <c r="AQ140" s="20" t="str">
        <f>Main!D32</f>
        <v>halite</v>
      </c>
      <c r="AR140" s="24">
        <f t="shared" si="112"/>
        <v>1184.6378909199993</v>
      </c>
      <c r="AS140">
        <f t="shared" si="113"/>
        <v>1.1846378909199993</v>
      </c>
      <c r="AT140" t="str">
        <f t="shared" si="114"/>
        <v>No vapor present</v>
      </c>
      <c r="AU140" t="str">
        <f t="shared" si="115"/>
        <v>No vapor present</v>
      </c>
      <c r="AV140" t="str">
        <f t="shared" si="116"/>
        <v>No vapor present</v>
      </c>
      <c r="AW140">
        <f t="shared" si="117"/>
        <v>1705.2989163955403</v>
      </c>
      <c r="AX140" t="str">
        <f t="shared" si="118"/>
        <v>Lecumberri-Sanchez, P., Steele-Macinnis, M. &amp; Bodnar, R.J. (2012) A numerical model to estimate trapping conditions of fluid inclusions that homogenize by halite disappearance. Geochimica et Cosmochimica Acta</v>
      </c>
      <c r="AY140" s="26">
        <f t="shared" si="119"/>
        <v>0</v>
      </c>
      <c r="AZ140" s="22">
        <f>IF(B140&gt;C140,1+ -0.000340326741162024 *(B140-C140)+(B140-C140)^2* -0.000000850463578321 + (B140-C140)*Main!C32* -0.000001031725417801,1)</f>
        <v>1</v>
      </c>
      <c r="BA140" t="e">
        <f t="shared" si="120"/>
        <v>#VALUE!</v>
      </c>
      <c r="BB140" s="25" t="e">
        <f>IF(AND(ISBLANK(Main!C32),ISNUMBER(Main!F32)), Main!F32, BA140*D140+(1-BA140)*AV140)</f>
        <v>#VALUE!</v>
      </c>
      <c r="BC140" s="27"/>
      <c r="BL140" s="53"/>
      <c r="BM140" s="54"/>
    </row>
    <row r="141" spans="2:65">
      <c r="B141">
        <f>Main!E33</f>
        <v>243</v>
      </c>
      <c r="C141">
        <f>IF(ISNUMBER(Main!C33),Main!C33, IF(AND(ISBLANK(Main!C33), ISNUMBER(Main!F33)), 'Tm-Th-Salinity'!H141,""))</f>
        <v>358</v>
      </c>
      <c r="D141" s="25">
        <f>IF('Tm-Th-Salinity'!E141=0,0.0000000001,'Tm-Th-Salinity'!E141)</f>
        <v>43.880761664765998</v>
      </c>
      <c r="E141">
        <f t="shared" si="74"/>
        <v>6.3114999999999997</v>
      </c>
      <c r="F141">
        <f t="shared" si="75"/>
        <v>0.43880761664765999</v>
      </c>
      <c r="G141">
        <f t="shared" si="76"/>
        <v>-7.2509169417801402</v>
      </c>
      <c r="H141">
        <f t="shared" si="77"/>
        <v>23.140794062082261</v>
      </c>
      <c r="I141">
        <f t="shared" si="78"/>
        <v>-18.319329996871357</v>
      </c>
      <c r="J141">
        <f t="shared" si="79"/>
        <v>20.025033975094274</v>
      </c>
      <c r="K141">
        <f t="shared" si="80"/>
        <v>-10.042266911200837</v>
      </c>
      <c r="L141">
        <f t="shared" si="81"/>
        <v>0</v>
      </c>
      <c r="M141">
        <f t="shared" si="82"/>
        <v>-4.6107570424689799</v>
      </c>
      <c r="N141">
        <f t="shared" si="83"/>
        <v>1.2879335128290343</v>
      </c>
      <c r="O141">
        <f t="shared" si="84"/>
        <v>18.419933700269883</v>
      </c>
      <c r="P141">
        <f t="shared" si="85"/>
        <v>-83.291604546876002</v>
      </c>
      <c r="Q141">
        <f t="shared" si="86"/>
        <v>49.833698241356501</v>
      </c>
      <c r="R141">
        <f t="shared" si="87"/>
        <v>-44.055407231669861</v>
      </c>
      <c r="S141">
        <f t="shared" si="88"/>
        <v>20.332054132802128</v>
      </c>
      <c r="T141">
        <f t="shared" si="89"/>
        <v>8.7312703680838766</v>
      </c>
      <c r="U141">
        <f t="shared" si="90"/>
        <v>-1.0878580046988069</v>
      </c>
      <c r="V141">
        <f t="shared" si="91"/>
        <v>-11.262467210754791</v>
      </c>
      <c r="W141">
        <f t="shared" si="92"/>
        <v>104.55490326386385</v>
      </c>
      <c r="X141">
        <f t="shared" si="93"/>
        <v>-45.069888962910866</v>
      </c>
      <c r="Y141">
        <f t="shared" si="94"/>
        <v>26.589617921634741</v>
      </c>
      <c r="Z141">
        <f t="shared" si="95"/>
        <v>-16.07810461517262</v>
      </c>
      <c r="AA141">
        <f t="shared" si="96"/>
        <v>0</v>
      </c>
      <c r="AB141">
        <f t="shared" si="97"/>
        <v>2.2586056803071388</v>
      </c>
      <c r="AC141">
        <f t="shared" si="98"/>
        <v>-48.178372351495902</v>
      </c>
      <c r="AD141">
        <f t="shared" si="99"/>
        <v>13.387815466971785</v>
      </c>
      <c r="AE141">
        <f t="shared" si="100"/>
        <v>0</v>
      </c>
      <c r="AF141">
        <f t="shared" si="101"/>
        <v>0</v>
      </c>
      <c r="AG141">
        <f t="shared" si="102"/>
        <v>0</v>
      </c>
      <c r="AH141">
        <f t="shared" si="103"/>
        <v>0</v>
      </c>
      <c r="AI141">
        <f t="shared" si="104"/>
        <v>0</v>
      </c>
      <c r="AJ141">
        <f t="shared" si="105"/>
        <v>-1.0000364377652045</v>
      </c>
      <c r="AK141">
        <f t="shared" si="106"/>
        <v>0</v>
      </c>
      <c r="AL141">
        <f t="shared" si="107"/>
        <v>3.6393808159424457</v>
      </c>
      <c r="AM141">
        <f t="shared" si="108"/>
        <v>9.6261568179599563E-2</v>
      </c>
      <c r="AN141">
        <f t="shared" si="109"/>
        <v>0</v>
      </c>
      <c r="AO141">
        <f t="shared" si="110"/>
        <v>2.0502924557521474</v>
      </c>
      <c r="AP141" s="21">
        <f t="shared" si="111"/>
        <v>1998.4463297553709</v>
      </c>
      <c r="AQ141" s="20" t="str">
        <f>Main!D33</f>
        <v>halite</v>
      </c>
      <c r="AR141" s="24">
        <f t="shared" si="112"/>
        <v>1196.2911804365187</v>
      </c>
      <c r="AS141">
        <f t="shared" si="113"/>
        <v>1.1962911804365188</v>
      </c>
      <c r="AT141" t="str">
        <f t="shared" si="114"/>
        <v>No vapor present</v>
      </c>
      <c r="AU141" t="str">
        <f t="shared" si="115"/>
        <v>No vapor present</v>
      </c>
      <c r="AV141" t="str">
        <f t="shared" si="116"/>
        <v>No vapor present</v>
      </c>
      <c r="AW141">
        <f t="shared" si="117"/>
        <v>1998.4463297553709</v>
      </c>
      <c r="AX141" t="str">
        <f t="shared" si="118"/>
        <v>Lecumberri-Sanchez, P., Steele-Macinnis, M. &amp; Bodnar, R.J. (2012) A numerical model to estimate trapping conditions of fluid inclusions that homogenize by halite disappearance. Geochimica et Cosmochimica Acta</v>
      </c>
      <c r="AY141" s="26">
        <f t="shared" si="119"/>
        <v>0</v>
      </c>
      <c r="AZ141" s="22">
        <f>IF(B141&gt;C141,1+ -0.000340326741162024 *(B141-C141)+(B141-C141)^2* -0.000000850463578321 + (B141-C141)*Main!C33* -0.000001031725417801,1)</f>
        <v>1</v>
      </c>
      <c r="BA141" t="e">
        <f t="shared" si="120"/>
        <v>#VALUE!</v>
      </c>
      <c r="BB141" s="25" t="e">
        <f>IF(AND(ISBLANK(Main!C33),ISNUMBER(Main!F33)), Main!F33, BA141*D141+(1-BA141)*AV141)</f>
        <v>#VALUE!</v>
      </c>
      <c r="BC141" s="27"/>
      <c r="BL141" s="53"/>
      <c r="BM141" s="54"/>
    </row>
    <row r="142" spans="2:65">
      <c r="B142">
        <f>Main!E34</f>
        <v>221</v>
      </c>
      <c r="C142">
        <f>IF(ISNUMBER(Main!C34),Main!C34, IF(AND(ISBLANK(Main!C34), ISNUMBER(Main!F34)), 'Tm-Th-Salinity'!H142,""))</f>
        <v>363</v>
      </c>
      <c r="D142" s="25">
        <f>IF('Tm-Th-Salinity'!E142=0,0.0000000001,'Tm-Th-Salinity'!E142)</f>
        <v>44.138869800222999</v>
      </c>
      <c r="E142">
        <f t="shared" si="74"/>
        <v>6.3614999999999995</v>
      </c>
      <c r="F142">
        <f t="shared" si="75"/>
        <v>0.44138869800222996</v>
      </c>
      <c r="G142">
        <f t="shared" si="76"/>
        <v>-7.2509169417801402</v>
      </c>
      <c r="H142">
        <f t="shared" si="77"/>
        <v>23.276909001334882</v>
      </c>
      <c r="I142">
        <f t="shared" si="78"/>
        <v>-18.535473661637944</v>
      </c>
      <c r="J142">
        <f t="shared" si="79"/>
        <v>20.380480344984854</v>
      </c>
      <c r="K142">
        <f t="shared" si="80"/>
        <v>-10.280635596395355</v>
      </c>
      <c r="L142">
        <f t="shared" si="81"/>
        <v>0</v>
      </c>
      <c r="M142">
        <f t="shared" si="82"/>
        <v>-4.7758925393527027</v>
      </c>
      <c r="N142">
        <f t="shared" si="83"/>
        <v>1.341908189538656</v>
      </c>
      <c r="O142">
        <f t="shared" si="84"/>
        <v>18.565857281829494</v>
      </c>
      <c r="P142">
        <f t="shared" si="85"/>
        <v>-84.445249815285393</v>
      </c>
      <c r="Q142">
        <f t="shared" si="86"/>
        <v>50.821112264247645</v>
      </c>
      <c r="R142">
        <f t="shared" si="87"/>
        <v>-45.192599101364124</v>
      </c>
      <c r="S142">
        <f t="shared" si="88"/>
        <v>20.979561549009293</v>
      </c>
      <c r="T142">
        <f t="shared" si="89"/>
        <v>9.062325107000806</v>
      </c>
      <c r="U142">
        <f t="shared" si="90"/>
        <v>-1.1357466506575717</v>
      </c>
      <c r="V142">
        <f t="shared" si="91"/>
        <v>-11.441617620457164</v>
      </c>
      <c r="W142">
        <f t="shared" si="92"/>
        <v>106.84282088160903</v>
      </c>
      <c r="X142">
        <f t="shared" si="93"/>
        <v>-46.32703234808298</v>
      </c>
      <c r="Y142">
        <f t="shared" si="94"/>
        <v>27.49205099170598</v>
      </c>
      <c r="Z142">
        <f t="shared" si="95"/>
        <v>-16.721565927224436</v>
      </c>
      <c r="AA142">
        <f t="shared" si="96"/>
        <v>0</v>
      </c>
      <c r="AB142">
        <f t="shared" si="97"/>
        <v>2.312710387031514</v>
      </c>
      <c r="AC142">
        <f t="shared" si="98"/>
        <v>-49.622656493507499</v>
      </c>
      <c r="AD142">
        <f t="shared" si="99"/>
        <v>13.870261695229333</v>
      </c>
      <c r="AE142">
        <f t="shared" si="100"/>
        <v>0</v>
      </c>
      <c r="AF142">
        <f t="shared" si="101"/>
        <v>0</v>
      </c>
      <c r="AG142">
        <f t="shared" si="102"/>
        <v>0</v>
      </c>
      <c r="AH142">
        <f t="shared" si="103"/>
        <v>0</v>
      </c>
      <c r="AI142">
        <f t="shared" si="104"/>
        <v>0</v>
      </c>
      <c r="AJ142">
        <f t="shared" si="105"/>
        <v>-1.0504242960479626</v>
      </c>
      <c r="AK142">
        <f t="shared" si="106"/>
        <v>0</v>
      </c>
      <c r="AL142">
        <f t="shared" si="107"/>
        <v>3.808108183550015</v>
      </c>
      <c r="AM142">
        <f t="shared" si="108"/>
        <v>0.100928682055885</v>
      </c>
      <c r="AN142">
        <f t="shared" si="109"/>
        <v>0</v>
      </c>
      <c r="AO142">
        <f t="shared" si="110"/>
        <v>2.0752235673341182</v>
      </c>
      <c r="AP142" s="21">
        <f t="shared" si="111"/>
        <v>2792.8726454715579</v>
      </c>
      <c r="AQ142" s="20" t="str">
        <f>Main!D34</f>
        <v>halite</v>
      </c>
      <c r="AR142" s="24">
        <f t="shared" si="112"/>
        <v>1219.6402232516245</v>
      </c>
      <c r="AS142">
        <f t="shared" si="113"/>
        <v>1.2196402232516246</v>
      </c>
      <c r="AT142" t="str">
        <f t="shared" si="114"/>
        <v>No vapor present</v>
      </c>
      <c r="AU142" t="str">
        <f t="shared" si="115"/>
        <v>No vapor present</v>
      </c>
      <c r="AV142" t="str">
        <f t="shared" si="116"/>
        <v>No vapor present</v>
      </c>
      <c r="AW142">
        <f t="shared" si="117"/>
        <v>2792.8726454715579</v>
      </c>
      <c r="AX142" t="str">
        <f t="shared" si="118"/>
        <v>Lecumberri-Sanchez, P., Steele-Macinnis, M. &amp; Bodnar, R.J. (2012) A numerical model to estimate trapping conditions of fluid inclusions that homogenize by halite disappearance. Geochimica et Cosmochimica Acta</v>
      </c>
      <c r="AY142" s="26">
        <f t="shared" si="119"/>
        <v>0</v>
      </c>
      <c r="AZ142" s="22">
        <f>IF(B142&gt;C142,1+ -0.000340326741162024 *(B142-C142)+(B142-C142)^2* -0.000000850463578321 + (B142-C142)*Main!C34* -0.000001031725417801,1)</f>
        <v>1</v>
      </c>
      <c r="BA142" t="e">
        <f t="shared" si="120"/>
        <v>#VALUE!</v>
      </c>
      <c r="BB142" s="25" t="e">
        <f>IF(AND(ISBLANK(Main!C34),ISNUMBER(Main!F34)), Main!F34, BA142*D142+(1-BA142)*AV142)</f>
        <v>#VALUE!</v>
      </c>
      <c r="BC142" s="27"/>
      <c r="BL142" s="53"/>
      <c r="BM142" s="54"/>
    </row>
    <row r="143" spans="2:65">
      <c r="B143">
        <f>Main!E35</f>
        <v>225</v>
      </c>
      <c r="C143">
        <f>IF(ISNUMBER(Main!C35),Main!C35, IF(AND(ISBLANK(Main!C35), ISNUMBER(Main!F35)), 'Tm-Th-Salinity'!H143,""))</f>
        <v>367</v>
      </c>
      <c r="D143" s="25">
        <f>IF('Tm-Th-Salinity'!E143=0,0.0000000001,'Tm-Th-Salinity'!E143)</f>
        <v>44.506839234374993</v>
      </c>
      <c r="E143">
        <f t="shared" si="74"/>
        <v>6.4014999999999995</v>
      </c>
      <c r="F143">
        <f t="shared" si="75"/>
        <v>0.44506839234374995</v>
      </c>
      <c r="G143">
        <f t="shared" si="76"/>
        <v>-7.2509169417801402</v>
      </c>
      <c r="H143">
        <f t="shared" si="77"/>
        <v>23.47095998344647</v>
      </c>
      <c r="I143">
        <f t="shared" si="78"/>
        <v>-18.845808644298192</v>
      </c>
      <c r="J143">
        <f t="shared" si="79"/>
        <v>20.894455029555093</v>
      </c>
      <c r="K143">
        <f t="shared" si="80"/>
        <v>-10.627769888271022</v>
      </c>
      <c r="L143">
        <f t="shared" si="81"/>
        <v>0</v>
      </c>
      <c r="M143">
        <f t="shared" si="82"/>
        <v>-5.0198161532097245</v>
      </c>
      <c r="N143">
        <f t="shared" si="83"/>
        <v>1.4222030740275122</v>
      </c>
      <c r="O143">
        <f t="shared" si="84"/>
        <v>18.682596147077184</v>
      </c>
      <c r="P143">
        <f t="shared" si="85"/>
        <v>-85.684642161886117</v>
      </c>
      <c r="Q143">
        <f t="shared" si="86"/>
        <v>51.996902428602326</v>
      </c>
      <c r="R143">
        <f t="shared" si="87"/>
        <v>-46.623639283604362</v>
      </c>
      <c r="S143">
        <f t="shared" si="88"/>
        <v>21.824324121835868</v>
      </c>
      <c r="T143">
        <f t="shared" si="89"/>
        <v>9.5058198118880597</v>
      </c>
      <c r="U143">
        <f t="shared" si="90"/>
        <v>-1.2012598131776002</v>
      </c>
      <c r="V143">
        <f t="shared" si="91"/>
        <v>-11.585955767953818</v>
      </c>
      <c r="W143">
        <f t="shared" si="92"/>
        <v>109.09260860891231</v>
      </c>
      <c r="X143">
        <f t="shared" si="93"/>
        <v>-47.696883777873623</v>
      </c>
      <c r="Y143">
        <f t="shared" si="94"/>
        <v>28.540935894222091</v>
      </c>
      <c r="Z143">
        <f t="shared" si="95"/>
        <v>-17.504252080702791</v>
      </c>
      <c r="AA143">
        <f t="shared" si="96"/>
        <v>0</v>
      </c>
      <c r="AB143">
        <f t="shared" si="97"/>
        <v>2.3566110290441338</v>
      </c>
      <c r="AC143">
        <f t="shared" si="98"/>
        <v>-50.986148811301497</v>
      </c>
      <c r="AD143">
        <f t="shared" si="99"/>
        <v>14.370186301165315</v>
      </c>
      <c r="AE143">
        <f t="shared" si="100"/>
        <v>0</v>
      </c>
      <c r="AF143">
        <f t="shared" si="101"/>
        <v>0</v>
      </c>
      <c r="AG143">
        <f t="shared" si="102"/>
        <v>0</v>
      </c>
      <c r="AH143">
        <f t="shared" si="103"/>
        <v>0</v>
      </c>
      <c r="AI143">
        <f t="shared" si="104"/>
        <v>0</v>
      </c>
      <c r="AJ143">
        <f t="shared" si="105"/>
        <v>-1.1042572626457825</v>
      </c>
      <c r="AK143">
        <f t="shared" si="106"/>
        <v>0</v>
      </c>
      <c r="AL143">
        <f t="shared" si="107"/>
        <v>3.9621043870920549</v>
      </c>
      <c r="AM143">
        <f t="shared" si="108"/>
        <v>0.10479677358230571</v>
      </c>
      <c r="AN143">
        <f t="shared" si="109"/>
        <v>0</v>
      </c>
      <c r="AO143">
        <f t="shared" si="110"/>
        <v>2.0931530037460537</v>
      </c>
      <c r="AP143" s="21">
        <f t="shared" si="111"/>
        <v>2763.9430065147558</v>
      </c>
      <c r="AQ143" s="20" t="str">
        <f>Main!D35</f>
        <v>halite</v>
      </c>
      <c r="AR143" s="24">
        <f t="shared" si="112"/>
        <v>1219.5862204539303</v>
      </c>
      <c r="AS143">
        <f t="shared" si="113"/>
        <v>1.2195862204539303</v>
      </c>
      <c r="AT143" t="str">
        <f t="shared" si="114"/>
        <v>No vapor present</v>
      </c>
      <c r="AU143" t="str">
        <f t="shared" si="115"/>
        <v>No vapor present</v>
      </c>
      <c r="AV143" t="str">
        <f t="shared" si="116"/>
        <v>No vapor present</v>
      </c>
      <c r="AW143">
        <f t="shared" si="117"/>
        <v>2763.9430065147558</v>
      </c>
      <c r="AX143" t="str">
        <f t="shared" si="118"/>
        <v>Lecumberri-Sanchez, P., Steele-Macinnis, M. &amp; Bodnar, R.J. (2012) A numerical model to estimate trapping conditions of fluid inclusions that homogenize by halite disappearance. Geochimica et Cosmochimica Acta</v>
      </c>
      <c r="AY143" s="26">
        <f t="shared" si="119"/>
        <v>0</v>
      </c>
      <c r="AZ143" s="22">
        <f>IF(B143&gt;C143,1+ -0.000340326741162024 *(B143-C143)+(B143-C143)^2* -0.000000850463578321 + (B143-C143)*Main!C35* -0.000001031725417801,1)</f>
        <v>1</v>
      </c>
      <c r="BA143" t="e">
        <f t="shared" si="120"/>
        <v>#VALUE!</v>
      </c>
      <c r="BB143" s="25" t="e">
        <f>IF(AND(ISBLANK(Main!C35),ISNUMBER(Main!F35)), Main!F35, BA143*D143+(1-BA143)*AV143)</f>
        <v>#VALUE!</v>
      </c>
      <c r="BC143" s="27"/>
      <c r="BL143" s="53"/>
      <c r="BM143" s="54"/>
    </row>
    <row r="144" spans="2:65">
      <c r="B144">
        <f>Main!E36</f>
        <v>274</v>
      </c>
      <c r="C144">
        <f>IF(ISNUMBER(Main!C36),Main!C36, IF(AND(ISBLANK(Main!C36), ISNUMBER(Main!F36)), 'Tm-Th-Salinity'!H144,""))</f>
        <v>395</v>
      </c>
      <c r="D144" s="25">
        <f>IF('Tm-Th-Salinity'!E144=0,0.0000000001,'Tm-Th-Salinity'!E144)</f>
        <v>47.337656793560001</v>
      </c>
      <c r="E144">
        <f t="shared" si="74"/>
        <v>6.6814999999999998</v>
      </c>
      <c r="F144">
        <f t="shared" si="75"/>
        <v>0.47337656793560001</v>
      </c>
      <c r="G144">
        <f t="shared" si="76"/>
        <v>-7.2509169417801402</v>
      </c>
      <c r="H144">
        <f t="shared" si="77"/>
        <v>24.963809325143874</v>
      </c>
      <c r="I144">
        <f t="shared" si="78"/>
        <v>-21.319390505732677</v>
      </c>
      <c r="J144">
        <f t="shared" si="79"/>
        <v>25.140334951512568</v>
      </c>
      <c r="K144">
        <f t="shared" si="80"/>
        <v>-13.600728071701768</v>
      </c>
      <c r="L144">
        <f t="shared" si="81"/>
        <v>0</v>
      </c>
      <c r="M144">
        <f t="shared" si="82"/>
        <v>-7.2672120775427418</v>
      </c>
      <c r="N144">
        <f t="shared" si="83"/>
        <v>2.1898866665566521</v>
      </c>
      <c r="O144">
        <f t="shared" si="84"/>
        <v>19.499768203811016</v>
      </c>
      <c r="P144">
        <f t="shared" si="85"/>
        <v>-95.120738638140324</v>
      </c>
      <c r="Q144">
        <f t="shared" si="86"/>
        <v>61.39453338407592</v>
      </c>
      <c r="R144">
        <f t="shared" si="87"/>
        <v>-58.55155106312916</v>
      </c>
      <c r="S144">
        <f t="shared" si="88"/>
        <v>29.150972037643861</v>
      </c>
      <c r="T144">
        <f t="shared" si="89"/>
        <v>13.504602933761745</v>
      </c>
      <c r="U144">
        <f t="shared" si="90"/>
        <v>-1.8151360987248195</v>
      </c>
      <c r="V144">
        <f t="shared" si="91"/>
        <v>-12.621655202717685</v>
      </c>
      <c r="W144">
        <f t="shared" si="92"/>
        <v>126.40369702353154</v>
      </c>
      <c r="X144">
        <f t="shared" si="93"/>
        <v>-58.780660146039203</v>
      </c>
      <c r="Y144">
        <f t="shared" si="94"/>
        <v>37.410427169772156</v>
      </c>
      <c r="Z144">
        <f t="shared" si="95"/>
        <v>-24.403269712121642</v>
      </c>
      <c r="AA144">
        <f t="shared" si="96"/>
        <v>0</v>
      </c>
      <c r="AB144">
        <f t="shared" si="97"/>
        <v>2.6795667161048367</v>
      </c>
      <c r="AC144">
        <f t="shared" si="98"/>
        <v>-61.66076119096622</v>
      </c>
      <c r="AD144">
        <f t="shared" si="99"/>
        <v>18.484132576771493</v>
      </c>
      <c r="AE144">
        <f t="shared" si="100"/>
        <v>0</v>
      </c>
      <c r="AF144">
        <f t="shared" si="101"/>
        <v>0</v>
      </c>
      <c r="AG144">
        <f t="shared" si="102"/>
        <v>0</v>
      </c>
      <c r="AH144">
        <f t="shared" si="103"/>
        <v>0</v>
      </c>
      <c r="AI144">
        <f t="shared" si="104"/>
        <v>0</v>
      </c>
      <c r="AJ144">
        <f t="shared" si="105"/>
        <v>-1.5768092799579658</v>
      </c>
      <c r="AK144">
        <f t="shared" si="106"/>
        <v>0</v>
      </c>
      <c r="AL144">
        <f t="shared" si="107"/>
        <v>5.2199582778920623</v>
      </c>
      <c r="AM144">
        <f t="shared" si="108"/>
        <v>0.13548813026927364</v>
      </c>
      <c r="AN144">
        <f t="shared" si="109"/>
        <v>0</v>
      </c>
      <c r="AO144">
        <f t="shared" si="110"/>
        <v>2.2083484682926469</v>
      </c>
      <c r="AP144" s="21">
        <f t="shared" si="111"/>
        <v>1939.4772569129555</v>
      </c>
      <c r="AQ144" s="20" t="str">
        <f>Main!D36</f>
        <v>halite</v>
      </c>
      <c r="AR144" s="24">
        <f t="shared" si="112"/>
        <v>1203.0175622348929</v>
      </c>
      <c r="AS144">
        <f t="shared" si="113"/>
        <v>1.2030175622348929</v>
      </c>
      <c r="AT144" t="str">
        <f t="shared" si="114"/>
        <v>No vapor present</v>
      </c>
      <c r="AU144" t="str">
        <f t="shared" si="115"/>
        <v>No vapor present</v>
      </c>
      <c r="AV144" t="str">
        <f t="shared" si="116"/>
        <v>No vapor present</v>
      </c>
      <c r="AW144">
        <f t="shared" si="117"/>
        <v>1939.4772569129555</v>
      </c>
      <c r="AX144" t="str">
        <f t="shared" si="118"/>
        <v>Lecumberri-Sanchez, P., Steele-Macinnis, M. &amp; Bodnar, R.J. (2012) A numerical model to estimate trapping conditions of fluid inclusions that homogenize by halite disappearance. Geochimica et Cosmochimica Acta</v>
      </c>
      <c r="AY144" s="26">
        <f t="shared" si="119"/>
        <v>0</v>
      </c>
      <c r="AZ144" s="22">
        <f>IF(B144&gt;C144,1+ -0.000340326741162024 *(B144-C144)+(B144-C144)^2* -0.000000850463578321 + (B144-C144)*Main!C36* -0.000001031725417801,1)</f>
        <v>1</v>
      </c>
      <c r="BA144" t="e">
        <f t="shared" si="120"/>
        <v>#VALUE!</v>
      </c>
      <c r="BB144" s="25" t="e">
        <f>IF(AND(ISBLANK(Main!C36),ISNUMBER(Main!F36)), Main!F36, BA144*D144+(1-BA144)*AV144)</f>
        <v>#VALUE!</v>
      </c>
      <c r="BC144" s="27"/>
      <c r="BL144" s="53"/>
      <c r="BM144" s="54"/>
    </row>
    <row r="145" spans="2:65">
      <c r="B145">
        <f>Main!E37</f>
        <v>275</v>
      </c>
      <c r="C145">
        <f>IF(ISNUMBER(Main!C37),Main!C37, IF(AND(ISBLANK(Main!C37), ISNUMBER(Main!F37)), 'Tm-Th-Salinity'!H145,""))</f>
        <v>392</v>
      </c>
      <c r="D145" s="25">
        <f>IF('Tm-Th-Salinity'!E145=0,0.0000000001,'Tm-Th-Salinity'!E145)</f>
        <v>47.064564687499995</v>
      </c>
      <c r="E145">
        <f t="shared" si="74"/>
        <v>6.6514999999999995</v>
      </c>
      <c r="F145">
        <f t="shared" si="75"/>
        <v>0.47064564687499993</v>
      </c>
      <c r="G145">
        <f t="shared" si="76"/>
        <v>-7.2509169417801402</v>
      </c>
      <c r="H145">
        <f t="shared" si="77"/>
        <v>24.819792495294969</v>
      </c>
      <c r="I145">
        <f t="shared" si="78"/>
        <v>-21.074115873983821</v>
      </c>
      <c r="J145">
        <f t="shared" si="79"/>
        <v>24.707734628005532</v>
      </c>
      <c r="K145">
        <f t="shared" si="80"/>
        <v>-13.289581830129254</v>
      </c>
      <c r="L145">
        <f t="shared" si="81"/>
        <v>0</v>
      </c>
      <c r="M145">
        <f t="shared" si="82"/>
        <v>-7.0192639120470286</v>
      </c>
      <c r="N145">
        <f t="shared" si="83"/>
        <v>2.1029680083561968</v>
      </c>
      <c r="O145">
        <f t="shared" si="84"/>
        <v>19.41221405487525</v>
      </c>
      <c r="P145">
        <f t="shared" si="85"/>
        <v>-94.147355626355122</v>
      </c>
      <c r="Q145">
        <f t="shared" si="86"/>
        <v>60.415712925259847</v>
      </c>
      <c r="R145">
        <f t="shared" si="87"/>
        <v>-57.285656629311305</v>
      </c>
      <c r="S145">
        <f t="shared" si="88"/>
        <v>28.356186340533927</v>
      </c>
      <c r="T145">
        <f t="shared" si="89"/>
        <v>13.060622885261015</v>
      </c>
      <c r="U145">
        <f t="shared" si="90"/>
        <v>-1.7453340189099174</v>
      </c>
      <c r="V145">
        <f t="shared" si="91"/>
        <v>-12.508566948355099</v>
      </c>
      <c r="W145">
        <f t="shared" si="92"/>
        <v>124.54844541338113</v>
      </c>
      <c r="X145">
        <f t="shared" si="93"/>
        <v>-57.583795047849122</v>
      </c>
      <c r="Y145">
        <f t="shared" si="94"/>
        <v>36.437265835707031</v>
      </c>
      <c r="Z145">
        <f t="shared" si="95"/>
        <v>-23.631344059665864</v>
      </c>
      <c r="AA145">
        <f t="shared" si="96"/>
        <v>0</v>
      </c>
      <c r="AB145">
        <f t="shared" si="97"/>
        <v>2.6436346933838353</v>
      </c>
      <c r="AC145">
        <f t="shared" si="98"/>
        <v>-60.482960296275508</v>
      </c>
      <c r="AD145">
        <f t="shared" si="99"/>
        <v>18.026463016187289</v>
      </c>
      <c r="AE145">
        <f t="shared" si="100"/>
        <v>0</v>
      </c>
      <c r="AF145">
        <f t="shared" si="101"/>
        <v>0</v>
      </c>
      <c r="AG145">
        <f t="shared" si="102"/>
        <v>0</v>
      </c>
      <c r="AH145">
        <f t="shared" si="103"/>
        <v>0</v>
      </c>
      <c r="AI145">
        <f t="shared" si="104"/>
        <v>0</v>
      </c>
      <c r="AJ145">
        <f t="shared" si="105"/>
        <v>-1.5220310997216786</v>
      </c>
      <c r="AK145">
        <f t="shared" si="106"/>
        <v>0</v>
      </c>
      <c r="AL145">
        <f t="shared" si="107"/>
        <v>5.0743735503027914</v>
      </c>
      <c r="AM145">
        <f t="shared" si="108"/>
        <v>0.131878799661065</v>
      </c>
      <c r="AN145">
        <f t="shared" si="109"/>
        <v>0</v>
      </c>
      <c r="AO145">
        <f t="shared" si="110"/>
        <v>2.1963703618260264</v>
      </c>
      <c r="AP145" s="21">
        <f t="shared" si="111"/>
        <v>1852.0190953736728</v>
      </c>
      <c r="AQ145" s="20" t="str">
        <f>Main!D37</f>
        <v>halite</v>
      </c>
      <c r="AR145" s="24">
        <f t="shared" si="112"/>
        <v>1199.3729888951207</v>
      </c>
      <c r="AS145">
        <f t="shared" si="113"/>
        <v>1.1993729888951208</v>
      </c>
      <c r="AT145" t="str">
        <f t="shared" si="114"/>
        <v>No vapor present</v>
      </c>
      <c r="AU145" t="str">
        <f t="shared" si="115"/>
        <v>No vapor present</v>
      </c>
      <c r="AV145" t="str">
        <f t="shared" si="116"/>
        <v>No vapor present</v>
      </c>
      <c r="AW145">
        <f t="shared" si="117"/>
        <v>1852.0190953736728</v>
      </c>
      <c r="AX145" t="str">
        <f t="shared" si="118"/>
        <v>Lecumberri-Sanchez, P., Steele-Macinnis, M. &amp; Bodnar, R.J. (2012) A numerical model to estimate trapping conditions of fluid inclusions that homogenize by halite disappearance. Geochimica et Cosmochimica Acta</v>
      </c>
      <c r="AY145" s="26">
        <f t="shared" si="119"/>
        <v>0</v>
      </c>
      <c r="AZ145" s="22">
        <f>IF(B145&gt;C145,1+ -0.000340326741162024 *(B145-C145)+(B145-C145)^2* -0.000000850463578321 + (B145-C145)*Main!C37* -0.000001031725417801,1)</f>
        <v>1</v>
      </c>
      <c r="BA145" t="e">
        <f t="shared" si="120"/>
        <v>#VALUE!</v>
      </c>
      <c r="BB145" s="25" t="e">
        <f>IF(AND(ISBLANK(Main!C37),ISNUMBER(Main!F37)), Main!F37, BA145*D145+(1-BA145)*AV145)</f>
        <v>#VALUE!</v>
      </c>
      <c r="BC145" s="27"/>
      <c r="BL145" s="53"/>
      <c r="BM145" s="54"/>
    </row>
    <row r="146" spans="2:65">
      <c r="B146">
        <f>Main!E38</f>
        <v>215</v>
      </c>
      <c r="C146">
        <f>IF(ISNUMBER(Main!C38),Main!C38, IF(AND(ISBLANK(Main!C38), ISNUMBER(Main!F38)), 'Tm-Th-Salinity'!H146,""))</f>
        <v>356</v>
      </c>
      <c r="D146" s="25">
        <f>IF('Tm-Th-Salinity'!E146=0,0.0000000001,'Tm-Th-Salinity'!E146)</f>
        <v>43.513825994000001</v>
      </c>
      <c r="E146">
        <f t="shared" si="74"/>
        <v>6.2915000000000001</v>
      </c>
      <c r="F146">
        <f t="shared" si="75"/>
        <v>0.43513825993999999</v>
      </c>
      <c r="G146">
        <f t="shared" si="76"/>
        <v>-7.2509169417801402</v>
      </c>
      <c r="H146">
        <f t="shared" si="77"/>
        <v>22.947288241556681</v>
      </c>
      <c r="I146">
        <f t="shared" si="78"/>
        <v>-18.014234539279066</v>
      </c>
      <c r="J146">
        <f t="shared" si="79"/>
        <v>19.52686851466207</v>
      </c>
      <c r="K146">
        <f t="shared" si="80"/>
        <v>-9.7105586125074463</v>
      </c>
      <c r="L146">
        <f t="shared" si="81"/>
        <v>0</v>
      </c>
      <c r="M146">
        <f t="shared" si="82"/>
        <v>-4.3842056652980572</v>
      </c>
      <c r="N146">
        <f t="shared" si="83"/>
        <v>1.214409729645195</v>
      </c>
      <c r="O146">
        <f t="shared" si="84"/>
        <v>18.361564267646042</v>
      </c>
      <c r="P146">
        <f t="shared" si="85"/>
        <v>-82.333382206341383</v>
      </c>
      <c r="Q146">
        <f t="shared" si="86"/>
        <v>48.84846930001661</v>
      </c>
      <c r="R146">
        <f t="shared" si="87"/>
        <v>-42.823304281331104</v>
      </c>
      <c r="S146">
        <f t="shared" si="88"/>
        <v>19.598161197397509</v>
      </c>
      <c r="T146">
        <f t="shared" si="89"/>
        <v>8.3457355308045678</v>
      </c>
      <c r="U146">
        <f t="shared" si="90"/>
        <v>-1.0311278257383041</v>
      </c>
      <c r="V146">
        <f t="shared" si="91"/>
        <v>-11.191202865659582</v>
      </c>
      <c r="W146">
        <f t="shared" si="92"/>
        <v>103.02455486620774</v>
      </c>
      <c r="X146">
        <f t="shared" si="93"/>
        <v>-44.038847383508887</v>
      </c>
      <c r="Y146">
        <f t="shared" si="94"/>
        <v>25.764081595470451</v>
      </c>
      <c r="Z146">
        <f t="shared" si="95"/>
        <v>-15.448649952386036</v>
      </c>
      <c r="AA146">
        <f t="shared" si="96"/>
        <v>0</v>
      </c>
      <c r="AB146">
        <f t="shared" si="97"/>
        <v>2.2372023106361132</v>
      </c>
      <c r="AC146">
        <f t="shared" si="98"/>
        <v>-47.322761568950796</v>
      </c>
      <c r="AD146">
        <f t="shared" si="99"/>
        <v>13.040095969069915</v>
      </c>
      <c r="AE146">
        <f t="shared" si="100"/>
        <v>0</v>
      </c>
      <c r="AF146">
        <f t="shared" si="101"/>
        <v>0</v>
      </c>
      <c r="AG146">
        <f t="shared" si="102"/>
        <v>0</v>
      </c>
      <c r="AH146">
        <f t="shared" si="103"/>
        <v>0</v>
      </c>
      <c r="AI146">
        <f t="shared" si="104"/>
        <v>0</v>
      </c>
      <c r="AJ146">
        <f t="shared" si="105"/>
        <v>-0.96285662361072355</v>
      </c>
      <c r="AK146">
        <f t="shared" si="106"/>
        <v>0</v>
      </c>
      <c r="AL146">
        <f t="shared" si="107"/>
        <v>3.5521286526172395</v>
      </c>
      <c r="AM146">
        <f t="shared" si="108"/>
        <v>9.4445793282360135E-2</v>
      </c>
      <c r="AN146">
        <f t="shared" si="109"/>
        <v>0</v>
      </c>
      <c r="AO146">
        <f t="shared" si="110"/>
        <v>2.0429575026209696</v>
      </c>
      <c r="AP146" s="21">
        <f t="shared" si="111"/>
        <v>2808.6364935884321</v>
      </c>
      <c r="AQ146" s="20" t="str">
        <f>Main!D38</f>
        <v>halite</v>
      </c>
      <c r="AR146" s="24">
        <f t="shared" si="112"/>
        <v>1218.955916515976</v>
      </c>
      <c r="AS146">
        <f t="shared" si="113"/>
        <v>1.218955916515976</v>
      </c>
      <c r="AT146" t="str">
        <f t="shared" si="114"/>
        <v>No vapor present</v>
      </c>
      <c r="AU146" t="str">
        <f t="shared" si="115"/>
        <v>No vapor present</v>
      </c>
      <c r="AV146" t="str">
        <f t="shared" si="116"/>
        <v>No vapor present</v>
      </c>
      <c r="AW146">
        <f t="shared" si="117"/>
        <v>2808.6364935884321</v>
      </c>
      <c r="AX146" t="str">
        <f t="shared" si="118"/>
        <v>Lecumberri-Sanchez, P., Steele-Macinnis, M. &amp; Bodnar, R.J. (2012) A numerical model to estimate trapping conditions of fluid inclusions that homogenize by halite disappearance. Geochimica et Cosmochimica Acta</v>
      </c>
      <c r="AY146" s="26">
        <f t="shared" si="119"/>
        <v>0</v>
      </c>
      <c r="AZ146" s="22">
        <f>IF(B146&gt;C146,1+ -0.000340326741162024 *(B146-C146)+(B146-C146)^2* -0.000000850463578321 + (B146-C146)*Main!C38* -0.000001031725417801,1)</f>
        <v>1</v>
      </c>
      <c r="BA146" t="e">
        <f t="shared" si="120"/>
        <v>#VALUE!</v>
      </c>
      <c r="BB146" s="25" t="e">
        <f>IF(AND(ISBLANK(Main!C38),ISNUMBER(Main!F38)), Main!F38, BA146*D146+(1-BA146)*AV146)</f>
        <v>#VALUE!</v>
      </c>
      <c r="BC146" s="27"/>
      <c r="BL146" s="53"/>
      <c r="BM146" s="54"/>
    </row>
    <row r="147" spans="2:65">
      <c r="B147">
        <f>Main!E39</f>
        <v>286</v>
      </c>
      <c r="C147">
        <f>IF(ISNUMBER(Main!C39),Main!C39, IF(AND(ISBLANK(Main!C39), ISNUMBER(Main!F39)), 'Tm-Th-Salinity'!H147,""))</f>
        <v>405</v>
      </c>
      <c r="D147" s="25">
        <f>IF('Tm-Th-Salinity'!E147=0,0.0000000001,'Tm-Th-Salinity'!E147)</f>
        <v>48.342802941399995</v>
      </c>
      <c r="E147">
        <f t="shared" si="74"/>
        <v>6.7814999999999994</v>
      </c>
      <c r="F147">
        <f t="shared" si="75"/>
        <v>0.48342802941399993</v>
      </c>
      <c r="G147">
        <f t="shared" si="76"/>
        <v>-7.2509169417801402</v>
      </c>
      <c r="H147">
        <f t="shared" si="77"/>
        <v>25.493879431655653</v>
      </c>
      <c r="I147">
        <f t="shared" si="78"/>
        <v>-22.234375006249344</v>
      </c>
      <c r="J147">
        <f t="shared" si="79"/>
        <v>26.776035308562857</v>
      </c>
      <c r="K147">
        <f t="shared" si="80"/>
        <v>-14.793210626450527</v>
      </c>
      <c r="L147">
        <f t="shared" si="81"/>
        <v>0</v>
      </c>
      <c r="M147">
        <f t="shared" si="82"/>
        <v>-8.243625598380607</v>
      </c>
      <c r="N147">
        <f t="shared" si="83"/>
        <v>2.5368637047532925</v>
      </c>
      <c r="O147">
        <f t="shared" si="84"/>
        <v>19.791615366930241</v>
      </c>
      <c r="P147">
        <f t="shared" si="85"/>
        <v>-98.594361352620538</v>
      </c>
      <c r="Q147">
        <f t="shared" si="86"/>
        <v>64.987770469575381</v>
      </c>
      <c r="R147">
        <f t="shared" si="87"/>
        <v>-63.294417884476815</v>
      </c>
      <c r="S147">
        <f t="shared" si="88"/>
        <v>32.181413633596968</v>
      </c>
      <c r="T147">
        <f t="shared" si="89"/>
        <v>15.225058388857683</v>
      </c>
      <c r="U147">
        <f t="shared" si="90"/>
        <v>-2.0898321791826038</v>
      </c>
      <c r="V147">
        <f t="shared" si="91"/>
        <v>-13.002291510746259</v>
      </c>
      <c r="W147">
        <f t="shared" si="92"/>
        <v>132.98064459480457</v>
      </c>
      <c r="X147">
        <f t="shared" si="93"/>
        <v>-63.152156819079892</v>
      </c>
      <c r="Y147">
        <f t="shared" si="94"/>
        <v>41.046059118597263</v>
      </c>
      <c r="Z147">
        <f t="shared" si="95"/>
        <v>-27.343360594655515</v>
      </c>
      <c r="AA147">
        <f t="shared" si="96"/>
        <v>0</v>
      </c>
      <c r="AB147">
        <f t="shared" si="97"/>
        <v>2.8016891913434514</v>
      </c>
      <c r="AC147">
        <f t="shared" si="98"/>
        <v>-65.839925768508024</v>
      </c>
      <c r="AD147">
        <f t="shared" si="99"/>
        <v>20.15601145380359</v>
      </c>
      <c r="AE147">
        <f t="shared" si="100"/>
        <v>0</v>
      </c>
      <c r="AF147">
        <f t="shared" si="101"/>
        <v>0</v>
      </c>
      <c r="AG147">
        <f t="shared" si="102"/>
        <v>0</v>
      </c>
      <c r="AH147">
        <f t="shared" si="103"/>
        <v>0</v>
      </c>
      <c r="AI147">
        <f t="shared" si="104"/>
        <v>0</v>
      </c>
      <c r="AJ147">
        <f t="shared" si="105"/>
        <v>-1.7822209850475821</v>
      </c>
      <c r="AK147">
        <f t="shared" si="106"/>
        <v>0</v>
      </c>
      <c r="AL147">
        <f t="shared" si="107"/>
        <v>5.741839773722341</v>
      </c>
      <c r="AM147">
        <f t="shared" si="108"/>
        <v>0.14811942233882203</v>
      </c>
      <c r="AN147">
        <f t="shared" si="109"/>
        <v>0</v>
      </c>
      <c r="AO147">
        <f t="shared" si="110"/>
        <v>2.2463045913642663</v>
      </c>
      <c r="AP147" s="21">
        <f t="shared" si="111"/>
        <v>1832.8470535066372</v>
      </c>
      <c r="AQ147" s="20" t="str">
        <f>Main!D39</f>
        <v>halite</v>
      </c>
      <c r="AR147" s="24">
        <f t="shared" si="112"/>
        <v>1202.7279569340353</v>
      </c>
      <c r="AS147">
        <f t="shared" si="113"/>
        <v>1.2027279569340352</v>
      </c>
      <c r="AT147" t="str">
        <f t="shared" si="114"/>
        <v>No vapor present</v>
      </c>
      <c r="AU147" t="str">
        <f t="shared" si="115"/>
        <v>No vapor present</v>
      </c>
      <c r="AV147" t="str">
        <f t="shared" si="116"/>
        <v>No vapor present</v>
      </c>
      <c r="AW147">
        <f t="shared" si="117"/>
        <v>1832.8470535066372</v>
      </c>
      <c r="AX147" t="str">
        <f t="shared" si="118"/>
        <v>Lecumberri-Sanchez, P., Steele-Macinnis, M. &amp; Bodnar, R.J. (2012) A numerical model to estimate trapping conditions of fluid inclusions that homogenize by halite disappearance. Geochimica et Cosmochimica Acta</v>
      </c>
      <c r="AY147" s="26">
        <f t="shared" si="119"/>
        <v>0</v>
      </c>
      <c r="AZ147" s="22">
        <f>IF(B147&gt;C147,1+ -0.000340326741162024 *(B147-C147)+(B147-C147)^2* -0.000000850463578321 + (B147-C147)*Main!C39* -0.000001031725417801,1)</f>
        <v>1</v>
      </c>
      <c r="BA147" t="e">
        <f t="shared" si="120"/>
        <v>#VALUE!</v>
      </c>
      <c r="BB147" s="25" t="e">
        <f>IF(AND(ISBLANK(Main!C39),ISNUMBER(Main!F39)), Main!F39, BA147*D147+(1-BA147)*AV147)</f>
        <v>#VALUE!</v>
      </c>
      <c r="BC147" s="27"/>
      <c r="BL147" s="53"/>
      <c r="BM147" s="54"/>
    </row>
    <row r="148" spans="2:65">
      <c r="B148">
        <f>Main!E40</f>
        <v>285</v>
      </c>
      <c r="C148">
        <f>IF(ISNUMBER(Main!C40),Main!C40, IF(AND(ISBLANK(Main!C40), ISNUMBER(Main!F40)), 'Tm-Th-Salinity'!H148,""))</f>
        <v>400</v>
      </c>
      <c r="D148" s="25">
        <f>IF('Tm-Th-Salinity'!E148=0,0.0000000001,'Tm-Th-Salinity'!E148)</f>
        <v>47.863140757499998</v>
      </c>
      <c r="E148">
        <f t="shared" si="74"/>
        <v>6.7314999999999996</v>
      </c>
      <c r="F148">
        <f t="shared" si="75"/>
        <v>0.478631407575</v>
      </c>
      <c r="G148">
        <f t="shared" si="76"/>
        <v>-7.2509169417801402</v>
      </c>
      <c r="H148">
        <f t="shared" si="77"/>
        <v>25.240926579519751</v>
      </c>
      <c r="I148">
        <f t="shared" si="78"/>
        <v>-21.795340499438733</v>
      </c>
      <c r="J148">
        <f t="shared" si="79"/>
        <v>25.986893704651528</v>
      </c>
      <c r="K148">
        <f t="shared" si="80"/>
        <v>-14.214772216659339</v>
      </c>
      <c r="L148">
        <f t="shared" si="81"/>
        <v>0</v>
      </c>
      <c r="M148">
        <f t="shared" si="82"/>
        <v>-7.7648747553996316</v>
      </c>
      <c r="N148">
        <f t="shared" si="83"/>
        <v>2.3658254369304341</v>
      </c>
      <c r="O148">
        <f t="shared" si="84"/>
        <v>19.64569178537063</v>
      </c>
      <c r="P148">
        <f t="shared" si="85"/>
        <v>-96.896374621215514</v>
      </c>
      <c r="Q148">
        <f t="shared" si="86"/>
        <v>63.234844355908756</v>
      </c>
      <c r="R148">
        <f t="shared" si="87"/>
        <v>-60.976092752990787</v>
      </c>
      <c r="S148">
        <f t="shared" si="88"/>
        <v>30.695072638183095</v>
      </c>
      <c r="T148">
        <f t="shared" si="89"/>
        <v>14.377781550371836</v>
      </c>
      <c r="U148">
        <f t="shared" si="90"/>
        <v>-1.9539511061555923</v>
      </c>
      <c r="V148">
        <f t="shared" si="91"/>
        <v>-12.811266537471726</v>
      </c>
      <c r="W148">
        <f t="shared" si="92"/>
        <v>129.72687839767536</v>
      </c>
      <c r="X148">
        <f t="shared" si="93"/>
        <v>-60.99568143573029</v>
      </c>
      <c r="Y148">
        <f t="shared" si="94"/>
        <v>39.251090976073378</v>
      </c>
      <c r="Z148">
        <f t="shared" si="95"/>
        <v>-25.888180136188392</v>
      </c>
      <c r="AA148">
        <f t="shared" si="96"/>
        <v>0</v>
      </c>
      <c r="AB148">
        <f t="shared" si="97"/>
        <v>2.7401744135422432</v>
      </c>
      <c r="AC148">
        <f t="shared" si="98"/>
        <v>-63.75539645020757</v>
      </c>
      <c r="AD148">
        <f t="shared" si="99"/>
        <v>19.324202532310274</v>
      </c>
      <c r="AE148">
        <f t="shared" si="100"/>
        <v>0</v>
      </c>
      <c r="AF148">
        <f t="shared" si="101"/>
        <v>0</v>
      </c>
      <c r="AG148">
        <f t="shared" si="102"/>
        <v>0</v>
      </c>
      <c r="AH148">
        <f t="shared" si="103"/>
        <v>0</v>
      </c>
      <c r="AI148">
        <f t="shared" si="104"/>
        <v>0</v>
      </c>
      <c r="AJ148">
        <f t="shared" si="105"/>
        <v>-1.6792447034838338</v>
      </c>
      <c r="AK148">
        <f t="shared" si="106"/>
        <v>0</v>
      </c>
      <c r="AL148">
        <f t="shared" si="107"/>
        <v>5.4783636306353847</v>
      </c>
      <c r="AM148">
        <f t="shared" si="108"/>
        <v>0.14168651356304895</v>
      </c>
      <c r="AN148">
        <f t="shared" si="109"/>
        <v>0</v>
      </c>
      <c r="AO148">
        <f t="shared" si="110"/>
        <v>2.2273403580141622</v>
      </c>
      <c r="AP148" s="21">
        <f t="shared" si="111"/>
        <v>1759.182787487498</v>
      </c>
      <c r="AQ148" s="20" t="str">
        <f>Main!D40</f>
        <v>halite</v>
      </c>
      <c r="AR148" s="24">
        <f t="shared" si="112"/>
        <v>1198.7122403838021</v>
      </c>
      <c r="AS148">
        <f t="shared" si="113"/>
        <v>1.198712240383802</v>
      </c>
      <c r="AT148" t="str">
        <f t="shared" si="114"/>
        <v>No vapor present</v>
      </c>
      <c r="AU148" t="str">
        <f t="shared" si="115"/>
        <v>No vapor present</v>
      </c>
      <c r="AV148" t="str">
        <f t="shared" si="116"/>
        <v>No vapor present</v>
      </c>
      <c r="AW148">
        <f t="shared" si="117"/>
        <v>1759.182787487498</v>
      </c>
      <c r="AX148" t="str">
        <f t="shared" si="118"/>
        <v>Lecumberri-Sanchez, P., Steele-Macinnis, M. &amp; Bodnar, R.J. (2012) A numerical model to estimate trapping conditions of fluid inclusions that homogenize by halite disappearance. Geochimica et Cosmochimica Acta</v>
      </c>
      <c r="AY148" s="26">
        <f t="shared" si="119"/>
        <v>0</v>
      </c>
      <c r="AZ148" s="22">
        <f>IF(B148&gt;C148,1+ -0.000340326741162024 *(B148-C148)+(B148-C148)^2* -0.000000850463578321 + (B148-C148)*Main!C40* -0.000001031725417801,1)</f>
        <v>1</v>
      </c>
      <c r="BA148" t="e">
        <f t="shared" si="120"/>
        <v>#VALUE!</v>
      </c>
      <c r="BB148" s="25" t="e">
        <f>IF(AND(ISBLANK(Main!C40),ISNUMBER(Main!F40)), Main!F40, BA148*D148+(1-BA148)*AV148)</f>
        <v>#VALUE!</v>
      </c>
      <c r="BC148" s="27"/>
      <c r="BL148" s="53"/>
      <c r="BM148" s="54"/>
    </row>
    <row r="149" spans="2:65">
      <c r="B149">
        <f>Main!E41</f>
        <v>274</v>
      </c>
      <c r="C149">
        <f>IF(ISNUMBER(Main!C41),Main!C41, IF(AND(ISBLANK(Main!C41), ISNUMBER(Main!F41)), 'Tm-Th-Salinity'!H149,""))</f>
        <v>399</v>
      </c>
      <c r="D149" s="25">
        <f>IF('Tm-Th-Salinity'!E149=0,0.0000000001,'Tm-Th-Salinity'!E149)</f>
        <v>47.708355686775988</v>
      </c>
      <c r="E149">
        <f t="shared" si="74"/>
        <v>6.7214999999999998</v>
      </c>
      <c r="F149">
        <f t="shared" si="75"/>
        <v>0.47708355686775988</v>
      </c>
      <c r="G149">
        <f t="shared" si="76"/>
        <v>-7.2509169417801402</v>
      </c>
      <c r="H149">
        <f t="shared" si="77"/>
        <v>25.159299704560894</v>
      </c>
      <c r="I149">
        <f t="shared" si="78"/>
        <v>-21.654600116779804</v>
      </c>
      <c r="J149">
        <f t="shared" si="79"/>
        <v>25.735590356281616</v>
      </c>
      <c r="K149">
        <f t="shared" si="80"/>
        <v>-14.031785104596729</v>
      </c>
      <c r="L149">
        <f t="shared" si="81"/>
        <v>0</v>
      </c>
      <c r="M149">
        <f t="shared" si="82"/>
        <v>-7.6154221932811188</v>
      </c>
      <c r="N149">
        <f t="shared" si="83"/>
        <v>2.3127861725756427</v>
      </c>
      <c r="O149">
        <f t="shared" si="84"/>
        <v>19.616507069058706</v>
      </c>
      <c r="P149">
        <f t="shared" si="85"/>
        <v>-96.439541308850409</v>
      </c>
      <c r="Q149">
        <f t="shared" si="86"/>
        <v>62.733182019036441</v>
      </c>
      <c r="R149">
        <f t="shared" si="87"/>
        <v>-60.296723027057794</v>
      </c>
      <c r="S149">
        <f t="shared" si="88"/>
        <v>30.254922055719632</v>
      </c>
      <c r="T149">
        <f t="shared" si="89"/>
        <v>14.125782300810442</v>
      </c>
      <c r="U149">
        <f t="shared" si="90"/>
        <v>-1.9134960725407919</v>
      </c>
      <c r="V149">
        <f t="shared" si="91"/>
        <v>-12.773231179439279</v>
      </c>
      <c r="W149">
        <f t="shared" si="92"/>
        <v>128.92345291076251</v>
      </c>
      <c r="X149">
        <f t="shared" si="93"/>
        <v>-60.421889636979053</v>
      </c>
      <c r="Y149">
        <f t="shared" si="94"/>
        <v>38.756112076958864</v>
      </c>
      <c r="Z149">
        <f t="shared" si="95"/>
        <v>-25.479050974604963</v>
      </c>
      <c r="AA149">
        <f t="shared" si="96"/>
        <v>0</v>
      </c>
      <c r="AB149">
        <f t="shared" si="97"/>
        <v>2.7279805232282106</v>
      </c>
      <c r="AC149">
        <f t="shared" si="98"/>
        <v>-63.266420596427409</v>
      </c>
      <c r="AD149">
        <f t="shared" si="99"/>
        <v>19.113980964367759</v>
      </c>
      <c r="AE149">
        <f t="shared" si="100"/>
        <v>0</v>
      </c>
      <c r="AF149">
        <f t="shared" si="101"/>
        <v>0</v>
      </c>
      <c r="AG149">
        <f t="shared" si="102"/>
        <v>0</v>
      </c>
      <c r="AH149">
        <f t="shared" si="103"/>
        <v>0</v>
      </c>
      <c r="AI149">
        <f t="shared" si="104"/>
        <v>0</v>
      </c>
      <c r="AJ149">
        <f t="shared" si="105"/>
        <v>-1.6531458211043473</v>
      </c>
      <c r="AK149">
        <f t="shared" si="106"/>
        <v>0</v>
      </c>
      <c r="AL149">
        <f t="shared" si="107"/>
        <v>5.4202070249145349</v>
      </c>
      <c r="AM149">
        <f t="shared" si="108"/>
        <v>0.14042829758487241</v>
      </c>
      <c r="AN149">
        <f t="shared" si="109"/>
        <v>0</v>
      </c>
      <c r="AO149">
        <f t="shared" si="110"/>
        <v>2.224008502418287</v>
      </c>
      <c r="AP149" s="21">
        <f t="shared" si="111"/>
        <v>2024.2119763329083</v>
      </c>
      <c r="AQ149" s="20" t="str">
        <f>Main!D41</f>
        <v>halite</v>
      </c>
      <c r="AR149" s="24">
        <f t="shared" si="112"/>
        <v>1206.7996652084653</v>
      </c>
      <c r="AS149">
        <f t="shared" si="113"/>
        <v>1.2067996652084654</v>
      </c>
      <c r="AT149" t="str">
        <f t="shared" si="114"/>
        <v>No vapor present</v>
      </c>
      <c r="AU149" t="str">
        <f t="shared" si="115"/>
        <v>No vapor present</v>
      </c>
      <c r="AV149" t="str">
        <f t="shared" si="116"/>
        <v>No vapor present</v>
      </c>
      <c r="AW149">
        <f t="shared" si="117"/>
        <v>2024.2119763329083</v>
      </c>
      <c r="AX149" t="str">
        <f t="shared" si="118"/>
        <v>Lecumberri-Sanchez, P., Steele-Macinnis, M. &amp; Bodnar, R.J. (2012) A numerical model to estimate trapping conditions of fluid inclusions that homogenize by halite disappearance. Geochimica et Cosmochimica Acta</v>
      </c>
      <c r="AY149" s="26">
        <f t="shared" si="119"/>
        <v>0</v>
      </c>
      <c r="AZ149" s="22">
        <f>IF(B149&gt;C149,1+ -0.000340326741162024 *(B149-C149)+(B149-C149)^2* -0.000000850463578321 + (B149-C149)*Main!C41* -0.000001031725417801,1)</f>
        <v>1</v>
      </c>
      <c r="BA149" t="e">
        <f t="shared" si="120"/>
        <v>#VALUE!</v>
      </c>
      <c r="BB149" s="25" t="e">
        <f>IF(AND(ISBLANK(Main!C41),ISNUMBER(Main!F41)), Main!F41, BA149*D149+(1-BA149)*AV149)</f>
        <v>#VALUE!</v>
      </c>
      <c r="BC149" s="27"/>
      <c r="BL149" s="53"/>
      <c r="BM149" s="54"/>
    </row>
    <row r="150" spans="2:65">
      <c r="B150">
        <f>Main!E42</f>
        <v>245</v>
      </c>
      <c r="C150">
        <f>IF(ISNUMBER(Main!C42),Main!C42, IF(AND(ISBLANK(Main!C42), ISNUMBER(Main!F42)), 'Tm-Th-Salinity'!H150,""))</f>
        <v>396</v>
      </c>
      <c r="D150" s="25">
        <f>IF('Tm-Th-Salinity'!E150=0,0.0000000001,'Tm-Th-Salinity'!E150)</f>
        <v>47.175263622999992</v>
      </c>
      <c r="E150">
        <f t="shared" si="74"/>
        <v>6.6914999999999996</v>
      </c>
      <c r="F150">
        <f t="shared" si="75"/>
        <v>0.47175263622999991</v>
      </c>
      <c r="G150">
        <f t="shared" si="76"/>
        <v>-7.2509169417801402</v>
      </c>
      <c r="H150">
        <f t="shared" si="77"/>
        <v>24.878170271161018</v>
      </c>
      <c r="I150">
        <f t="shared" si="78"/>
        <v>-21.173367859214746</v>
      </c>
      <c r="J150">
        <f t="shared" si="79"/>
        <v>24.882487640058546</v>
      </c>
      <c r="K150">
        <f t="shared" si="80"/>
        <v>-13.415055510843024</v>
      </c>
      <c r="L150">
        <f t="shared" si="81"/>
        <v>0</v>
      </c>
      <c r="M150">
        <f t="shared" si="82"/>
        <v>-7.1189068306788634</v>
      </c>
      <c r="N150">
        <f t="shared" si="83"/>
        <v>2.1378375121520943</v>
      </c>
      <c r="O150">
        <f t="shared" si="84"/>
        <v>19.52895292012294</v>
      </c>
      <c r="P150">
        <f t="shared" si="85"/>
        <v>-94.936300216148481</v>
      </c>
      <c r="Q150">
        <f t="shared" si="86"/>
        <v>61.065282528327039</v>
      </c>
      <c r="R150">
        <f t="shared" si="87"/>
        <v>-58.03776119851797</v>
      </c>
      <c r="S150">
        <f t="shared" si="88"/>
        <v>28.796046550291557</v>
      </c>
      <c r="T150">
        <f t="shared" si="89"/>
        <v>13.294414787100317</v>
      </c>
      <c r="U150">
        <f t="shared" si="90"/>
        <v>-1.7807550240977794</v>
      </c>
      <c r="V150">
        <f t="shared" si="91"/>
        <v>-12.659464378586854</v>
      </c>
      <c r="W150">
        <f t="shared" si="92"/>
        <v>126.34741895442291</v>
      </c>
      <c r="X150">
        <f t="shared" si="93"/>
        <v>-58.552930596284924</v>
      </c>
      <c r="Y150">
        <f t="shared" si="94"/>
        <v>37.13765040786479</v>
      </c>
      <c r="Z150">
        <f t="shared" si="95"/>
        <v>-24.142228469196247</v>
      </c>
      <c r="AA150">
        <f t="shared" si="96"/>
        <v>0</v>
      </c>
      <c r="AB150">
        <f t="shared" si="97"/>
        <v>2.6916160125670427</v>
      </c>
      <c r="AC150">
        <f t="shared" si="98"/>
        <v>-61.725553004741094</v>
      </c>
      <c r="AD150">
        <f t="shared" si="99"/>
        <v>18.440078339502598</v>
      </c>
      <c r="AE150">
        <f t="shared" si="100"/>
        <v>0</v>
      </c>
      <c r="AF150">
        <f t="shared" si="101"/>
        <v>0</v>
      </c>
      <c r="AG150">
        <f t="shared" si="102"/>
        <v>0</v>
      </c>
      <c r="AH150">
        <f t="shared" si="103"/>
        <v>0</v>
      </c>
      <c r="AI150">
        <f t="shared" si="104"/>
        <v>0</v>
      </c>
      <c r="AJ150">
        <f t="shared" si="105"/>
        <v>-1.5700010499126571</v>
      </c>
      <c r="AK150">
        <f t="shared" si="106"/>
        <v>0</v>
      </c>
      <c r="AL150">
        <f t="shared" si="107"/>
        <v>5.2410965314047262</v>
      </c>
      <c r="AM150">
        <f t="shared" si="108"/>
        <v>0.13670937785360771</v>
      </c>
      <c r="AN150">
        <f t="shared" si="109"/>
        <v>0</v>
      </c>
      <c r="AO150">
        <f t="shared" si="110"/>
        <v>2.2145207528263922</v>
      </c>
      <c r="AP150" s="21">
        <f t="shared" si="111"/>
        <v>2862.9224672473074</v>
      </c>
      <c r="AQ150" s="20" t="str">
        <f>Main!D42</f>
        <v>halite</v>
      </c>
      <c r="AR150" s="24">
        <f t="shared" si="112"/>
        <v>1228.3736301348795</v>
      </c>
      <c r="AS150">
        <f t="shared" si="113"/>
        <v>1.2283736301348795</v>
      </c>
      <c r="AT150" t="str">
        <f t="shared" si="114"/>
        <v>No vapor present</v>
      </c>
      <c r="AU150" t="str">
        <f t="shared" si="115"/>
        <v>No vapor present</v>
      </c>
      <c r="AV150" t="str">
        <f t="shared" si="116"/>
        <v>No vapor present</v>
      </c>
      <c r="AW150">
        <f t="shared" si="117"/>
        <v>2862.9224672473074</v>
      </c>
      <c r="AX150" t="str">
        <f t="shared" si="118"/>
        <v>Lecumberri-Sanchez, P., Steele-Macinnis, M. &amp; Bodnar, R.J. (2012) A numerical model to estimate trapping conditions of fluid inclusions that homogenize by halite disappearance. Geochimica et Cosmochimica Acta</v>
      </c>
      <c r="AY150" s="26">
        <f t="shared" si="119"/>
        <v>0</v>
      </c>
      <c r="AZ150" s="22">
        <f>IF(B150&gt;C150,1+ -0.000340326741162024 *(B150-C150)+(B150-C150)^2* -0.000000850463578321 + (B150-C150)*Main!C42* -0.000001031725417801,1)</f>
        <v>1</v>
      </c>
      <c r="BA150" t="e">
        <f t="shared" si="120"/>
        <v>#VALUE!</v>
      </c>
      <c r="BB150" s="25" t="e">
        <f>IF(AND(ISBLANK(Main!C42),ISNUMBER(Main!F42)), Main!F42, BA150*D150+(1-BA150)*AV150)</f>
        <v>#VALUE!</v>
      </c>
      <c r="BC150" s="27"/>
      <c r="BL150" s="53"/>
      <c r="BM150" s="54"/>
    </row>
    <row r="151" spans="2:65">
      <c r="B151">
        <f>Main!E43</f>
        <v>255</v>
      </c>
      <c r="C151">
        <f>IF(ISNUMBER(Main!C43),Main!C43, IF(AND(ISBLANK(Main!C43), ISNUMBER(Main!F43)), 'Tm-Th-Salinity'!H151,""))</f>
        <v>409</v>
      </c>
      <c r="D151" s="25">
        <f>IF('Tm-Th-Salinity'!E151=0,0.0000000001,'Tm-Th-Salinity'!E151)</f>
        <v>48.437455242375002</v>
      </c>
      <c r="E151">
        <f t="shared" si="74"/>
        <v>6.8214999999999995</v>
      </c>
      <c r="F151">
        <f t="shared" si="75"/>
        <v>0.48437455242374999</v>
      </c>
      <c r="G151">
        <f t="shared" si="76"/>
        <v>-7.2509169417801402</v>
      </c>
      <c r="H151">
        <f t="shared" si="77"/>
        <v>25.543794914461039</v>
      </c>
      <c r="I151">
        <f t="shared" si="78"/>
        <v>-22.321527380673366</v>
      </c>
      <c r="J151">
        <f t="shared" si="79"/>
        <v>26.933621050345582</v>
      </c>
      <c r="K151">
        <f t="shared" si="80"/>
        <v>-14.909408199134031</v>
      </c>
      <c r="L151">
        <f t="shared" si="81"/>
        <v>0</v>
      </c>
      <c r="M151">
        <f t="shared" si="82"/>
        <v>-8.3409440093637794</v>
      </c>
      <c r="N151">
        <f t="shared" si="83"/>
        <v>2.5718377864532593</v>
      </c>
      <c r="O151">
        <f t="shared" si="84"/>
        <v>19.908354232177931</v>
      </c>
      <c r="P151">
        <f t="shared" si="85"/>
        <v>-99.370090807755346</v>
      </c>
      <c r="Q151">
        <f t="shared" si="86"/>
        <v>65.627330283706243</v>
      </c>
      <c r="R151">
        <f t="shared" si="87"/>
        <v>-64.042459275780899</v>
      </c>
      <c r="S151">
        <f t="shared" si="88"/>
        <v>32.62550174030401</v>
      </c>
      <c r="T151">
        <f t="shared" si="89"/>
        <v>15.465378017193547</v>
      </c>
      <c r="U151">
        <f t="shared" si="90"/>
        <v>-2.1269754453644603</v>
      </c>
      <c r="V151">
        <f t="shared" si="91"/>
        <v>-13.156129309100644</v>
      </c>
      <c r="W151">
        <f t="shared" si="92"/>
        <v>134.81746589871486</v>
      </c>
      <c r="X151">
        <f t="shared" si="93"/>
        <v>-64.149814443245603</v>
      </c>
      <c r="Y151">
        <f t="shared" si="94"/>
        <v>41.776126971742784</v>
      </c>
      <c r="Z151">
        <f t="shared" si="95"/>
        <v>-27.884193580087111</v>
      </c>
      <c r="AA151">
        <f t="shared" si="96"/>
        <v>0</v>
      </c>
      <c r="AB151">
        <f t="shared" si="97"/>
        <v>2.8515586390999585</v>
      </c>
      <c r="AC151">
        <f t="shared" si="98"/>
        <v>-67.143067076355138</v>
      </c>
      <c r="AD151">
        <f t="shared" si="99"/>
        <v>20.595196069096271</v>
      </c>
      <c r="AE151">
        <f t="shared" si="100"/>
        <v>0</v>
      </c>
      <c r="AF151">
        <f t="shared" si="101"/>
        <v>0</v>
      </c>
      <c r="AG151">
        <f t="shared" si="102"/>
        <v>0</v>
      </c>
      <c r="AH151">
        <f t="shared" si="103"/>
        <v>0</v>
      </c>
      <c r="AI151">
        <f t="shared" si="104"/>
        <v>0</v>
      </c>
      <c r="AJ151">
        <f t="shared" si="105"/>
        <v>-1.8353821172635769</v>
      </c>
      <c r="AK151">
        <f t="shared" si="106"/>
        <v>0</v>
      </c>
      <c r="AL151">
        <f t="shared" si="107"/>
        <v>5.9247652479941992</v>
      </c>
      <c r="AM151">
        <f t="shared" si="108"/>
        <v>0.15343933722497619</v>
      </c>
      <c r="AN151">
        <f t="shared" si="109"/>
        <v>0</v>
      </c>
      <c r="AO151">
        <f t="shared" si="110"/>
        <v>2.2634616026105587</v>
      </c>
      <c r="AP151" s="21">
        <f t="shared" si="111"/>
        <v>2873.5337758596788</v>
      </c>
      <c r="AQ151" s="20" t="str">
        <f>Main!D43</f>
        <v>halite</v>
      </c>
      <c r="AR151" s="24">
        <f t="shared" si="112"/>
        <v>1232.2148621341166</v>
      </c>
      <c r="AS151">
        <f t="shared" si="113"/>
        <v>1.2322148621341167</v>
      </c>
      <c r="AT151" t="str">
        <f t="shared" si="114"/>
        <v>No vapor present</v>
      </c>
      <c r="AU151" t="str">
        <f t="shared" si="115"/>
        <v>No vapor present</v>
      </c>
      <c r="AV151" t="str">
        <f t="shared" si="116"/>
        <v>No vapor present</v>
      </c>
      <c r="AW151">
        <f t="shared" si="117"/>
        <v>2873.5337758596788</v>
      </c>
      <c r="AX151" t="str">
        <f t="shared" si="118"/>
        <v>Lecumberri-Sanchez, P., Steele-Macinnis, M. &amp; Bodnar, R.J. (2012) A numerical model to estimate trapping conditions of fluid inclusions that homogenize by halite disappearance. Geochimica et Cosmochimica Acta</v>
      </c>
      <c r="AY151" s="26">
        <f t="shared" si="119"/>
        <v>0</v>
      </c>
      <c r="AZ151" s="22">
        <f>IF(B151&gt;C151,1+ -0.000340326741162024 *(B151-C151)+(B151-C151)^2* -0.000000850463578321 + (B151-C151)*Main!C43* -0.000001031725417801,1)</f>
        <v>1</v>
      </c>
      <c r="BA151" t="e">
        <f t="shared" si="120"/>
        <v>#VALUE!</v>
      </c>
      <c r="BB151" s="25" t="e">
        <f>IF(AND(ISBLANK(Main!C43),ISNUMBER(Main!F43)), Main!F43, BA151*D151+(1-BA151)*AV151)</f>
        <v>#VALUE!</v>
      </c>
      <c r="BC151" s="27"/>
      <c r="BL151" s="53"/>
      <c r="BM151" s="54"/>
    </row>
    <row r="152" spans="2:65">
      <c r="B152">
        <f>Main!E44</f>
        <v>268</v>
      </c>
      <c r="C152">
        <f>IF(ISNUMBER(Main!C44),Main!C44, IF(AND(ISBLANK(Main!C44), ISNUMBER(Main!F44)), 'Tm-Th-Salinity'!H152,""))</f>
        <v>403</v>
      </c>
      <c r="D152" s="25">
        <f>IF('Tm-Th-Salinity'!E152=0,0.0000000001,'Tm-Th-Salinity'!E152)</f>
        <v>48.032270902655995</v>
      </c>
      <c r="E152">
        <f t="shared" si="74"/>
        <v>6.7614999999999998</v>
      </c>
      <c r="F152">
        <f t="shared" si="75"/>
        <v>0.48032270902655994</v>
      </c>
      <c r="G152">
        <f t="shared" si="76"/>
        <v>-7.2509169417801402</v>
      </c>
      <c r="H152">
        <f t="shared" si="77"/>
        <v>25.330118419183908</v>
      </c>
      <c r="I152">
        <f t="shared" si="78"/>
        <v>-21.949645542755398</v>
      </c>
      <c r="J152">
        <f t="shared" si="79"/>
        <v>26.263351716670467</v>
      </c>
      <c r="K152">
        <f t="shared" si="80"/>
        <v>-14.416758087676591</v>
      </c>
      <c r="L152">
        <f t="shared" si="81"/>
        <v>0</v>
      </c>
      <c r="M152">
        <f t="shared" si="82"/>
        <v>-7.9309646580301925</v>
      </c>
      <c r="N152">
        <f t="shared" si="83"/>
        <v>2.4249689547091577</v>
      </c>
      <c r="O152">
        <f t="shared" si="84"/>
        <v>19.733245934306396</v>
      </c>
      <c r="P152">
        <f t="shared" si="85"/>
        <v>-97.672129612509536</v>
      </c>
      <c r="Q152">
        <f t="shared" si="86"/>
        <v>63.966341059426604</v>
      </c>
      <c r="R152">
        <f t="shared" si="87"/>
        <v>-61.899419193843165</v>
      </c>
      <c r="S152">
        <f t="shared" si="88"/>
        <v>31.269977878398986</v>
      </c>
      <c r="T152">
        <f t="shared" si="89"/>
        <v>14.698828270649324</v>
      </c>
      <c r="U152">
        <f t="shared" si="90"/>
        <v>-2.0046402859891943</v>
      </c>
      <c r="V152">
        <f t="shared" si="91"/>
        <v>-12.925711884813985</v>
      </c>
      <c r="W152">
        <f t="shared" si="92"/>
        <v>131.34825241978251</v>
      </c>
      <c r="X152">
        <f t="shared" si="93"/>
        <v>-61.976257188249768</v>
      </c>
      <c r="Y152">
        <f t="shared" si="94"/>
        <v>40.023025592396202</v>
      </c>
      <c r="Z152">
        <f t="shared" si="95"/>
        <v>-26.490590099282251</v>
      </c>
      <c r="AA152">
        <f t="shared" si="96"/>
        <v>0</v>
      </c>
      <c r="AB152">
        <f t="shared" si="97"/>
        <v>2.7769739993742073</v>
      </c>
      <c r="AC152">
        <f t="shared" si="98"/>
        <v>-64.839922034660844</v>
      </c>
      <c r="AD152">
        <f t="shared" si="99"/>
        <v>19.722367201093817</v>
      </c>
      <c r="AE152">
        <f t="shared" si="100"/>
        <v>0</v>
      </c>
      <c r="AF152">
        <f t="shared" si="101"/>
        <v>0</v>
      </c>
      <c r="AG152">
        <f t="shared" si="102"/>
        <v>0</v>
      </c>
      <c r="AH152">
        <f t="shared" si="103"/>
        <v>0</v>
      </c>
      <c r="AI152">
        <f t="shared" si="104"/>
        <v>0</v>
      </c>
      <c r="AJ152">
        <f t="shared" si="105"/>
        <v>-1.7275657123924362</v>
      </c>
      <c r="AK152">
        <f t="shared" si="106"/>
        <v>0</v>
      </c>
      <c r="AL152">
        <f t="shared" si="107"/>
        <v>5.6213262723914585</v>
      </c>
      <c r="AM152">
        <f t="shared" si="108"/>
        <v>0.14551766834267868</v>
      </c>
      <c r="AN152">
        <f t="shared" si="109"/>
        <v>0</v>
      </c>
      <c r="AO152">
        <f t="shared" si="110"/>
        <v>2.2397741447422215</v>
      </c>
      <c r="AP152" s="21">
        <f t="shared" si="111"/>
        <v>2287.3712547254931</v>
      </c>
      <c r="AQ152" s="20" t="str">
        <f>Main!D44</f>
        <v>halite</v>
      </c>
      <c r="AR152" s="24">
        <f t="shared" si="112"/>
        <v>1215.5747427997728</v>
      </c>
      <c r="AS152">
        <f t="shared" si="113"/>
        <v>1.2155747427997727</v>
      </c>
      <c r="AT152" t="str">
        <f t="shared" si="114"/>
        <v>No vapor present</v>
      </c>
      <c r="AU152" t="str">
        <f t="shared" si="115"/>
        <v>No vapor present</v>
      </c>
      <c r="AV152" t="str">
        <f t="shared" si="116"/>
        <v>No vapor present</v>
      </c>
      <c r="AW152">
        <f t="shared" si="117"/>
        <v>2287.3712547254931</v>
      </c>
      <c r="AX152" t="str">
        <f t="shared" si="118"/>
        <v>Lecumberri-Sanchez, P., Steele-Macinnis, M. &amp; Bodnar, R.J. (2012) A numerical model to estimate trapping conditions of fluid inclusions that homogenize by halite disappearance. Geochimica et Cosmochimica Acta</v>
      </c>
      <c r="AY152" s="26">
        <f t="shared" si="119"/>
        <v>0</v>
      </c>
      <c r="AZ152" s="22">
        <f>IF(B152&gt;C152,1+ -0.000340326741162024 *(B152-C152)+(B152-C152)^2* -0.000000850463578321 + (B152-C152)*Main!C44* -0.000001031725417801,1)</f>
        <v>1</v>
      </c>
      <c r="BA152" t="e">
        <f t="shared" si="120"/>
        <v>#VALUE!</v>
      </c>
      <c r="BB152" s="25" t="e">
        <f>IF(AND(ISBLANK(Main!C44),ISNUMBER(Main!F44)), Main!F44, BA152*D152+(1-BA152)*AV152)</f>
        <v>#VALUE!</v>
      </c>
      <c r="BC152" s="27"/>
      <c r="BL152" s="53"/>
      <c r="BM152" s="54"/>
    </row>
    <row r="153" spans="2:65">
      <c r="B153">
        <f>Main!E45</f>
        <v>303</v>
      </c>
      <c r="C153">
        <f>IF(ISNUMBER(Main!C45),Main!C45, IF(AND(ISBLANK(Main!C45), ISNUMBER(Main!F45)), 'Tm-Th-Salinity'!H153,""))</f>
        <v>-4.3</v>
      </c>
      <c r="D153" s="25">
        <f>IF('Tm-Th-Salinity'!E153=0,0.0000000001,'Tm-Th-Salinity'!E153)</f>
        <v>6.8810273989999997</v>
      </c>
      <c r="E153">
        <f t="shared" si="74"/>
        <v>2.6884999999999994</v>
      </c>
      <c r="F153">
        <f t="shared" si="75"/>
        <v>6.8810273990000004E-2</v>
      </c>
      <c r="G153">
        <f t="shared" si="76"/>
        <v>-27.2444260945847</v>
      </c>
      <c r="H153">
        <f t="shared" si="77"/>
        <v>-0.23658613661330896</v>
      </c>
      <c r="I153">
        <f t="shared" si="78"/>
        <v>0</v>
      </c>
      <c r="J153">
        <f t="shared" si="79"/>
        <v>1.6175346065341441E-2</v>
      </c>
      <c r="K153">
        <f t="shared" si="80"/>
        <v>6.3875879838284277E-3</v>
      </c>
      <c r="L153">
        <f t="shared" si="81"/>
        <v>-1.0358392286360031E-3</v>
      </c>
      <c r="M153">
        <f t="shared" si="82"/>
        <v>-3.2526549828396578E-5</v>
      </c>
      <c r="N153">
        <f t="shared" si="83"/>
        <v>-3.4796600435416169E-6</v>
      </c>
      <c r="O153">
        <f t="shared" si="84"/>
        <v>52.896963057279223</v>
      </c>
      <c r="P153">
        <f t="shared" si="85"/>
        <v>0.54499935463096993</v>
      </c>
      <c r="Q153">
        <f t="shared" si="86"/>
        <v>-6.4406797572077651E-2</v>
      </c>
      <c r="R153">
        <f t="shared" si="87"/>
        <v>-6.8373363742691984E-2</v>
      </c>
      <c r="S153">
        <f t="shared" si="88"/>
        <v>0</v>
      </c>
      <c r="T153">
        <f t="shared" si="89"/>
        <v>1.130340780967601E-3</v>
      </c>
      <c r="U153">
        <f t="shared" si="90"/>
        <v>5.4588796845124999E-5</v>
      </c>
      <c r="V153">
        <f t="shared" si="91"/>
        <v>-43.65639534228022</v>
      </c>
      <c r="W153">
        <f t="shared" si="92"/>
        <v>-0.51085260543617772</v>
      </c>
      <c r="X153">
        <f t="shared" si="93"/>
        <v>0.18345686521042889</v>
      </c>
      <c r="Y153">
        <f t="shared" si="94"/>
        <v>4.4595776125616451E-2</v>
      </c>
      <c r="Z153">
        <f t="shared" si="95"/>
        <v>-4.4680732088268078E-3</v>
      </c>
      <c r="AA153">
        <f t="shared" si="96"/>
        <v>-4.8644484165067227E-4</v>
      </c>
      <c r="AB153">
        <f t="shared" si="97"/>
        <v>20.466182067976973</v>
      </c>
      <c r="AC153">
        <f t="shared" si="98"/>
        <v>0.17682832000603871</v>
      </c>
      <c r="AD153">
        <f t="shared" si="99"/>
        <v>-0.13199841430825499</v>
      </c>
      <c r="AE153">
        <f t="shared" si="100"/>
        <v>-3.2784068279379771E-3</v>
      </c>
      <c r="AF153">
        <f t="shared" si="101"/>
        <v>1.8688809833365156E-3</v>
      </c>
      <c r="AG153">
        <f t="shared" si="102"/>
        <v>-5.6175234242141237</v>
      </c>
      <c r="AH153">
        <f t="shared" si="103"/>
        <v>0</v>
      </c>
      <c r="AI153">
        <f t="shared" si="104"/>
        <v>2.8651470697427194E-2</v>
      </c>
      <c r="AJ153">
        <f t="shared" si="105"/>
        <v>-2.5114293949085637E-3</v>
      </c>
      <c r="AK153">
        <f t="shared" si="106"/>
        <v>0.88792759117695463</v>
      </c>
      <c r="AL153">
        <f t="shared" si="107"/>
        <v>-7.6618939159942522E-3</v>
      </c>
      <c r="AM153">
        <f t="shared" si="108"/>
        <v>-7.6050195423767855E-2</v>
      </c>
      <c r="AN153">
        <f t="shared" si="109"/>
        <v>2.9818572669432393E-3</v>
      </c>
      <c r="AO153">
        <f t="shared" si="110"/>
        <v>-2.3678873628222483</v>
      </c>
      <c r="AP153" s="21">
        <f t="shared" si="111"/>
        <v>4.2865968173624973E-3</v>
      </c>
      <c r="AQ153" s="20" t="str">
        <f>Main!D45</f>
        <v>ice</v>
      </c>
      <c r="AR153" s="24">
        <f t="shared" si="112"/>
        <v>1216.3225393293303</v>
      </c>
      <c r="AS153">
        <f t="shared" si="113"/>
        <v>1.2163225393293302</v>
      </c>
      <c r="AT153">
        <f t="shared" si="114"/>
        <v>0</v>
      </c>
      <c r="AU153">
        <f t="shared" si="115"/>
        <v>0</v>
      </c>
      <c r="AV153">
        <f t="shared" si="116"/>
        <v>0</v>
      </c>
      <c r="AW153">
        <f t="shared" si="117"/>
        <v>4.2971350110599998E-3</v>
      </c>
      <c r="AX153" t="str">
        <f t="shared" si="118"/>
        <v/>
      </c>
      <c r="AY153" s="26">
        <f t="shared" si="119"/>
        <v>0.24523766812956158</v>
      </c>
      <c r="AZ153" s="22">
        <f>IF(B153&gt;C153,1+ -0.000340326741162024 *(B153-C153)+(B153-C153)^2* -0.000000850463578321 + (B153-C153)*Main!C45* -0.000001031725417801,1)</f>
        <v>0.8164688303647134</v>
      </c>
      <c r="BA153">
        <f t="shared" si="120"/>
        <v>1</v>
      </c>
      <c r="BB153" s="25">
        <f>IF(AND(ISBLANK(Main!C45),ISNUMBER(Main!F45)), Main!F45, BA153*D153+(1-BA153)*AV153)</f>
        <v>6.8810273989999997</v>
      </c>
      <c r="BC153" s="27"/>
      <c r="BL153" s="53"/>
      <c r="BM153" s="54"/>
    </row>
    <row r="154" spans="2:65">
      <c r="B154">
        <f>Main!E46</f>
        <v>334</v>
      </c>
      <c r="C154">
        <f>IF(ISNUMBER(Main!C46),Main!C46, IF(AND(ISBLANK(Main!C46), ISNUMBER(Main!F46)), 'Tm-Th-Salinity'!H154,""))</f>
        <v>-4.4000000000000004</v>
      </c>
      <c r="D154" s="25">
        <f>IF('Tm-Th-Salinity'!E154=0,0.0000000001,'Tm-Th-Salinity'!E154)</f>
        <v>7.0237354880000007</v>
      </c>
      <c r="E154">
        <f t="shared" si="74"/>
        <v>2.6875</v>
      </c>
      <c r="F154">
        <f t="shared" si="75"/>
        <v>7.0237354880000005E-2</v>
      </c>
      <c r="G154">
        <f t="shared" si="76"/>
        <v>-27.2444260945847</v>
      </c>
      <c r="H154">
        <f t="shared" si="77"/>
        <v>-0.24149278114213105</v>
      </c>
      <c r="I154">
        <f t="shared" si="78"/>
        <v>0</v>
      </c>
      <c r="J154">
        <f t="shared" si="79"/>
        <v>1.720276128951078E-2</v>
      </c>
      <c r="K154">
        <f t="shared" si="80"/>
        <v>6.934199588355389E-3</v>
      </c>
      <c r="L154">
        <f t="shared" si="81"/>
        <v>-1.1478011554943968E-3</v>
      </c>
      <c r="M154">
        <f t="shared" si="82"/>
        <v>-3.6789777645503597E-5</v>
      </c>
      <c r="N154">
        <f t="shared" si="83"/>
        <v>-4.0173608305377815E-6</v>
      </c>
      <c r="O154">
        <f t="shared" si="84"/>
        <v>52.877287787404853</v>
      </c>
      <c r="P154">
        <f t="shared" si="85"/>
        <v>0.55609537201868742</v>
      </c>
      <c r="Q154">
        <f t="shared" si="86"/>
        <v>-6.7081051128929189E-2</v>
      </c>
      <c r="R154">
        <f t="shared" si="87"/>
        <v>-7.2689211920892866E-2</v>
      </c>
      <c r="S154">
        <f t="shared" si="88"/>
        <v>0</v>
      </c>
      <c r="T154">
        <f t="shared" si="89"/>
        <v>1.2520513244879562E-3</v>
      </c>
      <c r="U154">
        <f t="shared" si="90"/>
        <v>6.1720739161872672E-5</v>
      </c>
      <c r="V154">
        <f t="shared" si="91"/>
        <v>-43.62392498613869</v>
      </c>
      <c r="W154">
        <f t="shared" si="92"/>
        <v>-0.52105952301532055</v>
      </c>
      <c r="X154">
        <f t="shared" si="93"/>
        <v>0.19100316064458592</v>
      </c>
      <c r="Y154">
        <f t="shared" si="94"/>
        <v>4.739310609068325E-2</v>
      </c>
      <c r="Z154">
        <f t="shared" si="95"/>
        <v>-4.8468166064560029E-3</v>
      </c>
      <c r="AA154">
        <f t="shared" si="96"/>
        <v>-5.3862284552976783E-4</v>
      </c>
      <c r="AB154">
        <f t="shared" si="97"/>
        <v>20.443353088411275</v>
      </c>
      <c r="AC154">
        <f t="shared" si="98"/>
        <v>0.18029429215615372</v>
      </c>
      <c r="AD154">
        <f t="shared" si="99"/>
        <v>-0.13737690623677304</v>
      </c>
      <c r="AE154">
        <f t="shared" si="100"/>
        <v>-3.4827533920184033E-3</v>
      </c>
      <c r="AF154">
        <f t="shared" si="101"/>
        <v>2.0265456163031602E-3</v>
      </c>
      <c r="AG154">
        <f t="shared" si="102"/>
        <v>-5.6091702309753266</v>
      </c>
      <c r="AH154">
        <f t="shared" si="103"/>
        <v>0</v>
      </c>
      <c r="AI154">
        <f t="shared" si="104"/>
        <v>2.9807830586657619E-2</v>
      </c>
      <c r="AJ154">
        <f t="shared" si="105"/>
        <v>-2.6669770810428899E-3</v>
      </c>
      <c r="AK154">
        <f t="shared" si="106"/>
        <v>0.8862774753144318</v>
      </c>
      <c r="AL154">
        <f t="shared" si="107"/>
        <v>-7.806262583785065E-3</v>
      </c>
      <c r="AM154">
        <f t="shared" si="108"/>
        <v>-7.5880629839021677E-2</v>
      </c>
      <c r="AN154">
        <f t="shared" si="109"/>
        <v>2.9741021157902799E-3</v>
      </c>
      <c r="AO154">
        <f t="shared" si="110"/>
        <v>-2.3716679624836452</v>
      </c>
      <c r="AP154" s="21">
        <f t="shared" si="111"/>
        <v>4.2494432868879616E-3</v>
      </c>
      <c r="AQ154" s="20" t="str">
        <f>Main!D46</f>
        <v>ice</v>
      </c>
      <c r="AR154" s="24">
        <f t="shared" si="112"/>
        <v>1216.3949978779742</v>
      </c>
      <c r="AS154">
        <f t="shared" si="113"/>
        <v>1.2163949978779742</v>
      </c>
      <c r="AT154">
        <f t="shared" si="114"/>
        <v>0</v>
      </c>
      <c r="AU154">
        <f t="shared" si="115"/>
        <v>0</v>
      </c>
      <c r="AV154">
        <f t="shared" si="116"/>
        <v>0</v>
      </c>
      <c r="AW154">
        <f t="shared" si="117"/>
        <v>4.2596662707200007E-3</v>
      </c>
      <c r="AX154" t="str">
        <f t="shared" si="118"/>
        <v/>
      </c>
      <c r="AY154" s="26">
        <f t="shared" si="119"/>
        <v>0.239994947545765</v>
      </c>
      <c r="AZ154" s="22">
        <f>IF(B154&gt;C154,1+ -0.000340326741162024 *(B154-C154)+(B154-C154)^2* -0.000000850463578321 + (B154-C154)*Main!C46* -0.000001031725417801,1)</f>
        <v>0.78897916620140518</v>
      </c>
      <c r="BA154">
        <f t="shared" si="120"/>
        <v>1</v>
      </c>
      <c r="BB154" s="25">
        <f>IF(AND(ISBLANK(Main!C46),ISNUMBER(Main!F46)), Main!F46, BA154*D154+(1-BA154)*AV154)</f>
        <v>7.0237354880000007</v>
      </c>
      <c r="BC154" s="27"/>
      <c r="BL154" s="53"/>
      <c r="BM154" s="54"/>
    </row>
    <row r="155" spans="2:65">
      <c r="B155">
        <f>Main!E47</f>
        <v>270</v>
      </c>
      <c r="C155">
        <f>IF(ISNUMBER(Main!C47),Main!C47, IF(AND(ISBLANK(Main!C47), ISNUMBER(Main!F47)), 'Tm-Th-Salinity'!H155,""))</f>
        <v>-3.4</v>
      </c>
      <c r="D155" s="25">
        <f>IF('Tm-Th-Salinity'!E155=0,0.0000000001,'Tm-Th-Salinity'!E155)</f>
        <v>5.5629403279999998</v>
      </c>
      <c r="E155">
        <f t="shared" si="74"/>
        <v>2.6974999999999998</v>
      </c>
      <c r="F155">
        <f t="shared" si="75"/>
        <v>5.5629403279999996E-2</v>
      </c>
      <c r="G155">
        <f t="shared" si="76"/>
        <v>-27.2444260945847</v>
      </c>
      <c r="H155">
        <f t="shared" si="77"/>
        <v>-0.19126715882618933</v>
      </c>
      <c r="I155">
        <f t="shared" si="78"/>
        <v>0</v>
      </c>
      <c r="J155">
        <f t="shared" si="79"/>
        <v>8.5468665674811317E-3</v>
      </c>
      <c r="K155">
        <f t="shared" si="80"/>
        <v>2.72860928346552E-3</v>
      </c>
      <c r="L155">
        <f t="shared" si="81"/>
        <v>-3.5772387434277408E-4</v>
      </c>
      <c r="M155">
        <f t="shared" si="82"/>
        <v>-9.0812302003277364E-6</v>
      </c>
      <c r="N155">
        <f t="shared" si="83"/>
        <v>-7.8540672622181365E-7</v>
      </c>
      <c r="O155">
        <f t="shared" si="84"/>
        <v>53.074040486148682</v>
      </c>
      <c r="P155">
        <f t="shared" si="85"/>
        <v>0.44207760508646665</v>
      </c>
      <c r="Q155">
        <f t="shared" si="86"/>
        <v>-4.2236249516047875E-2</v>
      </c>
      <c r="R155">
        <f t="shared" si="87"/>
        <v>-3.6248638715137983E-2</v>
      </c>
      <c r="S155">
        <f t="shared" si="88"/>
        <v>0</v>
      </c>
      <c r="T155">
        <f t="shared" si="89"/>
        <v>3.9166645802800158E-4</v>
      </c>
      <c r="U155">
        <f t="shared" si="90"/>
        <v>1.5291906033637137E-5</v>
      </c>
      <c r="V155">
        <f t="shared" si="91"/>
        <v>-43.949172136105645</v>
      </c>
      <c r="W155">
        <f t="shared" si="92"/>
        <v>-0.4157665560423327</v>
      </c>
      <c r="X155">
        <f t="shared" si="93"/>
        <v>0.12070882486328142</v>
      </c>
      <c r="Y155">
        <f t="shared" si="94"/>
        <v>2.3721923145681754E-2</v>
      </c>
      <c r="Z155">
        <f t="shared" si="95"/>
        <v>-1.9214432523542299E-3</v>
      </c>
      <c r="AA155">
        <f t="shared" si="96"/>
        <v>-1.6911884304616969E-4</v>
      </c>
      <c r="AB155">
        <f t="shared" si="97"/>
        <v>20.672408147692089</v>
      </c>
      <c r="AC155">
        <f t="shared" si="98"/>
        <v>0.14439666829684766</v>
      </c>
      <c r="AD155">
        <f t="shared" si="99"/>
        <v>-8.7141529883523278E-2</v>
      </c>
      <c r="AE155">
        <f t="shared" si="100"/>
        <v>-1.749727534182296E-3</v>
      </c>
      <c r="AF155">
        <f t="shared" si="101"/>
        <v>8.0638109904578731E-4</v>
      </c>
      <c r="AG155">
        <f t="shared" si="102"/>
        <v>-5.6931226769008729</v>
      </c>
      <c r="AH155">
        <f t="shared" si="103"/>
        <v>0</v>
      </c>
      <c r="AI155">
        <f t="shared" si="104"/>
        <v>1.8978190347847122E-2</v>
      </c>
      <c r="AJ155">
        <f t="shared" si="105"/>
        <v>-1.3448689479435322E-3</v>
      </c>
      <c r="AK155">
        <f t="shared" si="106"/>
        <v>0.9028895239824416</v>
      </c>
      <c r="AL155">
        <f t="shared" si="107"/>
        <v>-6.2986041006799151E-3</v>
      </c>
      <c r="AM155">
        <f t="shared" si="108"/>
        <v>-7.7590546294978496E-2</v>
      </c>
      <c r="AN155">
        <f t="shared" si="109"/>
        <v>3.0524372091864146E-3</v>
      </c>
      <c r="AO155">
        <f t="shared" si="110"/>
        <v>-2.3340603179723152</v>
      </c>
      <c r="AP155" s="21">
        <f t="shared" si="111"/>
        <v>4.6338255733130865E-3</v>
      </c>
      <c r="AQ155" s="20" t="str">
        <f>Main!D47</f>
        <v>ice</v>
      </c>
      <c r="AR155" s="24">
        <f t="shared" si="112"/>
        <v>1215.6749323304959</v>
      </c>
      <c r="AS155">
        <f t="shared" si="113"/>
        <v>1.2156749323304958</v>
      </c>
      <c r="AT155">
        <f t="shared" si="114"/>
        <v>0</v>
      </c>
      <c r="AU155">
        <f t="shared" si="115"/>
        <v>0</v>
      </c>
      <c r="AV155">
        <f t="shared" si="116"/>
        <v>0</v>
      </c>
      <c r="AW155">
        <f t="shared" si="117"/>
        <v>4.6475261803200002E-3</v>
      </c>
      <c r="AX155" t="str">
        <f t="shared" si="118"/>
        <v/>
      </c>
      <c r="AY155" s="26">
        <f t="shared" si="119"/>
        <v>0.29479354123768087</v>
      </c>
      <c r="AZ155" s="22">
        <f>IF(B155&gt;C155,1+ -0.000340326741162024 *(B155-C155)+(B155-C155)^2* -0.000000850463578321 + (B155-C155)*Main!C47* -0.000001031725417801,1)</f>
        <v>0.84434364229731007</v>
      </c>
      <c r="BA155">
        <f t="shared" si="120"/>
        <v>1</v>
      </c>
      <c r="BB155" s="25">
        <f>IF(AND(ISBLANK(Main!C47),ISNUMBER(Main!F47)), Main!F47, BA155*D155+(1-BA155)*AV155)</f>
        <v>5.5629403279999998</v>
      </c>
      <c r="BC155" s="27"/>
      <c r="BL155" s="53"/>
      <c r="BM155" s="54"/>
    </row>
    <row r="156" spans="2:65">
      <c r="B156">
        <f>Main!E48</f>
        <v>264</v>
      </c>
      <c r="C156">
        <f>IF(ISNUMBER(Main!C48),Main!C48, IF(AND(ISBLANK(Main!C48), ISNUMBER(Main!F48)), 'Tm-Th-Salinity'!H156,""))</f>
        <v>-3.5</v>
      </c>
      <c r="D156" s="25">
        <f>IF('Tm-Th-Salinity'!E156=0,0.0000000001,'Tm-Th-Salinity'!E156)</f>
        <v>5.7124313750000004</v>
      </c>
      <c r="E156">
        <f t="shared" si="74"/>
        <v>2.6964999999999999</v>
      </c>
      <c r="F156">
        <f t="shared" si="75"/>
        <v>5.7124313750000003E-2</v>
      </c>
      <c r="G156">
        <f t="shared" si="76"/>
        <v>-27.2444260945847</v>
      </c>
      <c r="H156">
        <f t="shared" si="77"/>
        <v>-0.19640701763174337</v>
      </c>
      <c r="I156">
        <f t="shared" si="78"/>
        <v>0</v>
      </c>
      <c r="J156">
        <f t="shared" si="79"/>
        <v>9.2545798522100532E-3</v>
      </c>
      <c r="K156">
        <f t="shared" si="80"/>
        <v>3.0339451845355363E-3</v>
      </c>
      <c r="L156">
        <f t="shared" si="81"/>
        <v>-4.0844247361753084E-4</v>
      </c>
      <c r="M156">
        <f t="shared" si="82"/>
        <v>-1.0647416701283518E-5</v>
      </c>
      <c r="N156">
        <f t="shared" si="83"/>
        <v>-9.4560721449752059E-7</v>
      </c>
      <c r="O156">
        <f t="shared" si="84"/>
        <v>53.054365216274299</v>
      </c>
      <c r="P156">
        <f t="shared" si="85"/>
        <v>0.45378912147959766</v>
      </c>
      <c r="Q156">
        <f t="shared" si="86"/>
        <v>-4.4520241030460206E-2</v>
      </c>
      <c r="R156">
        <f t="shared" si="87"/>
        <v>-3.9235614255597573E-2</v>
      </c>
      <c r="S156">
        <f t="shared" si="88"/>
        <v>0</v>
      </c>
      <c r="T156">
        <f t="shared" si="89"/>
        <v>4.4703170285410795E-4</v>
      </c>
      <c r="U156">
        <f t="shared" si="90"/>
        <v>1.7922564760004881E-5</v>
      </c>
      <c r="V156">
        <f t="shared" si="91"/>
        <v>-43.91659306225381</v>
      </c>
      <c r="W156">
        <f t="shared" si="92"/>
        <v>-0.42662282678773505</v>
      </c>
      <c r="X156">
        <f t="shared" si="93"/>
        <v>0.12718917586563275</v>
      </c>
      <c r="Y156">
        <f t="shared" si="94"/>
        <v>2.5667148322223488E-2</v>
      </c>
      <c r="Z156">
        <f t="shared" si="95"/>
        <v>-2.1348722037549533E-3</v>
      </c>
      <c r="AA156">
        <f t="shared" si="96"/>
        <v>-1.929536122952989E-4</v>
      </c>
      <c r="AB156">
        <f t="shared" si="97"/>
        <v>20.649426039571964</v>
      </c>
      <c r="AC156">
        <f t="shared" si="98"/>
        <v>0.14811214820626825</v>
      </c>
      <c r="AD156">
        <f t="shared" si="99"/>
        <v>-9.1785754626625249E-2</v>
      </c>
      <c r="AE156">
        <f t="shared" si="100"/>
        <v>-1.892505381096169E-3</v>
      </c>
      <c r="AF156">
        <f t="shared" si="101"/>
        <v>8.9561968626448464E-4</v>
      </c>
      <c r="AG156">
        <f t="shared" si="102"/>
        <v>-5.6846852975762863</v>
      </c>
      <c r="AH156">
        <f t="shared" si="103"/>
        <v>0</v>
      </c>
      <c r="AI156">
        <f t="shared" si="104"/>
        <v>1.9982226254097273E-2</v>
      </c>
      <c r="AJ156">
        <f t="shared" si="105"/>
        <v>-1.4540710718195543E-3</v>
      </c>
      <c r="AK156">
        <f t="shared" si="106"/>
        <v>0.90121719711458703</v>
      </c>
      <c r="AL156">
        <f t="shared" si="107"/>
        <v>-6.4558846539600409E-3</v>
      </c>
      <c r="AM156">
        <f t="shared" si="108"/>
        <v>-7.7418122927829305E-2</v>
      </c>
      <c r="AN156">
        <f t="shared" si="109"/>
        <v>3.044524952667473E-3</v>
      </c>
      <c r="AO156">
        <f t="shared" si="110"/>
        <v>-2.3378024570632823</v>
      </c>
      <c r="AP156" s="21">
        <f t="shared" si="111"/>
        <v>4.5940693088982552E-3</v>
      </c>
      <c r="AQ156" s="20" t="str">
        <f>Main!D48</f>
        <v>ice</v>
      </c>
      <c r="AR156" s="24">
        <f t="shared" si="112"/>
        <v>1215.7464890464407</v>
      </c>
      <c r="AS156">
        <f t="shared" si="113"/>
        <v>1.2157464890464407</v>
      </c>
      <c r="AT156">
        <f t="shared" si="114"/>
        <v>0</v>
      </c>
      <c r="AU156">
        <f t="shared" si="115"/>
        <v>0</v>
      </c>
      <c r="AV156">
        <f t="shared" si="116"/>
        <v>0</v>
      </c>
      <c r="AW156">
        <f t="shared" si="117"/>
        <v>4.6074064925000005E-3</v>
      </c>
      <c r="AX156" t="str">
        <f t="shared" si="118"/>
        <v/>
      </c>
      <c r="AY156" s="26">
        <f t="shared" si="119"/>
        <v>0.2894726919245304</v>
      </c>
      <c r="AZ156" s="22">
        <f>IF(B156&gt;C156,1+ -0.000340326741162024 *(B156-C156)+(B156-C156)^2* -0.000000850463578321 + (B156-C156)*Main!C48* -0.000001031725417801,1)</f>
        <v>0.84907256523534269</v>
      </c>
      <c r="BA156">
        <f t="shared" si="120"/>
        <v>1</v>
      </c>
      <c r="BB156" s="25">
        <f>IF(AND(ISBLANK(Main!C48),ISNUMBER(Main!F48)), Main!F48, BA156*D156+(1-BA156)*AV156)</f>
        <v>5.7124313750000004</v>
      </c>
      <c r="BC156" s="27"/>
      <c r="BL156" s="53"/>
      <c r="BM156" s="54"/>
    </row>
    <row r="157" spans="2:65">
      <c r="B157">
        <f>Main!E49</f>
        <v>270</v>
      </c>
      <c r="C157">
        <f>IF(ISNUMBER(Main!C49),Main!C49, IF(AND(ISBLANK(Main!C49), ISNUMBER(Main!F49)), 'Tm-Th-Salinity'!H157,""))</f>
        <v>-4.5</v>
      </c>
      <c r="D157" s="25">
        <f>IF('Tm-Th-Salinity'!E157=0,0.0000000001,'Tm-Th-Salinity'!E157)</f>
        <v>7.1657066249999994</v>
      </c>
      <c r="E157">
        <f t="shared" si="74"/>
        <v>2.6864999999999997</v>
      </c>
      <c r="F157">
        <f t="shared" si="75"/>
        <v>7.1657066249999998E-2</v>
      </c>
      <c r="G157">
        <f t="shared" si="76"/>
        <v>-27.2444260945847</v>
      </c>
      <c r="H157">
        <f t="shared" si="77"/>
        <v>-0.24637408750320003</v>
      </c>
      <c r="I157">
        <f t="shared" si="78"/>
        <v>0</v>
      </c>
      <c r="J157">
        <f t="shared" si="79"/>
        <v>1.8267149796752837E-2</v>
      </c>
      <c r="K157">
        <f t="shared" si="80"/>
        <v>7.5120737117023439E-3</v>
      </c>
      <c r="L157">
        <f t="shared" si="81"/>
        <v>-1.2685892773051332E-3</v>
      </c>
      <c r="M157">
        <f t="shared" si="82"/>
        <v>-4.1483215950250787E-5</v>
      </c>
      <c r="N157">
        <f t="shared" si="83"/>
        <v>-4.6214362961027348E-6</v>
      </c>
      <c r="O157">
        <f t="shared" si="84"/>
        <v>52.857612517530463</v>
      </c>
      <c r="P157">
        <f t="shared" si="85"/>
        <v>0.56712465551566604</v>
      </c>
      <c r="Q157">
        <f t="shared" si="86"/>
        <v>-6.9794304296866352E-2</v>
      </c>
      <c r="R157">
        <f t="shared" si="87"/>
        <v>-7.7157999585842116E-2</v>
      </c>
      <c r="S157">
        <f t="shared" si="88"/>
        <v>0</v>
      </c>
      <c r="T157">
        <f t="shared" si="89"/>
        <v>1.3832952401756243E-3</v>
      </c>
      <c r="U157">
        <f t="shared" si="90"/>
        <v>6.9568837255313225E-5</v>
      </c>
      <c r="V157">
        <f t="shared" si="91"/>
        <v>-43.591466709742718</v>
      </c>
      <c r="W157">
        <f t="shared" si="92"/>
        <v>-0.53119619717508493</v>
      </c>
      <c r="X157">
        <f t="shared" si="93"/>
        <v>0.19865479363199112</v>
      </c>
      <c r="Y157">
        <f t="shared" si="94"/>
        <v>5.0288020872074131E-2</v>
      </c>
      <c r="Z157">
        <f t="shared" si="95"/>
        <v>-5.246828079219625E-3</v>
      </c>
      <c r="AA157">
        <f t="shared" si="96"/>
        <v>-5.9486154194426011E-4</v>
      </c>
      <c r="AB157">
        <f t="shared" si="97"/>
        <v>20.420541091533678</v>
      </c>
      <c r="AC157">
        <f t="shared" si="98"/>
        <v>0.18373333981453335</v>
      </c>
      <c r="AD157">
        <f t="shared" si="99"/>
        <v>-0.14282709370582158</v>
      </c>
      <c r="AE157">
        <f t="shared" si="100"/>
        <v>-3.6941154748234561E-3</v>
      </c>
      <c r="AF157">
        <f t="shared" si="101"/>
        <v>2.1929816753977521E-3</v>
      </c>
      <c r="AG157">
        <f t="shared" si="102"/>
        <v>-5.6008263570287617</v>
      </c>
      <c r="AH157">
        <f t="shared" si="103"/>
        <v>0</v>
      </c>
      <c r="AI157">
        <f t="shared" si="104"/>
        <v>3.0978872598256151E-2</v>
      </c>
      <c r="AJ157">
        <f t="shared" si="105"/>
        <v>-2.8277785682580795E-3</v>
      </c>
      <c r="AK157">
        <f t="shared" si="106"/>
        <v>0.88462981361144677</v>
      </c>
      <c r="AL157">
        <f t="shared" si="107"/>
        <v>-7.9492451657164655E-3</v>
      </c>
      <c r="AM157">
        <f t="shared" si="108"/>
        <v>-7.5711379431840448E-2</v>
      </c>
      <c r="AN157">
        <f t="shared" si="109"/>
        <v>2.9663642591496609E-3</v>
      </c>
      <c r="AO157">
        <f t="shared" si="110"/>
        <v>-2.3754532071858083</v>
      </c>
      <c r="AP157" s="21">
        <f t="shared" si="111"/>
        <v>4.2125667237175026E-3</v>
      </c>
      <c r="AQ157" s="20" t="str">
        <f>Main!D49</f>
        <v>ice</v>
      </c>
      <c r="AR157" s="24">
        <f t="shared" si="112"/>
        <v>1216.4675575299275</v>
      </c>
      <c r="AS157">
        <f t="shared" si="113"/>
        <v>1.2164675575299275</v>
      </c>
      <c r="AT157">
        <f t="shared" si="114"/>
        <v>0</v>
      </c>
      <c r="AU157">
        <f t="shared" si="115"/>
        <v>0</v>
      </c>
      <c r="AV157">
        <f t="shared" si="116"/>
        <v>0</v>
      </c>
      <c r="AW157">
        <f t="shared" si="117"/>
        <v>4.2224852275000004E-3</v>
      </c>
      <c r="AX157" t="str">
        <f t="shared" si="118"/>
        <v/>
      </c>
      <c r="AY157" s="26">
        <f t="shared" si="119"/>
        <v>0.23489729976794194</v>
      </c>
      <c r="AZ157" s="22">
        <f>IF(B157&gt;C157,1+ -0.000340326741162024 *(B157-C157)+(B157-C157)^2* -0.000000850463578321 + (B157-C157)*Main!C49* -0.000001031725417801,1)</f>
        <v>0.84377210513098122</v>
      </c>
      <c r="BA157">
        <f t="shared" si="120"/>
        <v>1</v>
      </c>
      <c r="BB157" s="25">
        <f>IF(AND(ISBLANK(Main!C49),ISNUMBER(Main!F49)), Main!F49, BA157*D157+(1-BA157)*AV157)</f>
        <v>7.1657066249999994</v>
      </c>
      <c r="BC157" s="27"/>
      <c r="BL157" s="53"/>
      <c r="BM157" s="54"/>
    </row>
    <row r="158" spans="2:65">
      <c r="B158">
        <f>Main!E50</f>
        <v>315</v>
      </c>
      <c r="C158">
        <f>IF(ISNUMBER(Main!C50),Main!C50, IF(AND(ISBLANK(Main!C50), ISNUMBER(Main!F50)), 'Tm-Th-Salinity'!H158,""))</f>
        <v>-3.5</v>
      </c>
      <c r="D158" s="25">
        <f>IF('Tm-Th-Salinity'!E158=0,0.0000000001,'Tm-Th-Salinity'!E158)</f>
        <v>5.7124313750000004</v>
      </c>
      <c r="E158">
        <f t="shared" si="74"/>
        <v>2.6964999999999999</v>
      </c>
      <c r="F158">
        <f t="shared" si="75"/>
        <v>5.7124313750000003E-2</v>
      </c>
      <c r="G158">
        <f t="shared" si="76"/>
        <v>-27.2444260945847</v>
      </c>
      <c r="H158">
        <f t="shared" si="77"/>
        <v>-0.19640701763174337</v>
      </c>
      <c r="I158">
        <f t="shared" si="78"/>
        <v>0</v>
      </c>
      <c r="J158">
        <f t="shared" si="79"/>
        <v>9.2545798522100532E-3</v>
      </c>
      <c r="K158">
        <f t="shared" si="80"/>
        <v>3.0339451845355363E-3</v>
      </c>
      <c r="L158">
        <f t="shared" si="81"/>
        <v>-4.0844247361753084E-4</v>
      </c>
      <c r="M158">
        <f t="shared" si="82"/>
        <v>-1.0647416701283518E-5</v>
      </c>
      <c r="N158">
        <f t="shared" si="83"/>
        <v>-9.4560721449752059E-7</v>
      </c>
      <c r="O158">
        <f t="shared" si="84"/>
        <v>53.054365216274299</v>
      </c>
      <c r="P158">
        <f t="shared" si="85"/>
        <v>0.45378912147959766</v>
      </c>
      <c r="Q158">
        <f t="shared" si="86"/>
        <v>-4.4520241030460206E-2</v>
      </c>
      <c r="R158">
        <f t="shared" si="87"/>
        <v>-3.9235614255597573E-2</v>
      </c>
      <c r="S158">
        <f t="shared" si="88"/>
        <v>0</v>
      </c>
      <c r="T158">
        <f t="shared" si="89"/>
        <v>4.4703170285410795E-4</v>
      </c>
      <c r="U158">
        <f t="shared" si="90"/>
        <v>1.7922564760004881E-5</v>
      </c>
      <c r="V158">
        <f t="shared" si="91"/>
        <v>-43.91659306225381</v>
      </c>
      <c r="W158">
        <f t="shared" si="92"/>
        <v>-0.42662282678773505</v>
      </c>
      <c r="X158">
        <f t="shared" si="93"/>
        <v>0.12718917586563275</v>
      </c>
      <c r="Y158">
        <f t="shared" si="94"/>
        <v>2.5667148322223488E-2</v>
      </c>
      <c r="Z158">
        <f t="shared" si="95"/>
        <v>-2.1348722037549533E-3</v>
      </c>
      <c r="AA158">
        <f t="shared" si="96"/>
        <v>-1.929536122952989E-4</v>
      </c>
      <c r="AB158">
        <f t="shared" si="97"/>
        <v>20.649426039571964</v>
      </c>
      <c r="AC158">
        <f t="shared" si="98"/>
        <v>0.14811214820626825</v>
      </c>
      <c r="AD158">
        <f t="shared" si="99"/>
        <v>-9.1785754626625249E-2</v>
      </c>
      <c r="AE158">
        <f t="shared" si="100"/>
        <v>-1.892505381096169E-3</v>
      </c>
      <c r="AF158">
        <f t="shared" si="101"/>
        <v>8.9561968626448464E-4</v>
      </c>
      <c r="AG158">
        <f t="shared" si="102"/>
        <v>-5.6846852975762863</v>
      </c>
      <c r="AH158">
        <f t="shared" si="103"/>
        <v>0</v>
      </c>
      <c r="AI158">
        <f t="shared" si="104"/>
        <v>1.9982226254097273E-2</v>
      </c>
      <c r="AJ158">
        <f t="shared" si="105"/>
        <v>-1.4540710718195543E-3</v>
      </c>
      <c r="AK158">
        <f t="shared" si="106"/>
        <v>0.90121719711458703</v>
      </c>
      <c r="AL158">
        <f t="shared" si="107"/>
        <v>-6.4558846539600409E-3</v>
      </c>
      <c r="AM158">
        <f t="shared" si="108"/>
        <v>-7.7418122927829305E-2</v>
      </c>
      <c r="AN158">
        <f t="shared" si="109"/>
        <v>3.044524952667473E-3</v>
      </c>
      <c r="AO158">
        <f t="shared" si="110"/>
        <v>-2.3378024570632823</v>
      </c>
      <c r="AP158" s="21">
        <f t="shared" si="111"/>
        <v>4.5940693088982552E-3</v>
      </c>
      <c r="AQ158" s="20" t="str">
        <f>Main!D50</f>
        <v>ice</v>
      </c>
      <c r="AR158" s="24">
        <f t="shared" si="112"/>
        <v>1215.7464890464407</v>
      </c>
      <c r="AS158">
        <f t="shared" si="113"/>
        <v>1.2157464890464407</v>
      </c>
      <c r="AT158">
        <f t="shared" si="114"/>
        <v>0</v>
      </c>
      <c r="AU158">
        <f t="shared" si="115"/>
        <v>0</v>
      </c>
      <c r="AV158">
        <f t="shared" si="116"/>
        <v>0</v>
      </c>
      <c r="AW158">
        <f t="shared" si="117"/>
        <v>4.6074064925000005E-3</v>
      </c>
      <c r="AX158" t="str">
        <f t="shared" si="118"/>
        <v/>
      </c>
      <c r="AY158" s="26">
        <f t="shared" si="119"/>
        <v>0.2894726919245304</v>
      </c>
      <c r="AZ158" s="22">
        <f>IF(B158&gt;C158,1+ -0.000340326741162024 *(B158-C158)+(B158-C158)^2* -0.000000850463578321 + (B158-C158)*Main!C50* -0.000001031725417801,1)</f>
        <v>0.80648310992145555</v>
      </c>
      <c r="BA158">
        <f t="shared" si="120"/>
        <v>1</v>
      </c>
      <c r="BB158" s="25">
        <f>IF(AND(ISBLANK(Main!C50),ISNUMBER(Main!F50)), Main!F50, BA158*D158+(1-BA158)*AV158)</f>
        <v>5.7124313750000004</v>
      </c>
      <c r="BC158" s="27"/>
      <c r="BL158" s="53"/>
      <c r="BM158" s="54"/>
    </row>
    <row r="159" spans="2:65">
      <c r="B159">
        <f>Main!E51</f>
        <v>294</v>
      </c>
      <c r="C159">
        <f>IF(ISNUMBER(Main!C51),Main!C51, IF(AND(ISBLANK(Main!C51), ISNUMBER(Main!F51)), 'Tm-Th-Salinity'!H159,""))</f>
        <v>-4.5</v>
      </c>
      <c r="D159" s="25">
        <f>IF('Tm-Th-Salinity'!E159=0,0.0000000001,'Tm-Th-Salinity'!E159)</f>
        <v>7.1657066249999994</v>
      </c>
      <c r="E159">
        <f t="shared" si="74"/>
        <v>2.6864999999999997</v>
      </c>
      <c r="F159">
        <f t="shared" si="75"/>
        <v>7.1657066249999998E-2</v>
      </c>
      <c r="G159">
        <f t="shared" si="76"/>
        <v>-27.2444260945847</v>
      </c>
      <c r="H159">
        <f t="shared" si="77"/>
        <v>-0.24637408750320003</v>
      </c>
      <c r="I159">
        <f t="shared" si="78"/>
        <v>0</v>
      </c>
      <c r="J159">
        <f t="shared" si="79"/>
        <v>1.8267149796752837E-2</v>
      </c>
      <c r="K159">
        <f t="shared" si="80"/>
        <v>7.5120737117023439E-3</v>
      </c>
      <c r="L159">
        <f t="shared" si="81"/>
        <v>-1.2685892773051332E-3</v>
      </c>
      <c r="M159">
        <f t="shared" si="82"/>
        <v>-4.1483215950250787E-5</v>
      </c>
      <c r="N159">
        <f t="shared" si="83"/>
        <v>-4.6214362961027348E-6</v>
      </c>
      <c r="O159">
        <f t="shared" si="84"/>
        <v>52.857612517530463</v>
      </c>
      <c r="P159">
        <f t="shared" si="85"/>
        <v>0.56712465551566604</v>
      </c>
      <c r="Q159">
        <f t="shared" si="86"/>
        <v>-6.9794304296866352E-2</v>
      </c>
      <c r="R159">
        <f t="shared" si="87"/>
        <v>-7.7157999585842116E-2</v>
      </c>
      <c r="S159">
        <f t="shared" si="88"/>
        <v>0</v>
      </c>
      <c r="T159">
        <f t="shared" si="89"/>
        <v>1.3832952401756243E-3</v>
      </c>
      <c r="U159">
        <f t="shared" si="90"/>
        <v>6.9568837255313225E-5</v>
      </c>
      <c r="V159">
        <f t="shared" si="91"/>
        <v>-43.591466709742718</v>
      </c>
      <c r="W159">
        <f t="shared" si="92"/>
        <v>-0.53119619717508493</v>
      </c>
      <c r="X159">
        <f t="shared" si="93"/>
        <v>0.19865479363199112</v>
      </c>
      <c r="Y159">
        <f t="shared" si="94"/>
        <v>5.0288020872074131E-2</v>
      </c>
      <c r="Z159">
        <f t="shared" si="95"/>
        <v>-5.246828079219625E-3</v>
      </c>
      <c r="AA159">
        <f t="shared" si="96"/>
        <v>-5.9486154194426011E-4</v>
      </c>
      <c r="AB159">
        <f t="shared" si="97"/>
        <v>20.420541091533678</v>
      </c>
      <c r="AC159">
        <f t="shared" si="98"/>
        <v>0.18373333981453335</v>
      </c>
      <c r="AD159">
        <f t="shared" si="99"/>
        <v>-0.14282709370582158</v>
      </c>
      <c r="AE159">
        <f t="shared" si="100"/>
        <v>-3.6941154748234561E-3</v>
      </c>
      <c r="AF159">
        <f t="shared" si="101"/>
        <v>2.1929816753977521E-3</v>
      </c>
      <c r="AG159">
        <f t="shared" si="102"/>
        <v>-5.6008263570287617</v>
      </c>
      <c r="AH159">
        <f t="shared" si="103"/>
        <v>0</v>
      </c>
      <c r="AI159">
        <f t="shared" si="104"/>
        <v>3.0978872598256151E-2</v>
      </c>
      <c r="AJ159">
        <f t="shared" si="105"/>
        <v>-2.8277785682580795E-3</v>
      </c>
      <c r="AK159">
        <f t="shared" si="106"/>
        <v>0.88462981361144677</v>
      </c>
      <c r="AL159">
        <f t="shared" si="107"/>
        <v>-7.9492451657164655E-3</v>
      </c>
      <c r="AM159">
        <f t="shared" si="108"/>
        <v>-7.5711379431840448E-2</v>
      </c>
      <c r="AN159">
        <f t="shared" si="109"/>
        <v>2.9663642591496609E-3</v>
      </c>
      <c r="AO159">
        <f t="shared" si="110"/>
        <v>-2.3754532071858083</v>
      </c>
      <c r="AP159" s="21">
        <f t="shared" si="111"/>
        <v>4.2125667237175026E-3</v>
      </c>
      <c r="AQ159" s="20" t="str">
        <f>Main!D51</f>
        <v>ice</v>
      </c>
      <c r="AR159" s="24">
        <f t="shared" si="112"/>
        <v>1216.4675575299275</v>
      </c>
      <c r="AS159">
        <f t="shared" si="113"/>
        <v>1.2164675575299275</v>
      </c>
      <c r="AT159">
        <f t="shared" si="114"/>
        <v>0</v>
      </c>
      <c r="AU159">
        <f t="shared" si="115"/>
        <v>0</v>
      </c>
      <c r="AV159">
        <f t="shared" si="116"/>
        <v>0</v>
      </c>
      <c r="AW159">
        <f t="shared" si="117"/>
        <v>4.2224852275000004E-3</v>
      </c>
      <c r="AX159" t="str">
        <f t="shared" si="118"/>
        <v/>
      </c>
      <c r="AY159" s="26">
        <f t="shared" si="119"/>
        <v>0.23489729976794194</v>
      </c>
      <c r="AZ159" s="22">
        <f>IF(B159&gt;C159,1+ -0.000340326741162024 *(B159-C159)+(B159-C159)^2* -0.000000850463578321 + (B159-C159)*Main!C51* -0.000001031725417801,1)</f>
        <v>0.82402011455914481</v>
      </c>
      <c r="BA159">
        <f t="shared" si="120"/>
        <v>1</v>
      </c>
      <c r="BB159" s="25">
        <f>IF(AND(ISBLANK(Main!C51),ISNUMBER(Main!F51)), Main!F51, BA159*D159+(1-BA159)*AV159)</f>
        <v>7.1657066249999994</v>
      </c>
      <c r="BC159" s="27"/>
      <c r="BL159" s="53"/>
      <c r="BM159" s="54"/>
    </row>
    <row r="160" spans="2:65">
      <c r="B160">
        <f>Main!E52</f>
        <v>282</v>
      </c>
      <c r="C160">
        <f>IF(ISNUMBER(Main!C52),Main!C52, IF(AND(ISBLANK(Main!C52), ISNUMBER(Main!F52)), 'Tm-Th-Salinity'!H160,""))</f>
        <v>-14.5</v>
      </c>
      <c r="D160" s="25">
        <f>IF('Tm-Th-Salinity'!E160=0,0.0000000001,'Tm-Th-Salinity'!E160)</f>
        <v>18.215034124999999</v>
      </c>
      <c r="E160">
        <f t="shared" si="74"/>
        <v>2.5864999999999996</v>
      </c>
      <c r="F160">
        <f t="shared" si="75"/>
        <v>0.18215034124999999</v>
      </c>
      <c r="G160">
        <f t="shared" si="76"/>
        <v>-27.2444260945847</v>
      </c>
      <c r="H160">
        <f t="shared" si="77"/>
        <v>-0.62627632503535879</v>
      </c>
      <c r="I160">
        <f t="shared" si="78"/>
        <v>0</v>
      </c>
      <c r="J160">
        <f t="shared" si="79"/>
        <v>0.30004312995459104</v>
      </c>
      <c r="K160">
        <f t="shared" si="80"/>
        <v>0.31364885290297873</v>
      </c>
      <c r="L160">
        <f t="shared" si="81"/>
        <v>-0.13464054617357041</v>
      </c>
      <c r="M160">
        <f t="shared" si="82"/>
        <v>-1.1191755440695705E-2</v>
      </c>
      <c r="N160">
        <f t="shared" si="83"/>
        <v>-3.1693757508428843E-3</v>
      </c>
      <c r="O160">
        <f t="shared" si="84"/>
        <v>50.890085530092144</v>
      </c>
      <c r="P160">
        <f t="shared" si="85"/>
        <v>1.387954189114426</v>
      </c>
      <c r="Q160">
        <f t="shared" si="86"/>
        <v>-0.43419773321604632</v>
      </c>
      <c r="R160">
        <f t="shared" si="87"/>
        <v>-1.2201676161992696</v>
      </c>
      <c r="S160">
        <f t="shared" si="88"/>
        <v>0</v>
      </c>
      <c r="T160">
        <f t="shared" si="89"/>
        <v>0.14134984900045602</v>
      </c>
      <c r="U160">
        <f t="shared" si="90"/>
        <v>1.8070333873941014E-2</v>
      </c>
      <c r="V160">
        <f t="shared" si="91"/>
        <v>-40.406641785367988</v>
      </c>
      <c r="W160">
        <f t="shared" si="92"/>
        <v>-1.2516335579531837</v>
      </c>
      <c r="X160">
        <f t="shared" si="93"/>
        <v>1.1898501133602641</v>
      </c>
      <c r="Y160">
        <f t="shared" si="94"/>
        <v>0.76564723185005368</v>
      </c>
      <c r="Z160">
        <f t="shared" si="95"/>
        <v>-0.20306354915535138</v>
      </c>
      <c r="AA160">
        <f t="shared" si="96"/>
        <v>-5.8522382274282699E-2</v>
      </c>
      <c r="AB160">
        <f t="shared" si="97"/>
        <v>18.224018982510042</v>
      </c>
      <c r="AC160">
        <f t="shared" si="98"/>
        <v>0.41680781066184747</v>
      </c>
      <c r="AD160">
        <f t="shared" si="99"/>
        <v>-0.82362485486248005</v>
      </c>
      <c r="AE160">
        <f t="shared" si="100"/>
        <v>-5.4150226506890983E-2</v>
      </c>
      <c r="AF160">
        <f t="shared" si="101"/>
        <v>8.1713869940652425E-2</v>
      </c>
      <c r="AG160">
        <f t="shared" si="102"/>
        <v>-4.8123217872553079</v>
      </c>
      <c r="AH160">
        <f t="shared" si="103"/>
        <v>0</v>
      </c>
      <c r="AI160">
        <f t="shared" si="104"/>
        <v>0.17199273053667777</v>
      </c>
      <c r="AJ160">
        <f t="shared" si="105"/>
        <v>-3.9908081189859619E-2</v>
      </c>
      <c r="AK160">
        <f t="shared" si="106"/>
        <v>0.73179554451085849</v>
      </c>
      <c r="AL160">
        <f t="shared" si="107"/>
        <v>-1.6715718404008734E-2</v>
      </c>
      <c r="AM160">
        <f t="shared" si="108"/>
        <v>-6.0299677022407391E-2</v>
      </c>
      <c r="AN160">
        <f t="shared" si="109"/>
        <v>2.2745942905582788E-3</v>
      </c>
      <c r="AO160">
        <f t="shared" si="110"/>
        <v>-2.7656983037927581</v>
      </c>
      <c r="AP160" s="21">
        <f t="shared" si="111"/>
        <v>1.7151483750676138E-3</v>
      </c>
      <c r="AQ160" s="20" t="str">
        <f>Main!D52</f>
        <v>ice</v>
      </c>
      <c r="AR160" s="24">
        <f t="shared" si="112"/>
        <v>1224.2659154344251</v>
      </c>
      <c r="AS160">
        <f t="shared" si="113"/>
        <v>1.2242659154344251</v>
      </c>
      <c r="AT160">
        <f t="shared" si="114"/>
        <v>0</v>
      </c>
      <c r="AU160">
        <f t="shared" si="115"/>
        <v>0</v>
      </c>
      <c r="AV160">
        <f t="shared" si="116"/>
        <v>0</v>
      </c>
      <c r="AW160">
        <f t="shared" si="117"/>
        <v>1.7219330775000014E-3</v>
      </c>
      <c r="AX160" t="str">
        <f t="shared" si="118"/>
        <v/>
      </c>
      <c r="AY160" s="26">
        <f t="shared" si="119"/>
        <v>0.3940166154562737</v>
      </c>
      <c r="AZ160" s="22">
        <f>IF(B160&gt;C160,1+ -0.000340326741162024 *(B160-C160)+(B160-C160)^2* -0.000000850463578321 + (B160-C160)*Main!C52* -0.000001031725417801,1)</f>
        <v>0.8287626000346906</v>
      </c>
      <c r="BA160">
        <f t="shared" si="120"/>
        <v>1</v>
      </c>
      <c r="BB160" s="25">
        <f>IF(AND(ISBLANK(Main!C52),ISNUMBER(Main!F52)), Main!F52, BA160*D160+(1-BA160)*AV160)</f>
        <v>18.215034124999999</v>
      </c>
      <c r="BC160" s="27"/>
      <c r="BL160" s="53"/>
      <c r="BM160" s="54"/>
    </row>
    <row r="161" spans="2:65">
      <c r="B161">
        <f>Main!E53</f>
        <v>347</v>
      </c>
      <c r="C161">
        <f>IF(ISNUMBER(Main!C53),Main!C53, IF(AND(ISBLANK(Main!C53), ISNUMBER(Main!F53)), 'Tm-Th-Salinity'!H161,""))</f>
        <v>-4.5</v>
      </c>
      <c r="D161" s="25">
        <f>IF('Tm-Th-Salinity'!E161=0,0.0000000001,'Tm-Th-Salinity'!E161)</f>
        <v>7.1657066249999994</v>
      </c>
      <c r="E161">
        <f t="shared" si="74"/>
        <v>2.6864999999999997</v>
      </c>
      <c r="F161">
        <f t="shared" si="75"/>
        <v>7.1657066249999998E-2</v>
      </c>
      <c r="G161">
        <f t="shared" si="76"/>
        <v>-27.2444260945847</v>
      </c>
      <c r="H161">
        <f t="shared" si="77"/>
        <v>-0.24637408750320003</v>
      </c>
      <c r="I161">
        <f t="shared" si="78"/>
        <v>0</v>
      </c>
      <c r="J161">
        <f t="shared" si="79"/>
        <v>1.8267149796752837E-2</v>
      </c>
      <c r="K161">
        <f t="shared" si="80"/>
        <v>7.5120737117023439E-3</v>
      </c>
      <c r="L161">
        <f t="shared" si="81"/>
        <v>-1.2685892773051332E-3</v>
      </c>
      <c r="M161">
        <f t="shared" si="82"/>
        <v>-4.1483215950250787E-5</v>
      </c>
      <c r="N161">
        <f t="shared" si="83"/>
        <v>-4.6214362961027348E-6</v>
      </c>
      <c r="O161">
        <f t="shared" si="84"/>
        <v>52.857612517530463</v>
      </c>
      <c r="P161">
        <f t="shared" si="85"/>
        <v>0.56712465551566604</v>
      </c>
      <c r="Q161">
        <f t="shared" si="86"/>
        <v>-6.9794304296866352E-2</v>
      </c>
      <c r="R161">
        <f t="shared" si="87"/>
        <v>-7.7157999585842116E-2</v>
      </c>
      <c r="S161">
        <f t="shared" si="88"/>
        <v>0</v>
      </c>
      <c r="T161">
        <f t="shared" si="89"/>
        <v>1.3832952401756243E-3</v>
      </c>
      <c r="U161">
        <f t="shared" si="90"/>
        <v>6.9568837255313225E-5</v>
      </c>
      <c r="V161">
        <f t="shared" si="91"/>
        <v>-43.591466709742718</v>
      </c>
      <c r="W161">
        <f t="shared" si="92"/>
        <v>-0.53119619717508493</v>
      </c>
      <c r="X161">
        <f t="shared" si="93"/>
        <v>0.19865479363199112</v>
      </c>
      <c r="Y161">
        <f t="shared" si="94"/>
        <v>5.0288020872074131E-2</v>
      </c>
      <c r="Z161">
        <f t="shared" si="95"/>
        <v>-5.246828079219625E-3</v>
      </c>
      <c r="AA161">
        <f t="shared" si="96"/>
        <v>-5.9486154194426011E-4</v>
      </c>
      <c r="AB161">
        <f t="shared" si="97"/>
        <v>20.420541091533678</v>
      </c>
      <c r="AC161">
        <f t="shared" si="98"/>
        <v>0.18373333981453335</v>
      </c>
      <c r="AD161">
        <f t="shared" si="99"/>
        <v>-0.14282709370582158</v>
      </c>
      <c r="AE161">
        <f t="shared" si="100"/>
        <v>-3.6941154748234561E-3</v>
      </c>
      <c r="AF161">
        <f t="shared" si="101"/>
        <v>2.1929816753977521E-3</v>
      </c>
      <c r="AG161">
        <f t="shared" si="102"/>
        <v>-5.6008263570287617</v>
      </c>
      <c r="AH161">
        <f t="shared" si="103"/>
        <v>0</v>
      </c>
      <c r="AI161">
        <f t="shared" si="104"/>
        <v>3.0978872598256151E-2</v>
      </c>
      <c r="AJ161">
        <f t="shared" si="105"/>
        <v>-2.8277785682580795E-3</v>
      </c>
      <c r="AK161">
        <f t="shared" si="106"/>
        <v>0.88462981361144677</v>
      </c>
      <c r="AL161">
        <f t="shared" si="107"/>
        <v>-7.9492451657164655E-3</v>
      </c>
      <c r="AM161">
        <f t="shared" si="108"/>
        <v>-7.5711379431840448E-2</v>
      </c>
      <c r="AN161">
        <f t="shared" si="109"/>
        <v>2.9663642591496609E-3</v>
      </c>
      <c r="AO161">
        <f t="shared" si="110"/>
        <v>-2.3754532071858083</v>
      </c>
      <c r="AP161" s="21">
        <f t="shared" si="111"/>
        <v>4.2125667237175026E-3</v>
      </c>
      <c r="AQ161" s="20" t="str">
        <f>Main!D53</f>
        <v>ice</v>
      </c>
      <c r="AR161" s="24">
        <f t="shared" si="112"/>
        <v>1216.4675575299275</v>
      </c>
      <c r="AS161">
        <f t="shared" si="113"/>
        <v>1.2164675575299275</v>
      </c>
      <c r="AT161">
        <f t="shared" si="114"/>
        <v>0</v>
      </c>
      <c r="AU161">
        <f t="shared" si="115"/>
        <v>0</v>
      </c>
      <c r="AV161">
        <f t="shared" si="116"/>
        <v>0</v>
      </c>
      <c r="AW161">
        <f t="shared" si="117"/>
        <v>4.2224852275000004E-3</v>
      </c>
      <c r="AX161" t="str">
        <f t="shared" si="118"/>
        <v/>
      </c>
      <c r="AY161" s="26">
        <f t="shared" si="119"/>
        <v>0.23489729976794194</v>
      </c>
      <c r="AZ161" s="22">
        <f>IF(B161&gt;C161,1+ -0.000340326741162024 *(B161-C161)+(B161-C161)^2* -0.000000850463578321 + (B161-C161)*Main!C53* -0.000001031725417801,1)</f>
        <v>0.77693039351654458</v>
      </c>
      <c r="BA161">
        <f t="shared" si="120"/>
        <v>1</v>
      </c>
      <c r="BB161" s="25">
        <f>IF(AND(ISBLANK(Main!C53),ISNUMBER(Main!F53)), Main!F53, BA161*D161+(1-BA161)*AV161)</f>
        <v>7.1657066249999994</v>
      </c>
      <c r="BC161" s="27"/>
      <c r="BL161" s="53"/>
      <c r="BM161" s="54"/>
    </row>
    <row r="162" spans="2:65">
      <c r="B162">
        <f>Main!E54</f>
        <v>265</v>
      </c>
      <c r="C162">
        <f>IF(ISNUMBER(Main!C54),Main!C54, IF(AND(ISBLANK(Main!C54), ISNUMBER(Main!F54)), 'Tm-Th-Salinity'!H162,""))</f>
        <v>-3.1</v>
      </c>
      <c r="D162" s="25">
        <f>IF('Tm-Th-Salinity'!E162=0,0.0000000001,'Tm-Th-Salinity'!E162)</f>
        <v>5.1098315870000004</v>
      </c>
      <c r="E162">
        <f t="shared" si="74"/>
        <v>2.7004999999999995</v>
      </c>
      <c r="F162">
        <f t="shared" si="75"/>
        <v>5.1098315870000001E-2</v>
      </c>
      <c r="G162">
        <f t="shared" si="76"/>
        <v>-27.2444260945847</v>
      </c>
      <c r="H162">
        <f t="shared" si="77"/>
        <v>-0.17568819942334069</v>
      </c>
      <c r="I162">
        <f t="shared" si="78"/>
        <v>0</v>
      </c>
      <c r="J162">
        <f t="shared" si="79"/>
        <v>6.6238956094027525E-3</v>
      </c>
      <c r="K162">
        <f t="shared" si="80"/>
        <v>1.9424510941353816E-3</v>
      </c>
      <c r="L162">
        <f t="shared" si="81"/>
        <v>-2.339154198819665E-4</v>
      </c>
      <c r="M162">
        <f t="shared" si="82"/>
        <v>-5.4545357932660443E-6</v>
      </c>
      <c r="N162">
        <f t="shared" si="83"/>
        <v>-4.3332117556602537E-7</v>
      </c>
      <c r="O162">
        <f t="shared" si="84"/>
        <v>53.133066295771826</v>
      </c>
      <c r="P162">
        <f t="shared" si="85"/>
        <v>0.40652141473459841</v>
      </c>
      <c r="Q162">
        <f t="shared" si="86"/>
        <v>-3.5675695259205775E-2</v>
      </c>
      <c r="R162">
        <f t="shared" si="87"/>
        <v>-2.8124252316735925E-2</v>
      </c>
      <c r="S162">
        <f t="shared" si="88"/>
        <v>0</v>
      </c>
      <c r="T162">
        <f t="shared" si="89"/>
        <v>2.5639528523571843E-4</v>
      </c>
      <c r="U162">
        <f t="shared" si="90"/>
        <v>9.1951212459623897E-6</v>
      </c>
      <c r="V162">
        <f t="shared" si="91"/>
        <v>-44.046981836134691</v>
      </c>
      <c r="W162">
        <f t="shared" si="92"/>
        <v>-0.38275175772328912</v>
      </c>
      <c r="X162">
        <f t="shared" si="93"/>
        <v>0.10207252281611393</v>
      </c>
      <c r="Y162">
        <f t="shared" si="94"/>
        <v>1.8425611362769871E-2</v>
      </c>
      <c r="Z162">
        <f t="shared" si="95"/>
        <v>-1.3708873215523779E-3</v>
      </c>
      <c r="AA162">
        <f t="shared" si="96"/>
        <v>-1.1083281949943569E-4</v>
      </c>
      <c r="AB162">
        <f t="shared" si="97"/>
        <v>20.741456772606167</v>
      </c>
      <c r="AC162">
        <f t="shared" si="98"/>
        <v>0.13307839143140243</v>
      </c>
      <c r="AD162">
        <f t="shared" si="99"/>
        <v>-7.376965212621335E-2</v>
      </c>
      <c r="AE162">
        <f t="shared" si="100"/>
        <v>-1.3605833952041123E-3</v>
      </c>
      <c r="AF162">
        <f t="shared" si="101"/>
        <v>5.7596655444886282E-4</v>
      </c>
      <c r="AG162">
        <f t="shared" si="102"/>
        <v>-5.7184911753715699</v>
      </c>
      <c r="AH162">
        <f t="shared" si="103"/>
        <v>0</v>
      </c>
      <c r="AI162">
        <f t="shared" si="104"/>
        <v>1.6083852500234572E-2</v>
      </c>
      <c r="AJ162">
        <f t="shared" si="105"/>
        <v>-1.0469294938495585E-3</v>
      </c>
      <c r="AK162">
        <f t="shared" si="106"/>
        <v>0.90792140557316903</v>
      </c>
      <c r="AL162">
        <f t="shared" si="107"/>
        <v>-5.8178180951936349E-3</v>
      </c>
      <c r="AM162">
        <f t="shared" si="108"/>
        <v>-7.8109737664401782E-2</v>
      </c>
      <c r="AN162">
        <f t="shared" si="109"/>
        <v>3.0762798215628021E-3</v>
      </c>
      <c r="AO162">
        <f t="shared" si="110"/>
        <v>-2.3228548047239852</v>
      </c>
      <c r="AP162" s="21">
        <f t="shared" si="111"/>
        <v>4.7549416871190157E-3</v>
      </c>
      <c r="AQ162" s="20" t="str">
        <f>Main!D54</f>
        <v>ice</v>
      </c>
      <c r="AR162" s="24">
        <f t="shared" si="112"/>
        <v>1215.4608573129826</v>
      </c>
      <c r="AS162">
        <f t="shared" si="113"/>
        <v>1.2154608573129826</v>
      </c>
      <c r="AT162">
        <f t="shared" si="114"/>
        <v>0</v>
      </c>
      <c r="AU162">
        <f t="shared" si="115"/>
        <v>0</v>
      </c>
      <c r="AV162">
        <f t="shared" si="116"/>
        <v>0</v>
      </c>
      <c r="AW162">
        <f t="shared" si="117"/>
        <v>4.7696991397799997E-3</v>
      </c>
      <c r="AX162" t="str">
        <f t="shared" si="118"/>
        <v/>
      </c>
      <c r="AY162" s="26">
        <f t="shared" si="119"/>
        <v>0.30940007385171653</v>
      </c>
      <c r="AZ162" s="22">
        <f>IF(B162&gt;C162,1+ -0.000340326741162024 *(B162-C162)+(B162-C162)^2* -0.000000850463578321 + (B162-C162)*Main!C54* -0.000001031725417801,1)</f>
        <v>0.84848658860468862</v>
      </c>
      <c r="BA162">
        <f t="shared" si="120"/>
        <v>1</v>
      </c>
      <c r="BB162" s="25">
        <f>IF(AND(ISBLANK(Main!C54),ISNUMBER(Main!F54)), Main!F54, BA162*D162+(1-BA162)*AV162)</f>
        <v>5.1098315870000004</v>
      </c>
      <c r="BC162" s="27"/>
      <c r="BL162" s="53"/>
      <c r="BM162" s="54"/>
    </row>
    <row r="163" spans="2:65">
      <c r="B163">
        <f>Main!E55</f>
        <v>261</v>
      </c>
      <c r="C163">
        <f>IF(ISNUMBER(Main!C55),Main!C55, IF(AND(ISBLANK(Main!C55), ISNUMBER(Main!F55)), 'Tm-Th-Salinity'!H163,""))</f>
        <v>-4.4000000000000004</v>
      </c>
      <c r="D163" s="25">
        <f>IF('Tm-Th-Salinity'!E163=0,0.0000000001,'Tm-Th-Salinity'!E163)</f>
        <v>7.0237354880000007</v>
      </c>
      <c r="E163">
        <f t="shared" si="74"/>
        <v>2.6875</v>
      </c>
      <c r="F163">
        <f t="shared" si="75"/>
        <v>7.0237354880000005E-2</v>
      </c>
      <c r="G163">
        <f t="shared" si="76"/>
        <v>-27.2444260945847</v>
      </c>
      <c r="H163">
        <f t="shared" si="77"/>
        <v>-0.24149278114213105</v>
      </c>
      <c r="I163">
        <f t="shared" si="78"/>
        <v>0</v>
      </c>
      <c r="J163">
        <f t="shared" si="79"/>
        <v>1.720276128951078E-2</v>
      </c>
      <c r="K163">
        <f t="shared" si="80"/>
        <v>6.934199588355389E-3</v>
      </c>
      <c r="L163">
        <f t="shared" si="81"/>
        <v>-1.1478011554943968E-3</v>
      </c>
      <c r="M163">
        <f t="shared" si="82"/>
        <v>-3.6789777645503597E-5</v>
      </c>
      <c r="N163">
        <f t="shared" si="83"/>
        <v>-4.0173608305377815E-6</v>
      </c>
      <c r="O163">
        <f t="shared" si="84"/>
        <v>52.877287787404853</v>
      </c>
      <c r="P163">
        <f t="shared" si="85"/>
        <v>0.55609537201868742</v>
      </c>
      <c r="Q163">
        <f t="shared" si="86"/>
        <v>-6.7081051128929189E-2</v>
      </c>
      <c r="R163">
        <f t="shared" si="87"/>
        <v>-7.2689211920892866E-2</v>
      </c>
      <c r="S163">
        <f t="shared" si="88"/>
        <v>0</v>
      </c>
      <c r="T163">
        <f t="shared" si="89"/>
        <v>1.2520513244879562E-3</v>
      </c>
      <c r="U163">
        <f t="shared" si="90"/>
        <v>6.1720739161872672E-5</v>
      </c>
      <c r="V163">
        <f t="shared" si="91"/>
        <v>-43.62392498613869</v>
      </c>
      <c r="W163">
        <f t="shared" si="92"/>
        <v>-0.52105952301532055</v>
      </c>
      <c r="X163">
        <f t="shared" si="93"/>
        <v>0.19100316064458592</v>
      </c>
      <c r="Y163">
        <f t="shared" si="94"/>
        <v>4.739310609068325E-2</v>
      </c>
      <c r="Z163">
        <f t="shared" si="95"/>
        <v>-4.8468166064560029E-3</v>
      </c>
      <c r="AA163">
        <f t="shared" si="96"/>
        <v>-5.3862284552976783E-4</v>
      </c>
      <c r="AB163">
        <f t="shared" si="97"/>
        <v>20.443353088411275</v>
      </c>
      <c r="AC163">
        <f t="shared" si="98"/>
        <v>0.18029429215615372</v>
      </c>
      <c r="AD163">
        <f t="shared" si="99"/>
        <v>-0.13737690623677304</v>
      </c>
      <c r="AE163">
        <f t="shared" si="100"/>
        <v>-3.4827533920184033E-3</v>
      </c>
      <c r="AF163">
        <f t="shared" si="101"/>
        <v>2.0265456163031602E-3</v>
      </c>
      <c r="AG163">
        <f t="shared" si="102"/>
        <v>-5.6091702309753266</v>
      </c>
      <c r="AH163">
        <f t="shared" si="103"/>
        <v>0</v>
      </c>
      <c r="AI163">
        <f t="shared" si="104"/>
        <v>2.9807830586657619E-2</v>
      </c>
      <c r="AJ163">
        <f t="shared" si="105"/>
        <v>-2.6669770810428899E-3</v>
      </c>
      <c r="AK163">
        <f t="shared" si="106"/>
        <v>0.8862774753144318</v>
      </c>
      <c r="AL163">
        <f t="shared" si="107"/>
        <v>-7.806262583785065E-3</v>
      </c>
      <c r="AM163">
        <f t="shared" si="108"/>
        <v>-7.5880629839021677E-2</v>
      </c>
      <c r="AN163">
        <f t="shared" si="109"/>
        <v>2.9741021157902799E-3</v>
      </c>
      <c r="AO163">
        <f t="shared" si="110"/>
        <v>-2.3716679624836452</v>
      </c>
      <c r="AP163" s="21">
        <f t="shared" si="111"/>
        <v>4.2494432868879616E-3</v>
      </c>
      <c r="AQ163" s="20" t="str">
        <f>Main!D55</f>
        <v>ice</v>
      </c>
      <c r="AR163" s="24">
        <f t="shared" si="112"/>
        <v>1216.3949978779742</v>
      </c>
      <c r="AS163">
        <f t="shared" si="113"/>
        <v>1.2163949978779742</v>
      </c>
      <c r="AT163">
        <f t="shared" si="114"/>
        <v>0</v>
      </c>
      <c r="AU163">
        <f t="shared" si="115"/>
        <v>0</v>
      </c>
      <c r="AV163">
        <f t="shared" si="116"/>
        <v>0</v>
      </c>
      <c r="AW163">
        <f t="shared" si="117"/>
        <v>4.2596662707200007E-3</v>
      </c>
      <c r="AX163" t="str">
        <f t="shared" si="118"/>
        <v/>
      </c>
      <c r="AY163" s="26">
        <f t="shared" si="119"/>
        <v>0.239994947545765</v>
      </c>
      <c r="AZ163" s="22">
        <f>IF(B163&gt;C163,1+ -0.000340326741162024 *(B163-C163)+(B163-C163)^2* -0.000000850463578321 + (B163-C163)*Main!C55* -0.000001031725417801,1)</f>
        <v>0.8509778514291213</v>
      </c>
      <c r="BA163">
        <f t="shared" si="120"/>
        <v>1</v>
      </c>
      <c r="BB163" s="25">
        <f>IF(AND(ISBLANK(Main!C55),ISNUMBER(Main!F55)), Main!F55, BA163*D163+(1-BA163)*AV163)</f>
        <v>7.0237354880000007</v>
      </c>
      <c r="BC163" s="27"/>
      <c r="BL163" s="53"/>
      <c r="BM163" s="54"/>
    </row>
    <row r="164" spans="2:65">
      <c r="B164">
        <f>Main!E56</f>
        <v>277</v>
      </c>
      <c r="C164">
        <f>IF(ISNUMBER(Main!C56),Main!C56, IF(AND(ISBLANK(Main!C56), ISNUMBER(Main!F56)), 'Tm-Th-Salinity'!H164,""))</f>
        <v>-4.2</v>
      </c>
      <c r="D164" s="25">
        <f>IF('Tm-Th-Salinity'!E164=0,0.0000000001,'Tm-Th-Salinity'!E164)</f>
        <v>6.7375790160000006</v>
      </c>
      <c r="E164">
        <f t="shared" si="74"/>
        <v>2.6894999999999998</v>
      </c>
      <c r="F164">
        <f t="shared" si="75"/>
        <v>6.7375790160000004E-2</v>
      </c>
      <c r="G164">
        <f t="shared" si="76"/>
        <v>-27.2444260945847</v>
      </c>
      <c r="H164">
        <f t="shared" si="77"/>
        <v>-0.23165403901080145</v>
      </c>
      <c r="I164">
        <f t="shared" si="78"/>
        <v>0</v>
      </c>
      <c r="J164">
        <f t="shared" si="79"/>
        <v>1.5184669159989794E-2</v>
      </c>
      <c r="K164">
        <f t="shared" si="80"/>
        <v>5.8713670686113316E-3</v>
      </c>
      <c r="L164">
        <f t="shared" si="81"/>
        <v>-9.3227765706484255E-4</v>
      </c>
      <c r="M164">
        <f t="shared" si="82"/>
        <v>-2.8664310865825288E-5</v>
      </c>
      <c r="N164">
        <f t="shared" si="83"/>
        <v>-3.0025545522869029E-6</v>
      </c>
      <c r="O164">
        <f t="shared" si="84"/>
        <v>52.916638327153613</v>
      </c>
      <c r="P164">
        <f t="shared" si="85"/>
        <v>0.5338362734251757</v>
      </c>
      <c r="Q164">
        <f t="shared" si="86"/>
        <v>-6.1772386806882282E-2</v>
      </c>
      <c r="R164">
        <f t="shared" si="87"/>
        <v>-6.4209635879778057E-2</v>
      </c>
      <c r="S164">
        <f t="shared" si="88"/>
        <v>0</v>
      </c>
      <c r="T164">
        <f t="shared" si="89"/>
        <v>1.017709494315331E-3</v>
      </c>
      <c r="U164">
        <f t="shared" si="90"/>
        <v>4.8124755527490284E-5</v>
      </c>
      <c r="V164">
        <f t="shared" si="91"/>
        <v>-43.688877778167367</v>
      </c>
      <c r="W164">
        <f t="shared" si="92"/>
        <v>-0.50057506526647577</v>
      </c>
      <c r="X164">
        <f t="shared" si="93"/>
        <v>0.17601843390326738</v>
      </c>
      <c r="Y164">
        <f t="shared" si="94"/>
        <v>4.1895607793426104E-2</v>
      </c>
      <c r="Z164">
        <f t="shared" si="95"/>
        <v>-4.1100360706891343E-3</v>
      </c>
      <c r="AA164">
        <f t="shared" si="96"/>
        <v>-4.3813660608281436E-4</v>
      </c>
      <c r="AB164">
        <f t="shared" si="97"/>
        <v>20.489028036549957</v>
      </c>
      <c r="AC164">
        <f t="shared" si="98"/>
        <v>0.1733352649362685</v>
      </c>
      <c r="AD164">
        <f t="shared" si="99"/>
        <v>-0.12669352105527687</v>
      </c>
      <c r="AE164">
        <f t="shared" si="100"/>
        <v>-3.0810526661926986E-3</v>
      </c>
      <c r="AF164">
        <f t="shared" si="101"/>
        <v>1.7197626225525294E-3</v>
      </c>
      <c r="AG164">
        <f t="shared" si="102"/>
        <v>-5.625885943681741</v>
      </c>
      <c r="AH164">
        <f t="shared" si="103"/>
        <v>0</v>
      </c>
      <c r="AI164">
        <f t="shared" si="104"/>
        <v>2.7510223542457263E-2</v>
      </c>
      <c r="AJ164">
        <f t="shared" si="105"/>
        <v>-2.3611237918491012E-3</v>
      </c>
      <c r="AK164">
        <f t="shared" si="106"/>
        <v>0.88958016393956418</v>
      </c>
      <c r="AL164">
        <f t="shared" si="107"/>
        <v>-7.5161295648515291E-3</v>
      </c>
      <c r="AM164">
        <f t="shared" si="108"/>
        <v>-7.6220076655442601E-2</v>
      </c>
      <c r="AN164">
        <f t="shared" si="109"/>
        <v>2.9896297448083384E-3</v>
      </c>
      <c r="AO164">
        <f t="shared" si="110"/>
        <v>-2.3641113702410776</v>
      </c>
      <c r="AP164" s="21">
        <f t="shared" si="111"/>
        <v>4.3240293164317004E-3</v>
      </c>
      <c r="AQ164" s="20" t="str">
        <f>Main!D56</f>
        <v>ice</v>
      </c>
      <c r="AR164" s="24">
        <f t="shared" si="112"/>
        <v>1216.2501817035597</v>
      </c>
      <c r="AS164">
        <f t="shared" si="113"/>
        <v>1.2162501817035598</v>
      </c>
      <c r="AT164">
        <f t="shared" si="114"/>
        <v>0</v>
      </c>
      <c r="AU164">
        <f t="shared" si="115"/>
        <v>0</v>
      </c>
      <c r="AV164">
        <f t="shared" si="116"/>
        <v>0</v>
      </c>
      <c r="AW164">
        <f t="shared" si="117"/>
        <v>4.3348928190400007E-3</v>
      </c>
      <c r="AX164" t="str">
        <f t="shared" si="118"/>
        <v/>
      </c>
      <c r="AY164" s="26">
        <f t="shared" si="119"/>
        <v>0.25060602561117362</v>
      </c>
      <c r="AZ164" s="22">
        <f>IF(B164&gt;C164,1+ -0.000340326741162024 *(B164-C164)+(B164-C164)^2* -0.000000850463578321 + (B164-C164)*Main!C56* -0.000001031725417801,1)</f>
        <v>0.8382695486401277</v>
      </c>
      <c r="BA164">
        <f t="shared" si="120"/>
        <v>1</v>
      </c>
      <c r="BB164" s="25">
        <f>IF(AND(ISBLANK(Main!C56),ISNUMBER(Main!F56)), Main!F56, BA164*D164+(1-BA164)*AV164)</f>
        <v>6.7375790160000006</v>
      </c>
      <c r="BC164" s="27"/>
      <c r="BL164" s="53"/>
      <c r="BM164" s="54"/>
    </row>
    <row r="165" spans="2:65">
      <c r="B165">
        <f>Main!E57</f>
        <v>264</v>
      </c>
      <c r="C165">
        <f>IF(ISNUMBER(Main!C57),Main!C57, IF(AND(ISBLANK(Main!C57), ISNUMBER(Main!F57)), 'Tm-Th-Salinity'!H165,""))</f>
        <v>-3.5</v>
      </c>
      <c r="D165" s="25">
        <f>IF('Tm-Th-Salinity'!E165=0,0.0000000001,'Tm-Th-Salinity'!E165)</f>
        <v>5.7124313750000004</v>
      </c>
      <c r="E165">
        <f t="shared" ref="E165:E228" si="121">(C165+273.15)/100</f>
        <v>2.6964999999999999</v>
      </c>
      <c r="F165">
        <f t="shared" ref="F165:F228" si="122">D165/100</f>
        <v>5.7124313750000003E-2</v>
      </c>
      <c r="G165">
        <f t="shared" ref="G165:G228" si="123">IF($C165&lt;300, D$5*$E165^$D$14*$F165^D$14,IF(AND($C165&gt;=300, $C165&lt;484), M$5*$E165^$D$14*$F165^D$14, IF(AND($C165&gt;=484, $C165&lt;1500), V$5*$E165^$D$14*$F165^D$14, "DUD")))</f>
        <v>-27.2444260945847</v>
      </c>
      <c r="H165">
        <f t="shared" ref="H165:H228" si="124">IF($C165&lt;300, E$5*$E165^$D$14*$F165^E$14,IF(AND($C165&gt;=300, $C165&lt;484), N$5*$E165^$D$14*$F165^E$14, IF(AND($C165&gt;=484, $C165&lt;1500), W$5*$E165^$D$14*$F165^E$14, "DUD")))</f>
        <v>-0.19640701763174337</v>
      </c>
      <c r="I165">
        <f t="shared" ref="I165:I228" si="125">IF($C165&lt;300, F$5*$E165^$D$14*$F165^F$14,IF(AND($C165&gt;=300, $C165&lt;484), O$5*$E165^$D$14*$F165^F$14, IF(AND($C165&gt;=484, $C165&lt;1500), X$5*$E165^$D$14*$F165^F$14, "DUD")))</f>
        <v>0</v>
      </c>
      <c r="J165">
        <f t="shared" ref="J165:J228" si="126">IF($C165&lt;300, G$5*$E165^$D$14*$F165^G$14,IF(AND($C165&gt;=300, $C165&lt;484), P$5*$E165^$D$14*$F165^G$14, IF(AND($C165&gt;=484, $C165&lt;1500), Y$5*$E165^$D$14*$F165^G$14, "DUD")))</f>
        <v>9.2545798522100532E-3</v>
      </c>
      <c r="K165">
        <f t="shared" ref="K165:K228" si="127">IF($C165&lt;300, H$5*$E165^$D$14*$F165^H$14,IF(AND($C165&gt;=300, $C165&lt;484), Q$5*$E165^$D$14*$F165^H$14, IF(AND($C165&gt;=484, $C165&lt;1500), Z$5*$E165^$D$14*$F165^H$14, "DUD")))</f>
        <v>3.0339451845355363E-3</v>
      </c>
      <c r="L165">
        <f t="shared" ref="L165:L228" si="128">IF($C165&lt;300, I$5*$E165^$D$14*$F165^I$14,IF(AND($C165&gt;=300, $C165&lt;484), R$5*$E165^$D$14*$F165^I$14, IF(AND($C165&gt;=484, $C165&lt;1500), AA$5*$E165^$D$14*$F165^I$14, "DUD")))</f>
        <v>-4.0844247361753084E-4</v>
      </c>
      <c r="M165">
        <f t="shared" ref="M165:M228" si="129">IF($C165&lt;300, J$5*$E165^$D$14*$F165^J$14,IF(AND($C165&gt;=300, $C165&lt;484), S$5*$E165^$D$14*$F165^J$14, IF(AND($C165&gt;=484, $C165&lt;1500), AB$5*$E165^$D$14*$F165^J$14, "DUD")))</f>
        <v>-1.0647416701283518E-5</v>
      </c>
      <c r="N165">
        <f t="shared" ref="N165:N228" si="130">IF($C165&lt;300, K$5*$E165^$D$14*$F165^K$14,IF(AND($C165&gt;=300, $C165&lt;484), T$5*$E165^$D$14*$F165^K$14, IF(AND($C165&gt;=484, $C165&lt;1500), AC$5*$E165^$D$14*$F165^K$14, "DUD")))</f>
        <v>-9.4560721449752059E-7</v>
      </c>
      <c r="O165">
        <f t="shared" ref="O165:O228" si="131">IF($C165&lt;300, D$6*$E165^$D$15*$F165^D$14,IF(AND($C165&gt;=300, $C165&lt;484), M$6*$E165^$D$15*$F165^D$14, IF(AND($C165&gt;=484, $C165&lt;1500), V$6*$E165^$D$15*$F165^D$14, "DUD")))</f>
        <v>53.054365216274299</v>
      </c>
      <c r="P165">
        <f t="shared" ref="P165:P228" si="132">IF($C165&lt;300, E$6*$E165^$D$15*$F165^E$14,IF(AND($C165&gt;=300, $C165&lt;484), N$6*$E165^$D$15*$F165^E$14, IF(AND($C165&gt;=484, $C165&lt;1500), W$6*$E165^$D$15*$F165^E$14, "DUD")))</f>
        <v>0.45378912147959766</v>
      </c>
      <c r="Q165">
        <f t="shared" ref="Q165:Q228" si="133">IF($C165&lt;300, F$6*$E165^$D$15*$F165^F$14,IF(AND($C165&gt;=300, $C165&lt;484), O$6*$E165^$D$15*$F165^F$14, IF(AND($C165&gt;=484, $C165&lt;1500), X$6*$E165^$D$15*$F165^F$14, "DUD")))</f>
        <v>-4.4520241030460206E-2</v>
      </c>
      <c r="R165">
        <f t="shared" ref="R165:R228" si="134">IF($C165&lt;300, G$6*$E165^$D$15*$F165^G$14,IF(AND($C165&gt;=300, $C165&lt;484), P$6*$E165^$D$15*$F165^G$14, IF(AND($C165&gt;=484, $C165&lt;1500), Y$6*$E165^$D$15*$F165^G$14, "DUD")))</f>
        <v>-3.9235614255597573E-2</v>
      </c>
      <c r="S165">
        <f t="shared" ref="S165:S228" si="135">IF($C165&lt;300, H$6*$E165^$D$15*$F165^H$14,IF(AND($C165&gt;=300, $C165&lt;484), Q$6*$E165^$D$15*$F165^H$14, IF(AND($C165&gt;=484, $C165&lt;1500), Z$6*$E165^$D$15*$F165^H$14, "DUD")))</f>
        <v>0</v>
      </c>
      <c r="T165">
        <f t="shared" ref="T165:T228" si="136">IF($C165&lt;300, I$6*$E165^$D$15*$F165^I$14,IF(AND($C165&gt;=300, $C165&lt;484), R$6*$E165^$D$15*$F165^I$14, IF(AND($C165&gt;=484, $C165&lt;1500), AA$6*$E165^$D$15*$F165^I$14, "DUD")))</f>
        <v>4.4703170285410795E-4</v>
      </c>
      <c r="U165">
        <f t="shared" ref="U165:U228" si="137">IF($C165&lt;300, J$6*$E165^$D$15*$F165^J$14,IF(AND($C165&gt;=300, $C165&lt;484), S$6*$E165^$D$15*$F165^J$14, IF(AND($C165&gt;=484, $C165&lt;1500), AB$6*$E165^$D$15*$F165^J$14, "DUD")))</f>
        <v>1.7922564760004881E-5</v>
      </c>
      <c r="V165">
        <f t="shared" ref="V165:V228" si="138">IF($C165&lt;300, D$7*$E165^$D$16*$F165^D$14,IF(AND($C165&gt;=300, $C165&lt;484), M$7*$E165^$D$16*$F165^D$14, IF(AND($C165&gt;=484, $C165&lt;1500), V$7*$E165^$D$16*$F165^D$14, "DUD")))</f>
        <v>-43.91659306225381</v>
      </c>
      <c r="W165">
        <f t="shared" ref="W165:W228" si="139">IF($C165&lt;300, E$7*$E165^$D$16*$F165^E$14,IF(AND($C165&gt;=300, $C165&lt;484), N$7*$E165^$D$16*$F165^E$14, IF(AND($C165&gt;=484, $C165&lt;1500), W$7*$E165^$D$16*$F165^E$14, "DUD")))</f>
        <v>-0.42662282678773505</v>
      </c>
      <c r="X165">
        <f t="shared" ref="X165:X228" si="140">IF($C165&lt;300, F$7*$E165^$D$16*$F165^F$14,IF(AND($C165&gt;=300, $C165&lt;484), O$7*$E165^$D$16*$F165^F$14, IF(AND($C165&gt;=484, $C165&lt;1500), X$7*$E165^$D$16*$F165^F$14, "DUD")))</f>
        <v>0.12718917586563275</v>
      </c>
      <c r="Y165">
        <f t="shared" ref="Y165:Y228" si="141">IF($C165&lt;300, G$7*$E165^$D$16*$F165^G$14,IF(AND($C165&gt;=300, $C165&lt;484), P$7*$E165^$D$16*$F165^G$14, IF(AND($C165&gt;=484, $C165&lt;1500), Y$7*$E165^$D$16*$F165^G$14, "DUD")))</f>
        <v>2.5667148322223488E-2</v>
      </c>
      <c r="Z165">
        <f t="shared" ref="Z165:Z228" si="142">IF($C165&lt;300, H$7*$E165^$D$16*$F165^H$14,IF(AND($C165&gt;=300, $C165&lt;484), Q$7*$E165^$D$16*$F165^H$14, IF(AND($C165&gt;=484, $C165&lt;1500), Z$7*$E165^$D$16*$F165^H$14, "DUD")))</f>
        <v>-2.1348722037549533E-3</v>
      </c>
      <c r="AA165">
        <f t="shared" ref="AA165:AA228" si="143">IF($C165&lt;300, I$7*$E165^$D$16*$F165^I$14,IF(AND($C165&gt;=300, $C165&lt;484), R$7*$E165^$D$16*$F165^I$14, IF(AND($C165&gt;=484, $C165&lt;1500), AA$7*$E165^$D$16*$F165^I$14, "DUD")))</f>
        <v>-1.929536122952989E-4</v>
      </c>
      <c r="AB165">
        <f t="shared" ref="AB165:AB228" si="144">IF($C165&lt;300, D$8*$E165^$D$17*$F165^D$14,IF(AND($C165&gt;=300, $C165&lt;484), M$8*$E165^$D$17*$F165^D$14, IF(AND($C165&gt;=484, $C165&lt;1500), V$8*$E165^$D$17*$F165^D$14, "DUD")))</f>
        <v>20.649426039571964</v>
      </c>
      <c r="AC165">
        <f t="shared" ref="AC165:AC228" si="145">IF($C165&lt;300, E$8*$E165^$D$17*$F165^E$14,IF(AND($C165&gt;=300, $C165&lt;484), N$8*$E165^$D$17*$F165^E$14, IF(AND($C165&gt;=484, $C165&lt;1500), W$8*$E165^$D$17*$F165^E$14, "DUD")))</f>
        <v>0.14811214820626825</v>
      </c>
      <c r="AD165">
        <f t="shared" ref="AD165:AD228" si="146">IF($C165&lt;300, F$8*$E165^$D$17*$F165^F$14,IF(AND($C165&gt;=300, $C165&lt;484), O$8*$E165^$D$17*$F165^F$14, IF(AND($C165&gt;=484, $C165&lt;1500), X$8*$E165^$D$17*$F165^F$14, "DUD")))</f>
        <v>-9.1785754626625249E-2</v>
      </c>
      <c r="AE165">
        <f t="shared" ref="AE165:AE228" si="147">IF($C165&lt;300, G$8*$E165^$D$17*$F165^G$14,IF(AND($C165&gt;=300, $C165&lt;484), P$8*$E165^$D$17*$F165^G$14, IF(AND($C165&gt;=484, $C165&lt;1500), Y$8*$E165^$D$17*$F165^G$14, "DUD")))</f>
        <v>-1.892505381096169E-3</v>
      </c>
      <c r="AF165">
        <f t="shared" ref="AF165:AF228" si="148">IF($C165&lt;300, H$8*$E165^$D$17*$F165^H$14,IF(AND($C165&gt;=300, $C165&lt;484), Q$8*$E165^$D$17*$F165^H$14, IF(AND($C165&gt;=484, $C165&lt;1500), Z$8*$E165^$D$17*$F165^H$14, "DUD")))</f>
        <v>8.9561968626448464E-4</v>
      </c>
      <c r="AG165">
        <f t="shared" ref="AG165:AG228" si="149">IF($C165&lt;300, D$9*$E165^$D$18*$F165^D$14,IF(AND($C165&gt;=300, $C165&lt;484), M$9*$E165^$D$18*$F165^D$14, IF(AND($C165&gt;=484, $C165&lt;1500), V$9*$E165^$D$18*$F165^D$14, "DUD")))</f>
        <v>-5.6846852975762863</v>
      </c>
      <c r="AH165">
        <f t="shared" ref="AH165:AH228" si="150">IF($C165&lt;300, E$9*$E165^$D$18*$F165^E$14,IF(AND($C165&gt;=300, $C165&lt;484), N$9*$E165^$D$18*$F165^E$14, IF(AND($C165&gt;=484, $C165&lt;1500), W$9*$E165^$D$18*$F165^E$14, "DUD")))</f>
        <v>0</v>
      </c>
      <c r="AI165">
        <f t="shared" ref="AI165:AI228" si="151">IF($C165&lt;300, F$9*$E165^$D$18*$F165^F$14,IF(AND($C165&gt;=300, $C165&lt;484), O$9*$E165^$D$18*$F165^F$14, IF(AND($C165&gt;=484, $C165&lt;1500), X$9*$E165^$D$18*$F165^F$14, "DUD")))</f>
        <v>1.9982226254097273E-2</v>
      </c>
      <c r="AJ165">
        <f t="shared" ref="AJ165:AJ228" si="152">IF($C165&lt;300, G$9*$E165^$D$18*$F165^G$14,IF(AND($C165&gt;=300, $C165&lt;484), P$9*$E165^$D$18*$F165^G$14, IF(AND($C165&gt;=484, $C165&lt;1500), Y$9*$E165^$D$18*$F165^G$14, "DUD")))</f>
        <v>-1.4540710718195543E-3</v>
      </c>
      <c r="AK165">
        <f t="shared" ref="AK165:AK228" si="153">IF($C165&lt;300, D$10*$E165^$D$19*$F165^D$14,IF(AND($C165&gt;=300, $C165&lt;484), M$10*$E165^$D$19*$F165^D$14, IF(AND($C165&gt;=484, $C165&lt;1500), V$10*$E165^$D$19*$F165^D$14, "DUD")))</f>
        <v>0.90121719711458703</v>
      </c>
      <c r="AL165">
        <f t="shared" ref="AL165:AL228" si="154">IF($C165&lt;300, E$10*$E165^$D$19*$F165^E$14,IF(AND($C165&gt;=300, $C165&lt;484), N$10*$E165^$D$19*$F165^E$14, IF(AND($C165&gt;=484, $C165&lt;1500), W$10*$E165^$D$19*$F165^E$14, "DUD")))</f>
        <v>-6.4558846539600409E-3</v>
      </c>
      <c r="AM165">
        <f t="shared" ref="AM165:AM228" si="155">IF($C165&lt;300, D$11*$E165^$D$20*$F165^D$14,IF(AND($C165&gt;=300, $C165&lt;484), M$11*$E165^$D$20*$F165^D$14, IF(AND($C165&gt;=484, $C165&lt;1500), V$11*$E165^$D$20*$F165^D$14, "DUD")))</f>
        <v>-7.7418122927829305E-2</v>
      </c>
      <c r="AN165">
        <f t="shared" ref="AN165:AN228" si="156">IF($C165&lt;300, D$12*$E165^$D$21*$F165^D$14,IF(AND($C165&gt;=300, $C165&lt;484), M$12*$E165^$D$21*$F165^D$14, IF(AND($C165&gt;=484, $C165&lt;1500), V$12*$E165^$D$21*$F165^D$14, "DUD")))</f>
        <v>3.044524952667473E-3</v>
      </c>
      <c r="AO165">
        <f t="shared" ref="AO165:AO228" si="157">SUM(G165:AN165)</f>
        <v>-2.3378024570632823</v>
      </c>
      <c r="AP165" s="21">
        <f t="shared" ref="AP165:AP228" si="158">IF(AND(AQ165="halite",C165&gt;B165),87.5232693318019 + B165^2* -0.410049875259057 + B165^3 * 0.00115907340158665 + 1.77287229548973 * C165 + C165^2 * -0.00953597270388461 + C165^3 * 0.00037967073890189 + B165 * C165 * 0.33525139919695 + B165 * C165^2 * -0.00164242453216317 + B165^2* C165 * 0.00118974098346504 + B165^2* C165^4 * 2.82835751035787E-12 + B165^3 * C165 * -0.0000066648110839168 + B165^3 * C165^2 * 0.0000000255742997455 + B165^3 * C165^3 * -4.35446772743859E-11 + B165^3 * C165^4 * 2.02257752380179E-14 + B165^4 * C165 * -0.0000000034212870046 + B165^4 * C165^3 * 1.87505885651732E-14 + B165^4 * C165^4 * -1.51982791793341E-17,10^AO165)</f>
        <v>4.5940693088982552E-3</v>
      </c>
      <c r="AQ165" s="20" t="str">
        <f>Main!D57</f>
        <v>ice</v>
      </c>
      <c r="AR165" s="24">
        <f t="shared" ref="AR165:AR228" si="159">IF(AND(C165&gt;B165,AQ165="halite"),AS165*1000,873.48453 + 0.5585537*C165 + 0.003405*(C165-435.151)^2 + 0.00000017469*(C165-435.151)^3 - 0.000000015179*(C165-435.151)^4 - 0.000000000003306*(C165-435.151)^5 + 0.00000000000002977*(C165-435.151)^6)</f>
        <v>1215.7464890464407</v>
      </c>
      <c r="AS165">
        <f t="shared" ref="AS165:AS228" si="160">IF(AND(C165&gt;B165,AQ165="halite"),1.17409380847416 + B165 * B165 * 0.0000003419910544866 + B165 * B165 * B165 * -0.0000000097510758897 + 0.000113203232231015 * C165 + C165 * C165 * 0.0000021472131887127 + B165 * C165 * -0.0000039306105206257 + B165 * C165 * C165 * -0.0000000034820260987 + B165 * B165 * C165 * 0.0000000085101215958 + B165 * B165 * C165 * C165 * 3.8536934497866E-12 + B165 * B165 * B165 * C165 * 2.02101552856566E-11 + B165 * B165 * B165 * C165 * C165 * -1.97393383070816E-14,AR165/1000)</f>
        <v>1.2157464890464407</v>
      </c>
      <c r="AT165">
        <f t="shared" ref="AT165:AT228" si="161">IF(AND(C165&gt;B165,AQ165="halite"),"No vapor present",IF(C165&lt;39.52817,0,IF(C165&lt;505,-0.00006525 + 0.000000039606*C165^2 + 0.000000000001325*C165^4 + 3.487E-17*C165^6 - 2.01E-22*C165^8 + 2.819E-28*C165^10,0.128455903255227+0.000147188507374369*(C165-505) - 0.0000025837*(C165-505)^2 + 0.000000000007149*(C165-505)^4)))</f>
        <v>0</v>
      </c>
      <c r="AU165">
        <f t="shared" ref="AU165:AU228" si="162">IF(AND(C165&gt;B165,AQ165="halite"),"No vapor present",IF(OR(AQ165="ice",AQ165="hydrohalite"),0,IF(AQ165="halite",     IF(C165&lt;776,10^(-16.9127 + 0.0532195*C165 - 0.000062828*C165^2 + 0.000000018512*C165^3),10^(-4.7974356-0.01084711*(C165-776)+5.44238214357975E-21*(C165-776)^15)), "")))</f>
        <v>0</v>
      </c>
      <c r="AV165">
        <f t="shared" ref="AV165:AV228" si="163">IF(ISNUMBER(AU165),AU165*58.44277/(AU165*58.44277+(1-AU165)*18.0152)*100,"No vapor present")</f>
        <v>0</v>
      </c>
      <c r="AW165">
        <f t="shared" ref="AW165:AW228" si="164">IF(AND(C165&gt;B165,AQ165="halite"),AP165,IF(AQ165="ice",0.0061999 + 0.0005131*C165+ 0.0000174*C165^2 + 0.00000022842*C165^3,IF(AQ165="hydrohalite", 0.0046293 + 0.0003178*C165+ 0.0000091421*C165^2 + 0.00000010905*C165^3, IF(AQ165="halite", 0.00464+0.0000005*C165/800.7+16.9078*(C165/800.7)^2-269.148*(C165/800.7)^3+7632.04*(C165/800.7)^4-49563.6*(C165/800.7)^5+233119*(C165/800.7)^6-513556*(C165/800.7)^7+549708*(C165/800.7)^8-284628*(C165/800.7)^9+(0.0005-(0.00464+0.0000005+16.9078-269.148+7632.04-49563.6+233119-513556+549708-284628))*(C165/800.7)^10,""))))</f>
        <v>4.6074064925000005E-3</v>
      </c>
      <c r="AX165" t="str">
        <f t="shared" ref="AX165:AX228" si="165">IF(AND(C165&gt;B165,AQ165="halite"),"Lecumberri-Sanchez, P., Steele-Macinnis, M. &amp; Bodnar, R.J. (2012) A numerical model to estimate trapping conditions of fluid inclusions that homogenize by halite disappearance. Geochimica et Cosmochimica Acta",IF(OR(AQ165="ice",AQ165="hydrohalite",AQ165=""),"",IF(AQ165="halite","Driesner, T. &amp; Heinrich, C.A. (2007) The system H2O-NaCl. Part I: Correlation formulae for phase relations in temperature-pressure-composition space from 0 to 1000 °C, 0 to 5000 bar, and 0 to 1 XNaCl","")))</f>
        <v/>
      </c>
      <c r="AY165" s="26">
        <f t="shared" ref="AY165:AY228" si="166">(AW165-AP165)/AW165*100</f>
        <v>0.2894726919245304</v>
      </c>
      <c r="AZ165" s="22">
        <f>IF(B165&gt;C165,1+ -0.000340326741162024 *(B165-C165)+(B165-C165)^2* -0.000000850463578321 + (B165-C165)*Main!C57* -0.000001031725417801,1)</f>
        <v>0.84907256523534269</v>
      </c>
      <c r="BA165">
        <f t="shared" ref="BA165:BA228" si="167">AZ165*AS165/(AZ165*AS165+(1-AZ165)*AT165)</f>
        <v>1</v>
      </c>
      <c r="BB165" s="25">
        <f>IF(AND(ISBLANK(Main!C57),ISNUMBER(Main!F57)), Main!F57, BA165*D165+(1-BA165)*AV165)</f>
        <v>5.7124313750000004</v>
      </c>
      <c r="BC165" s="27"/>
      <c r="BL165" s="53"/>
      <c r="BM165" s="54"/>
    </row>
    <row r="166" spans="2:65">
      <c r="B166">
        <f>Main!E58</f>
        <v>257</v>
      </c>
      <c r="C166">
        <f>IF(ISNUMBER(Main!C58),Main!C58, IF(AND(ISBLANK(Main!C58), ISNUMBER(Main!F58)), 'Tm-Th-Salinity'!H166,""))</f>
        <v>-4.5</v>
      </c>
      <c r="D166" s="25">
        <f>IF('Tm-Th-Salinity'!E166=0,0.0000000001,'Tm-Th-Salinity'!E166)</f>
        <v>7.1657066249999994</v>
      </c>
      <c r="E166">
        <f t="shared" si="121"/>
        <v>2.6864999999999997</v>
      </c>
      <c r="F166">
        <f t="shared" si="122"/>
        <v>7.1657066249999998E-2</v>
      </c>
      <c r="G166">
        <f t="shared" si="123"/>
        <v>-27.2444260945847</v>
      </c>
      <c r="H166">
        <f t="shared" si="124"/>
        <v>-0.24637408750320003</v>
      </c>
      <c r="I166">
        <f t="shared" si="125"/>
        <v>0</v>
      </c>
      <c r="J166">
        <f t="shared" si="126"/>
        <v>1.8267149796752837E-2</v>
      </c>
      <c r="K166">
        <f t="shared" si="127"/>
        <v>7.5120737117023439E-3</v>
      </c>
      <c r="L166">
        <f t="shared" si="128"/>
        <v>-1.2685892773051332E-3</v>
      </c>
      <c r="M166">
        <f t="shared" si="129"/>
        <v>-4.1483215950250787E-5</v>
      </c>
      <c r="N166">
        <f t="shared" si="130"/>
        <v>-4.6214362961027348E-6</v>
      </c>
      <c r="O166">
        <f t="shared" si="131"/>
        <v>52.857612517530463</v>
      </c>
      <c r="P166">
        <f t="shared" si="132"/>
        <v>0.56712465551566604</v>
      </c>
      <c r="Q166">
        <f t="shared" si="133"/>
        <v>-6.9794304296866352E-2</v>
      </c>
      <c r="R166">
        <f t="shared" si="134"/>
        <v>-7.7157999585842116E-2</v>
      </c>
      <c r="S166">
        <f t="shared" si="135"/>
        <v>0</v>
      </c>
      <c r="T166">
        <f t="shared" si="136"/>
        <v>1.3832952401756243E-3</v>
      </c>
      <c r="U166">
        <f t="shared" si="137"/>
        <v>6.9568837255313225E-5</v>
      </c>
      <c r="V166">
        <f t="shared" si="138"/>
        <v>-43.591466709742718</v>
      </c>
      <c r="W166">
        <f t="shared" si="139"/>
        <v>-0.53119619717508493</v>
      </c>
      <c r="X166">
        <f t="shared" si="140"/>
        <v>0.19865479363199112</v>
      </c>
      <c r="Y166">
        <f t="shared" si="141"/>
        <v>5.0288020872074131E-2</v>
      </c>
      <c r="Z166">
        <f t="shared" si="142"/>
        <v>-5.246828079219625E-3</v>
      </c>
      <c r="AA166">
        <f t="shared" si="143"/>
        <v>-5.9486154194426011E-4</v>
      </c>
      <c r="AB166">
        <f t="shared" si="144"/>
        <v>20.420541091533678</v>
      </c>
      <c r="AC166">
        <f t="shared" si="145"/>
        <v>0.18373333981453335</v>
      </c>
      <c r="AD166">
        <f t="shared" si="146"/>
        <v>-0.14282709370582158</v>
      </c>
      <c r="AE166">
        <f t="shared" si="147"/>
        <v>-3.6941154748234561E-3</v>
      </c>
      <c r="AF166">
        <f t="shared" si="148"/>
        <v>2.1929816753977521E-3</v>
      </c>
      <c r="AG166">
        <f t="shared" si="149"/>
        <v>-5.6008263570287617</v>
      </c>
      <c r="AH166">
        <f t="shared" si="150"/>
        <v>0</v>
      </c>
      <c r="AI166">
        <f t="shared" si="151"/>
        <v>3.0978872598256151E-2</v>
      </c>
      <c r="AJ166">
        <f t="shared" si="152"/>
        <v>-2.8277785682580795E-3</v>
      </c>
      <c r="AK166">
        <f t="shared" si="153"/>
        <v>0.88462981361144677</v>
      </c>
      <c r="AL166">
        <f t="shared" si="154"/>
        <v>-7.9492451657164655E-3</v>
      </c>
      <c r="AM166">
        <f t="shared" si="155"/>
        <v>-7.5711379431840448E-2</v>
      </c>
      <c r="AN166">
        <f t="shared" si="156"/>
        <v>2.9663642591496609E-3</v>
      </c>
      <c r="AO166">
        <f t="shared" si="157"/>
        <v>-2.3754532071858083</v>
      </c>
      <c r="AP166" s="21">
        <f t="shared" si="158"/>
        <v>4.2125667237175026E-3</v>
      </c>
      <c r="AQ166" s="20" t="str">
        <f>Main!D58</f>
        <v>ice</v>
      </c>
      <c r="AR166" s="24">
        <f t="shared" si="159"/>
        <v>1216.4675575299275</v>
      </c>
      <c r="AS166">
        <f t="shared" si="160"/>
        <v>1.2164675575299275</v>
      </c>
      <c r="AT166">
        <f t="shared" si="161"/>
        <v>0</v>
      </c>
      <c r="AU166">
        <f t="shared" si="162"/>
        <v>0</v>
      </c>
      <c r="AV166">
        <f t="shared" si="163"/>
        <v>0</v>
      </c>
      <c r="AW166">
        <f t="shared" si="164"/>
        <v>4.2224852275000004E-3</v>
      </c>
      <c r="AX166" t="str">
        <f t="shared" si="165"/>
        <v/>
      </c>
      <c r="AY166" s="26">
        <f t="shared" si="166"/>
        <v>0.23489729976794194</v>
      </c>
      <c r="AZ166" s="22">
        <f>IF(B166&gt;C166,1+ -0.000340326741162024 *(B166-C166)+(B166-C166)^2* -0.000000850463578321 + (B166-C166)*Main!C58* -0.000001031725417801,1)</f>
        <v>0.85406202704288692</v>
      </c>
      <c r="BA166">
        <f t="shared" si="167"/>
        <v>1</v>
      </c>
      <c r="BB166" s="25">
        <f>IF(AND(ISBLANK(Main!C58),ISNUMBER(Main!F58)), Main!F58, BA166*D166+(1-BA166)*AV166)</f>
        <v>7.1657066249999994</v>
      </c>
      <c r="BC166" s="27"/>
      <c r="BL166" s="53"/>
      <c r="BM166" s="54"/>
    </row>
    <row r="167" spans="2:65">
      <c r="B167">
        <f>Main!E59</f>
        <v>270</v>
      </c>
      <c r="C167">
        <f>IF(ISNUMBER(Main!C59),Main!C59, IF(AND(ISBLANK(Main!C59), ISNUMBER(Main!F59)), 'Tm-Th-Salinity'!H167,""))</f>
        <v>-3.6</v>
      </c>
      <c r="D167" s="25">
        <f>IF('Tm-Th-Salinity'!E167=0,0.0000000001,'Tm-Th-Salinity'!E167)</f>
        <v>5.8611553920000006</v>
      </c>
      <c r="E167">
        <f t="shared" si="121"/>
        <v>2.6954999999999996</v>
      </c>
      <c r="F167">
        <f t="shared" si="122"/>
        <v>5.8611553920000004E-2</v>
      </c>
      <c r="G167">
        <f t="shared" si="123"/>
        <v>-27.2444260945847</v>
      </c>
      <c r="H167">
        <f t="shared" si="124"/>
        <v>-0.20152050411615349</v>
      </c>
      <c r="I167">
        <f t="shared" si="125"/>
        <v>0</v>
      </c>
      <c r="J167">
        <f t="shared" si="126"/>
        <v>9.9963954115458251E-3</v>
      </c>
      <c r="K167">
        <f t="shared" si="127"/>
        <v>3.3624566132559146E-3</v>
      </c>
      <c r="L167">
        <f t="shared" si="128"/>
        <v>-4.6445334689446062E-4</v>
      </c>
      <c r="M167">
        <f t="shared" si="129"/>
        <v>-1.2422748415356533E-5</v>
      </c>
      <c r="N167">
        <f t="shared" si="130"/>
        <v>-1.1320000752135589E-6</v>
      </c>
      <c r="O167">
        <f t="shared" si="131"/>
        <v>53.034689946399908</v>
      </c>
      <c r="P167">
        <f t="shared" si="132"/>
        <v>0.4654309204583823</v>
      </c>
      <c r="Q167">
        <f t="shared" si="133"/>
        <v>-4.6851219325315878E-2</v>
      </c>
      <c r="R167">
        <f t="shared" si="134"/>
        <v>-4.2364890391072926E-2</v>
      </c>
      <c r="S167">
        <f t="shared" si="135"/>
        <v>0</v>
      </c>
      <c r="T167">
        <f t="shared" si="136"/>
        <v>5.0814591005324684E-4</v>
      </c>
      <c r="U167">
        <f t="shared" si="137"/>
        <v>2.0903187142926169E-5</v>
      </c>
      <c r="V167">
        <f t="shared" si="138"/>
        <v>-43.884026068147534</v>
      </c>
      <c r="W167">
        <f t="shared" si="139"/>
        <v>-0.43740541165210156</v>
      </c>
      <c r="X167">
        <f t="shared" si="140"/>
        <v>0.13379887319935449</v>
      </c>
      <c r="Y167">
        <f t="shared" si="141"/>
        <v>2.7703979857973925E-2</v>
      </c>
      <c r="Z167">
        <f t="shared" si="142"/>
        <v>-2.36427867498131E-3</v>
      </c>
      <c r="AA167">
        <f t="shared" si="143"/>
        <v>-2.1925117808136211E-4</v>
      </c>
      <c r="AB167">
        <f t="shared" si="144"/>
        <v>20.626460971012207</v>
      </c>
      <c r="AC167">
        <f t="shared" si="145"/>
        <v>0.15179926033325075</v>
      </c>
      <c r="AD167">
        <f t="shared" si="146"/>
        <v>-9.6519818622044076E-2</v>
      </c>
      <c r="AE167">
        <f t="shared" si="147"/>
        <v>-2.041928717724969E-3</v>
      </c>
      <c r="AF167">
        <f t="shared" si="148"/>
        <v>9.9149225242837818E-4</v>
      </c>
      <c r="AG167">
        <f t="shared" si="149"/>
        <v>-5.6762573000660286</v>
      </c>
      <c r="AH167">
        <f t="shared" si="150"/>
        <v>0</v>
      </c>
      <c r="AI167">
        <f t="shared" si="151"/>
        <v>2.1005063455983981E-2</v>
      </c>
      <c r="AJ167">
        <f t="shared" si="152"/>
        <v>-1.5682958744964008E-3</v>
      </c>
      <c r="AK167">
        <f t="shared" si="153"/>
        <v>0.89954734914467238</v>
      </c>
      <c r="AL167">
        <f t="shared" si="154"/>
        <v>-6.6116911735198021E-3</v>
      </c>
      <c r="AM167">
        <f t="shared" si="155"/>
        <v>-7.7246018981413381E-2</v>
      </c>
      <c r="AN167">
        <f t="shared" si="156"/>
        <v>3.036630282189414E-3</v>
      </c>
      <c r="AO167">
        <f t="shared" si="157"/>
        <v>-2.3415483920822058</v>
      </c>
      <c r="AP167" s="21">
        <f t="shared" si="158"/>
        <v>4.5546143268849907E-3</v>
      </c>
      <c r="AQ167" s="20" t="str">
        <f>Main!D59</f>
        <v>ice</v>
      </c>
      <c r="AR167" s="24">
        <f t="shared" si="159"/>
        <v>1215.8181452485296</v>
      </c>
      <c r="AS167">
        <f t="shared" si="160"/>
        <v>1.2158181452485297</v>
      </c>
      <c r="AT167">
        <f t="shared" si="161"/>
        <v>0</v>
      </c>
      <c r="AU167">
        <f t="shared" si="162"/>
        <v>0</v>
      </c>
      <c r="AV167">
        <f t="shared" si="163"/>
        <v>0</v>
      </c>
      <c r="AW167">
        <f t="shared" si="164"/>
        <v>4.5675868364800001E-3</v>
      </c>
      <c r="AX167" t="str">
        <f t="shared" si="165"/>
        <v/>
      </c>
      <c r="AY167" s="26">
        <f t="shared" si="166"/>
        <v>0.28401232553263589</v>
      </c>
      <c r="AZ167" s="22">
        <f>IF(B167&gt;C167,1+ -0.000340326741162024 *(B167-C167)+(B167-C167)^2* -0.000000850463578321 + (B167-C167)*Main!C59* -0.000001031725417801,1)</f>
        <v>0.84423969382175557</v>
      </c>
      <c r="BA167">
        <f t="shared" si="167"/>
        <v>1</v>
      </c>
      <c r="BB167" s="25">
        <f>IF(AND(ISBLANK(Main!C59),ISNUMBER(Main!F59)), Main!F59, BA167*D167+(1-BA167)*AV167)</f>
        <v>5.8611553920000006</v>
      </c>
      <c r="BC167" s="27"/>
      <c r="BL167" s="53"/>
      <c r="BM167" s="54"/>
    </row>
    <row r="168" spans="2:65">
      <c r="B168">
        <f>Main!E60</f>
        <v>261</v>
      </c>
      <c r="C168">
        <f>IF(ISNUMBER(Main!C60),Main!C60, IF(AND(ISBLANK(Main!C60), ISNUMBER(Main!F60)), 'Tm-Th-Salinity'!H168,""))</f>
        <v>-2.7</v>
      </c>
      <c r="D168" s="25">
        <f>IF('Tm-Th-Salinity'!E168=0,0.0000000001,'Tm-Th-Salinity'!E168)</f>
        <v>4.4947454310000001</v>
      </c>
      <c r="E168">
        <f t="shared" si="121"/>
        <v>2.7044999999999999</v>
      </c>
      <c r="F168">
        <f t="shared" si="122"/>
        <v>4.4947454310000003E-2</v>
      </c>
      <c r="G168">
        <f t="shared" si="123"/>
        <v>-27.2444260945847</v>
      </c>
      <c r="H168">
        <f t="shared" si="124"/>
        <v>-0.15454007009696724</v>
      </c>
      <c r="I168">
        <f t="shared" si="125"/>
        <v>0</v>
      </c>
      <c r="J168">
        <f t="shared" si="126"/>
        <v>4.5082606620334828E-3</v>
      </c>
      <c r="K168">
        <f t="shared" si="127"/>
        <v>1.1629047519987668E-3</v>
      </c>
      <c r="L168">
        <f t="shared" si="128"/>
        <v>-1.2318318154570413E-4</v>
      </c>
      <c r="M168">
        <f t="shared" si="129"/>
        <v>-2.5266720368466019E-6</v>
      </c>
      <c r="N168">
        <f t="shared" si="130"/>
        <v>-1.7656292043547554E-7</v>
      </c>
      <c r="O168">
        <f t="shared" si="131"/>
        <v>53.211767375269368</v>
      </c>
      <c r="P168">
        <f t="shared" si="132"/>
        <v>0.35811684148613515</v>
      </c>
      <c r="Q168">
        <f t="shared" si="133"/>
        <v>-2.7644725101958534E-2</v>
      </c>
      <c r="R168">
        <f t="shared" si="134"/>
        <v>-1.9169877105301068E-2</v>
      </c>
      <c r="S168">
        <f t="shared" si="135"/>
        <v>0</v>
      </c>
      <c r="T168">
        <f t="shared" si="136"/>
        <v>1.3522139250385728E-4</v>
      </c>
      <c r="U168">
        <f t="shared" si="137"/>
        <v>4.2657101499561087E-6</v>
      </c>
      <c r="V168">
        <f t="shared" si="138"/>
        <v>-44.177563885945034</v>
      </c>
      <c r="W168">
        <f t="shared" si="139"/>
        <v>-0.33767687118297079</v>
      </c>
      <c r="X168">
        <f t="shared" si="140"/>
        <v>7.9212091999550135E-2</v>
      </c>
      <c r="Y168">
        <f t="shared" si="141"/>
        <v>1.2577752771950295E-2</v>
      </c>
      <c r="Z168">
        <f t="shared" si="142"/>
        <v>-8.2315462040429075E-4</v>
      </c>
      <c r="AA168">
        <f t="shared" si="143"/>
        <v>-5.8539169232334509E-5</v>
      </c>
      <c r="AB168">
        <f t="shared" si="144"/>
        <v>20.83376054303147</v>
      </c>
      <c r="AC168">
        <f t="shared" si="145"/>
        <v>0.11758027408808595</v>
      </c>
      <c r="AD168">
        <f t="shared" si="146"/>
        <v>-5.7332802867945676E-2</v>
      </c>
      <c r="AE168">
        <f t="shared" si="147"/>
        <v>-9.301417061518771E-4</v>
      </c>
      <c r="AF168">
        <f t="shared" si="148"/>
        <v>3.4635361890848147E-4</v>
      </c>
      <c r="AG168">
        <f t="shared" si="149"/>
        <v>-5.7524476079229236</v>
      </c>
      <c r="AH168">
        <f t="shared" si="150"/>
        <v>0</v>
      </c>
      <c r="AI168">
        <f t="shared" si="151"/>
        <v>1.251867383387621E-2</v>
      </c>
      <c r="AJ168">
        <f t="shared" si="152"/>
        <v>-7.1677721331687126E-4</v>
      </c>
      <c r="AK168">
        <f t="shared" si="153"/>
        <v>0.91466545320771464</v>
      </c>
      <c r="AL168">
        <f t="shared" si="154"/>
        <v>-5.1555223259494038E-3</v>
      </c>
      <c r="AM168">
        <f t="shared" si="155"/>
        <v>-7.8806493535952135E-2</v>
      </c>
      <c r="AN168">
        <f t="shared" si="156"/>
        <v>3.108318161261604E-3</v>
      </c>
      <c r="AO168">
        <f t="shared" si="157"/>
        <v>-2.3079541198103053</v>
      </c>
      <c r="AP168" s="21">
        <f t="shared" si="158"/>
        <v>4.9209151898000937E-3</v>
      </c>
      <c r="AQ168" s="20" t="str">
        <f>Main!D60</f>
        <v>ice</v>
      </c>
      <c r="AR168" s="24">
        <f t="shared" si="159"/>
        <v>1215.1768059396593</v>
      </c>
      <c r="AS168">
        <f t="shared" si="160"/>
        <v>1.2151768059396593</v>
      </c>
      <c r="AT168">
        <f t="shared" si="161"/>
        <v>0</v>
      </c>
      <c r="AU168">
        <f t="shared" si="162"/>
        <v>0</v>
      </c>
      <c r="AV168">
        <f t="shared" si="163"/>
        <v>0</v>
      </c>
      <c r="AW168">
        <f t="shared" si="164"/>
        <v>4.9368800091400006E-3</v>
      </c>
      <c r="AX168" t="str">
        <f t="shared" si="165"/>
        <v/>
      </c>
      <c r="AY168" s="26">
        <f t="shared" si="166"/>
        <v>0.32337871915764865</v>
      </c>
      <c r="AZ168" s="22">
        <f>IF(B168&gt;C168,1+ -0.000340326741162024 *(B168-C168)+(B168-C168)^2* -0.000000850463578321 + (B168-C168)*Main!C60* -0.000001031725417801,1)</f>
        <v>0.8518511438702181</v>
      </c>
      <c r="BA168">
        <f t="shared" si="167"/>
        <v>1</v>
      </c>
      <c r="BB168" s="25">
        <f>IF(AND(ISBLANK(Main!C60),ISNUMBER(Main!F60)), Main!F60, BA168*D168+(1-BA168)*AV168)</f>
        <v>4.4947454310000001</v>
      </c>
      <c r="BC168" s="27"/>
      <c r="BL168" s="53"/>
      <c r="BM168" s="54"/>
    </row>
    <row r="169" spans="2:65">
      <c r="B169">
        <f>Main!E61</f>
        <v>270</v>
      </c>
      <c r="C169">
        <f>IF(ISNUMBER(Main!C61),Main!C61, IF(AND(ISBLANK(Main!C61), ISNUMBER(Main!F61)), 'Tm-Th-Salinity'!H169,""))</f>
        <v>-3.6</v>
      </c>
      <c r="D169" s="25">
        <f>IF('Tm-Th-Salinity'!E169=0,0.0000000001,'Tm-Th-Salinity'!E169)</f>
        <v>5.8611553920000006</v>
      </c>
      <c r="E169">
        <f t="shared" si="121"/>
        <v>2.6954999999999996</v>
      </c>
      <c r="F169">
        <f t="shared" si="122"/>
        <v>5.8611553920000004E-2</v>
      </c>
      <c r="G169">
        <f t="shared" si="123"/>
        <v>-27.2444260945847</v>
      </c>
      <c r="H169">
        <f t="shared" si="124"/>
        <v>-0.20152050411615349</v>
      </c>
      <c r="I169">
        <f t="shared" si="125"/>
        <v>0</v>
      </c>
      <c r="J169">
        <f t="shared" si="126"/>
        <v>9.9963954115458251E-3</v>
      </c>
      <c r="K169">
        <f t="shared" si="127"/>
        <v>3.3624566132559146E-3</v>
      </c>
      <c r="L169">
        <f t="shared" si="128"/>
        <v>-4.6445334689446062E-4</v>
      </c>
      <c r="M169">
        <f t="shared" si="129"/>
        <v>-1.2422748415356533E-5</v>
      </c>
      <c r="N169">
        <f t="shared" si="130"/>
        <v>-1.1320000752135589E-6</v>
      </c>
      <c r="O169">
        <f t="shared" si="131"/>
        <v>53.034689946399908</v>
      </c>
      <c r="P169">
        <f t="shared" si="132"/>
        <v>0.4654309204583823</v>
      </c>
      <c r="Q169">
        <f t="shared" si="133"/>
        <v>-4.6851219325315878E-2</v>
      </c>
      <c r="R169">
        <f t="shared" si="134"/>
        <v>-4.2364890391072926E-2</v>
      </c>
      <c r="S169">
        <f t="shared" si="135"/>
        <v>0</v>
      </c>
      <c r="T169">
        <f t="shared" si="136"/>
        <v>5.0814591005324684E-4</v>
      </c>
      <c r="U169">
        <f t="shared" si="137"/>
        <v>2.0903187142926169E-5</v>
      </c>
      <c r="V169">
        <f t="shared" si="138"/>
        <v>-43.884026068147534</v>
      </c>
      <c r="W169">
        <f t="shared" si="139"/>
        <v>-0.43740541165210156</v>
      </c>
      <c r="X169">
        <f t="shared" si="140"/>
        <v>0.13379887319935449</v>
      </c>
      <c r="Y169">
        <f t="shared" si="141"/>
        <v>2.7703979857973925E-2</v>
      </c>
      <c r="Z169">
        <f t="shared" si="142"/>
        <v>-2.36427867498131E-3</v>
      </c>
      <c r="AA169">
        <f t="shared" si="143"/>
        <v>-2.1925117808136211E-4</v>
      </c>
      <c r="AB169">
        <f t="shared" si="144"/>
        <v>20.626460971012207</v>
      </c>
      <c r="AC169">
        <f t="shared" si="145"/>
        <v>0.15179926033325075</v>
      </c>
      <c r="AD169">
        <f t="shared" si="146"/>
        <v>-9.6519818622044076E-2</v>
      </c>
      <c r="AE169">
        <f t="shared" si="147"/>
        <v>-2.041928717724969E-3</v>
      </c>
      <c r="AF169">
        <f t="shared" si="148"/>
        <v>9.9149225242837818E-4</v>
      </c>
      <c r="AG169">
        <f t="shared" si="149"/>
        <v>-5.6762573000660286</v>
      </c>
      <c r="AH169">
        <f t="shared" si="150"/>
        <v>0</v>
      </c>
      <c r="AI169">
        <f t="shared" si="151"/>
        <v>2.1005063455983981E-2</v>
      </c>
      <c r="AJ169">
        <f t="shared" si="152"/>
        <v>-1.5682958744964008E-3</v>
      </c>
      <c r="AK169">
        <f t="shared" si="153"/>
        <v>0.89954734914467238</v>
      </c>
      <c r="AL169">
        <f t="shared" si="154"/>
        <v>-6.6116911735198021E-3</v>
      </c>
      <c r="AM169">
        <f t="shared" si="155"/>
        <v>-7.7246018981413381E-2</v>
      </c>
      <c r="AN169">
        <f t="shared" si="156"/>
        <v>3.036630282189414E-3</v>
      </c>
      <c r="AO169">
        <f t="shared" si="157"/>
        <v>-2.3415483920822058</v>
      </c>
      <c r="AP169" s="21">
        <f t="shared" si="158"/>
        <v>4.5546143268849907E-3</v>
      </c>
      <c r="AQ169" s="20" t="str">
        <f>Main!D61</f>
        <v>ice</v>
      </c>
      <c r="AR169" s="24">
        <f t="shared" si="159"/>
        <v>1215.8181452485296</v>
      </c>
      <c r="AS169">
        <f t="shared" si="160"/>
        <v>1.2158181452485297</v>
      </c>
      <c r="AT169">
        <f t="shared" si="161"/>
        <v>0</v>
      </c>
      <c r="AU169">
        <f t="shared" si="162"/>
        <v>0</v>
      </c>
      <c r="AV169">
        <f t="shared" si="163"/>
        <v>0</v>
      </c>
      <c r="AW169">
        <f t="shared" si="164"/>
        <v>4.5675868364800001E-3</v>
      </c>
      <c r="AX169" t="str">
        <f t="shared" si="165"/>
        <v/>
      </c>
      <c r="AY169" s="26">
        <f t="shared" si="166"/>
        <v>0.28401232553263589</v>
      </c>
      <c r="AZ169" s="22">
        <f>IF(B169&gt;C169,1+ -0.000340326741162024 *(B169-C169)+(B169-C169)^2* -0.000000850463578321 + (B169-C169)*Main!C61* -0.000001031725417801,1)</f>
        <v>0.84423969382175557</v>
      </c>
      <c r="BA169">
        <f t="shared" si="167"/>
        <v>1</v>
      </c>
      <c r="BB169" s="25">
        <f>IF(AND(ISBLANK(Main!C61),ISNUMBER(Main!F61)), Main!F61, BA169*D169+(1-BA169)*AV169)</f>
        <v>5.8611553920000006</v>
      </c>
      <c r="BC169" s="27"/>
      <c r="BL169" s="53"/>
      <c r="BM169" s="54"/>
    </row>
    <row r="170" spans="2:65">
      <c r="B170">
        <f>Main!E62</f>
        <v>273</v>
      </c>
      <c r="C170">
        <f>IF(ISNUMBER(Main!C62),Main!C62, IF(AND(ISBLANK(Main!C62), ISNUMBER(Main!F62)), 'Tm-Th-Salinity'!H170,""))</f>
        <v>-4.2</v>
      </c>
      <c r="D170" s="25">
        <f>IF('Tm-Th-Salinity'!E170=0,0.0000000001,'Tm-Th-Salinity'!E170)</f>
        <v>6.7375790160000006</v>
      </c>
      <c r="E170">
        <f t="shared" si="121"/>
        <v>2.6894999999999998</v>
      </c>
      <c r="F170">
        <f t="shared" si="122"/>
        <v>6.7375790160000004E-2</v>
      </c>
      <c r="G170">
        <f t="shared" si="123"/>
        <v>-27.2444260945847</v>
      </c>
      <c r="H170">
        <f t="shared" si="124"/>
        <v>-0.23165403901080145</v>
      </c>
      <c r="I170">
        <f t="shared" si="125"/>
        <v>0</v>
      </c>
      <c r="J170">
        <f t="shared" si="126"/>
        <v>1.5184669159989794E-2</v>
      </c>
      <c r="K170">
        <f t="shared" si="127"/>
        <v>5.8713670686113316E-3</v>
      </c>
      <c r="L170">
        <f t="shared" si="128"/>
        <v>-9.3227765706484255E-4</v>
      </c>
      <c r="M170">
        <f t="shared" si="129"/>
        <v>-2.8664310865825288E-5</v>
      </c>
      <c r="N170">
        <f t="shared" si="130"/>
        <v>-3.0025545522869029E-6</v>
      </c>
      <c r="O170">
        <f t="shared" si="131"/>
        <v>52.916638327153613</v>
      </c>
      <c r="P170">
        <f t="shared" si="132"/>
        <v>0.5338362734251757</v>
      </c>
      <c r="Q170">
        <f t="shared" si="133"/>
        <v>-6.1772386806882282E-2</v>
      </c>
      <c r="R170">
        <f t="shared" si="134"/>
        <v>-6.4209635879778057E-2</v>
      </c>
      <c r="S170">
        <f t="shared" si="135"/>
        <v>0</v>
      </c>
      <c r="T170">
        <f t="shared" si="136"/>
        <v>1.017709494315331E-3</v>
      </c>
      <c r="U170">
        <f t="shared" si="137"/>
        <v>4.8124755527490284E-5</v>
      </c>
      <c r="V170">
        <f t="shared" si="138"/>
        <v>-43.688877778167367</v>
      </c>
      <c r="W170">
        <f t="shared" si="139"/>
        <v>-0.50057506526647577</v>
      </c>
      <c r="X170">
        <f t="shared" si="140"/>
        <v>0.17601843390326738</v>
      </c>
      <c r="Y170">
        <f t="shared" si="141"/>
        <v>4.1895607793426104E-2</v>
      </c>
      <c r="Z170">
        <f t="shared" si="142"/>
        <v>-4.1100360706891343E-3</v>
      </c>
      <c r="AA170">
        <f t="shared" si="143"/>
        <v>-4.3813660608281436E-4</v>
      </c>
      <c r="AB170">
        <f t="shared" si="144"/>
        <v>20.489028036549957</v>
      </c>
      <c r="AC170">
        <f t="shared" si="145"/>
        <v>0.1733352649362685</v>
      </c>
      <c r="AD170">
        <f t="shared" si="146"/>
        <v>-0.12669352105527687</v>
      </c>
      <c r="AE170">
        <f t="shared" si="147"/>
        <v>-3.0810526661926986E-3</v>
      </c>
      <c r="AF170">
        <f t="shared" si="148"/>
        <v>1.7197626225525294E-3</v>
      </c>
      <c r="AG170">
        <f t="shared" si="149"/>
        <v>-5.625885943681741</v>
      </c>
      <c r="AH170">
        <f t="shared" si="150"/>
        <v>0</v>
      </c>
      <c r="AI170">
        <f t="shared" si="151"/>
        <v>2.7510223542457263E-2</v>
      </c>
      <c r="AJ170">
        <f t="shared" si="152"/>
        <v>-2.3611237918491012E-3</v>
      </c>
      <c r="AK170">
        <f t="shared" si="153"/>
        <v>0.88958016393956418</v>
      </c>
      <c r="AL170">
        <f t="shared" si="154"/>
        <v>-7.5161295648515291E-3</v>
      </c>
      <c r="AM170">
        <f t="shared" si="155"/>
        <v>-7.6220076655442601E-2</v>
      </c>
      <c r="AN170">
        <f t="shared" si="156"/>
        <v>2.9896297448083384E-3</v>
      </c>
      <c r="AO170">
        <f t="shared" si="157"/>
        <v>-2.3641113702410776</v>
      </c>
      <c r="AP170" s="21">
        <f t="shared" si="158"/>
        <v>4.3240293164317004E-3</v>
      </c>
      <c r="AQ170" s="20" t="str">
        <f>Main!D62</f>
        <v>ice</v>
      </c>
      <c r="AR170" s="24">
        <f t="shared" si="159"/>
        <v>1216.2501817035597</v>
      </c>
      <c r="AS170">
        <f t="shared" si="160"/>
        <v>1.2162501817035598</v>
      </c>
      <c r="AT170">
        <f t="shared" si="161"/>
        <v>0</v>
      </c>
      <c r="AU170">
        <f t="shared" si="162"/>
        <v>0</v>
      </c>
      <c r="AV170">
        <f t="shared" si="163"/>
        <v>0</v>
      </c>
      <c r="AW170">
        <f t="shared" si="164"/>
        <v>4.3348928190400007E-3</v>
      </c>
      <c r="AX170" t="str">
        <f t="shared" si="165"/>
        <v/>
      </c>
      <c r="AY170" s="26">
        <f t="shared" si="166"/>
        <v>0.25060602561117362</v>
      </c>
      <c r="AZ170" s="22">
        <f>IF(B170&gt;C170,1+ -0.000340326741162024 *(B170-C170)+(B170-C170)^2* -0.000000850463578321 + (B170-C170)*Main!C62* -0.000001031725417801,1)</f>
        <v>0.84151311806629459</v>
      </c>
      <c r="BA170">
        <f t="shared" si="167"/>
        <v>1</v>
      </c>
      <c r="BB170" s="25">
        <f>IF(AND(ISBLANK(Main!C62),ISNUMBER(Main!F62)), Main!F62, BA170*D170+(1-BA170)*AV170)</f>
        <v>6.7375790160000006</v>
      </c>
      <c r="BC170" s="27"/>
      <c r="BL170" s="53"/>
      <c r="BM170" s="54"/>
    </row>
    <row r="171" spans="2:65">
      <c r="B171">
        <f>Main!E63</f>
        <v>250</v>
      </c>
      <c r="C171">
        <f>IF(ISNUMBER(Main!C63),Main!C63, IF(AND(ISBLANK(Main!C63), ISNUMBER(Main!F63)), 'Tm-Th-Salinity'!H171,""))</f>
        <v>-4.2</v>
      </c>
      <c r="D171" s="25">
        <f>IF('Tm-Th-Salinity'!E171=0,0.0000000001,'Tm-Th-Salinity'!E171)</f>
        <v>6.7375790160000006</v>
      </c>
      <c r="E171">
        <f t="shared" si="121"/>
        <v>2.6894999999999998</v>
      </c>
      <c r="F171">
        <f t="shared" si="122"/>
        <v>6.7375790160000004E-2</v>
      </c>
      <c r="G171">
        <f t="shared" si="123"/>
        <v>-27.2444260945847</v>
      </c>
      <c r="H171">
        <f t="shared" si="124"/>
        <v>-0.23165403901080145</v>
      </c>
      <c r="I171">
        <f t="shared" si="125"/>
        <v>0</v>
      </c>
      <c r="J171">
        <f t="shared" si="126"/>
        <v>1.5184669159989794E-2</v>
      </c>
      <c r="K171">
        <f t="shared" si="127"/>
        <v>5.8713670686113316E-3</v>
      </c>
      <c r="L171">
        <f t="shared" si="128"/>
        <v>-9.3227765706484255E-4</v>
      </c>
      <c r="M171">
        <f t="shared" si="129"/>
        <v>-2.8664310865825288E-5</v>
      </c>
      <c r="N171">
        <f t="shared" si="130"/>
        <v>-3.0025545522869029E-6</v>
      </c>
      <c r="O171">
        <f t="shared" si="131"/>
        <v>52.916638327153613</v>
      </c>
      <c r="P171">
        <f t="shared" si="132"/>
        <v>0.5338362734251757</v>
      </c>
      <c r="Q171">
        <f t="shared" si="133"/>
        <v>-6.1772386806882282E-2</v>
      </c>
      <c r="R171">
        <f t="shared" si="134"/>
        <v>-6.4209635879778057E-2</v>
      </c>
      <c r="S171">
        <f t="shared" si="135"/>
        <v>0</v>
      </c>
      <c r="T171">
        <f t="shared" si="136"/>
        <v>1.017709494315331E-3</v>
      </c>
      <c r="U171">
        <f t="shared" si="137"/>
        <v>4.8124755527490284E-5</v>
      </c>
      <c r="V171">
        <f t="shared" si="138"/>
        <v>-43.688877778167367</v>
      </c>
      <c r="W171">
        <f t="shared" si="139"/>
        <v>-0.50057506526647577</v>
      </c>
      <c r="X171">
        <f t="shared" si="140"/>
        <v>0.17601843390326738</v>
      </c>
      <c r="Y171">
        <f t="shared" si="141"/>
        <v>4.1895607793426104E-2</v>
      </c>
      <c r="Z171">
        <f t="shared" si="142"/>
        <v>-4.1100360706891343E-3</v>
      </c>
      <c r="AA171">
        <f t="shared" si="143"/>
        <v>-4.3813660608281436E-4</v>
      </c>
      <c r="AB171">
        <f t="shared" si="144"/>
        <v>20.489028036549957</v>
      </c>
      <c r="AC171">
        <f t="shared" si="145"/>
        <v>0.1733352649362685</v>
      </c>
      <c r="AD171">
        <f t="shared" si="146"/>
        <v>-0.12669352105527687</v>
      </c>
      <c r="AE171">
        <f t="shared" si="147"/>
        <v>-3.0810526661926986E-3</v>
      </c>
      <c r="AF171">
        <f t="shared" si="148"/>
        <v>1.7197626225525294E-3</v>
      </c>
      <c r="AG171">
        <f t="shared" si="149"/>
        <v>-5.625885943681741</v>
      </c>
      <c r="AH171">
        <f t="shared" si="150"/>
        <v>0</v>
      </c>
      <c r="AI171">
        <f t="shared" si="151"/>
        <v>2.7510223542457263E-2</v>
      </c>
      <c r="AJ171">
        <f t="shared" si="152"/>
        <v>-2.3611237918491012E-3</v>
      </c>
      <c r="AK171">
        <f t="shared" si="153"/>
        <v>0.88958016393956418</v>
      </c>
      <c r="AL171">
        <f t="shared" si="154"/>
        <v>-7.5161295648515291E-3</v>
      </c>
      <c r="AM171">
        <f t="shared" si="155"/>
        <v>-7.6220076655442601E-2</v>
      </c>
      <c r="AN171">
        <f t="shared" si="156"/>
        <v>2.9896297448083384E-3</v>
      </c>
      <c r="AO171">
        <f t="shared" si="157"/>
        <v>-2.3641113702410776</v>
      </c>
      <c r="AP171" s="21">
        <f t="shared" si="158"/>
        <v>4.3240293164317004E-3</v>
      </c>
      <c r="AQ171" s="20" t="str">
        <f>Main!D63</f>
        <v>ice</v>
      </c>
      <c r="AR171" s="24">
        <f t="shared" si="159"/>
        <v>1216.2501817035597</v>
      </c>
      <c r="AS171">
        <f t="shared" si="160"/>
        <v>1.2162501817035598</v>
      </c>
      <c r="AT171">
        <f t="shared" si="161"/>
        <v>0</v>
      </c>
      <c r="AU171">
        <f t="shared" si="162"/>
        <v>0</v>
      </c>
      <c r="AV171">
        <f t="shared" si="163"/>
        <v>0</v>
      </c>
      <c r="AW171">
        <f t="shared" si="164"/>
        <v>4.3348928190400007E-3</v>
      </c>
      <c r="AX171" t="str">
        <f t="shared" si="165"/>
        <v/>
      </c>
      <c r="AY171" s="26">
        <f t="shared" si="166"/>
        <v>0.25060602561117362</v>
      </c>
      <c r="AZ171" s="22">
        <f>IF(B171&gt;C171,1+ -0.000340326741162024 *(B171-C171)+(B171-C171)^2* -0.000000850463578321 + (B171-C171)*Main!C63* -0.000001031725417801,1)</f>
        <v>0.85963550438461644</v>
      </c>
      <c r="BA171">
        <f t="shared" si="167"/>
        <v>1</v>
      </c>
      <c r="BB171" s="25">
        <f>IF(AND(ISBLANK(Main!C63),ISNUMBER(Main!F63)), Main!F63, BA171*D171+(1-BA171)*AV171)</f>
        <v>6.7375790160000006</v>
      </c>
      <c r="BC171" s="27"/>
      <c r="BL171" s="53"/>
      <c r="BM171" s="54"/>
    </row>
    <row r="172" spans="2:65">
      <c r="B172">
        <f>Main!E64</f>
        <v>250</v>
      </c>
      <c r="C172">
        <f>IF(ISNUMBER(Main!C64),Main!C64, IF(AND(ISBLANK(Main!C64), ISNUMBER(Main!F64)), 'Tm-Th-Salinity'!H172,""))</f>
        <v>-2.9</v>
      </c>
      <c r="D172" s="25">
        <f>IF('Tm-Th-Salinity'!E172=0,0.0000000001,'Tm-Th-Salinity'!E172)</f>
        <v>4.8038626730000002</v>
      </c>
      <c r="E172">
        <f t="shared" si="121"/>
        <v>2.7025000000000001</v>
      </c>
      <c r="F172">
        <f t="shared" si="122"/>
        <v>4.8038626730000006E-2</v>
      </c>
      <c r="G172">
        <f t="shared" si="123"/>
        <v>-27.2444260945847</v>
      </c>
      <c r="H172">
        <f t="shared" si="124"/>
        <v>-0.16516825827362958</v>
      </c>
      <c r="I172">
        <f t="shared" si="125"/>
        <v>0</v>
      </c>
      <c r="J172">
        <f t="shared" si="126"/>
        <v>5.5038358290279135E-3</v>
      </c>
      <c r="K172">
        <f t="shared" si="127"/>
        <v>1.5173510935599316E-3</v>
      </c>
      <c r="L172">
        <f t="shared" si="128"/>
        <v>-1.7178246792740038E-4</v>
      </c>
      <c r="M172">
        <f t="shared" si="129"/>
        <v>-3.7658392636128083E-6</v>
      </c>
      <c r="N172">
        <f t="shared" si="130"/>
        <v>-2.8125347244342641E-7</v>
      </c>
      <c r="O172">
        <f t="shared" si="131"/>
        <v>53.1724168355206</v>
      </c>
      <c r="P172">
        <f t="shared" si="132"/>
        <v>0.38246257661135563</v>
      </c>
      <c r="Q172">
        <f t="shared" si="133"/>
        <v>-3.1554547811074127E-2</v>
      </c>
      <c r="R172">
        <f t="shared" si="134"/>
        <v>-2.3385922071950904E-2</v>
      </c>
      <c r="S172">
        <f t="shared" si="135"/>
        <v>0</v>
      </c>
      <c r="T172">
        <f t="shared" si="136"/>
        <v>1.8843064808944012E-4</v>
      </c>
      <c r="U172">
        <f t="shared" si="137"/>
        <v>6.3530601088501254E-6</v>
      </c>
      <c r="V172">
        <f t="shared" si="138"/>
        <v>-44.112248701548701</v>
      </c>
      <c r="W172">
        <f t="shared" si="139"/>
        <v>-0.36036635167455494</v>
      </c>
      <c r="X172">
        <f t="shared" si="140"/>
        <v>9.0348279206970195E-2</v>
      </c>
      <c r="Y172">
        <f t="shared" si="141"/>
        <v>1.5332640051140855E-2</v>
      </c>
      <c r="Z172">
        <f t="shared" si="142"/>
        <v>-1.0724592287173085E-3</v>
      </c>
      <c r="AA172">
        <f t="shared" si="143"/>
        <v>-8.151385067882586E-5</v>
      </c>
      <c r="AB172">
        <f t="shared" si="144"/>
        <v>20.787574502868384</v>
      </c>
      <c r="AC172">
        <f t="shared" si="145"/>
        <v>0.12538803688277969</v>
      </c>
      <c r="AD172">
        <f t="shared" si="146"/>
        <v>-6.5344688633464071E-2</v>
      </c>
      <c r="AE172">
        <f t="shared" si="147"/>
        <v>-1.1330308138583357E-3</v>
      </c>
      <c r="AF172">
        <f t="shared" si="148"/>
        <v>4.5091825444042876E-4</v>
      </c>
      <c r="AG172">
        <f t="shared" si="149"/>
        <v>-5.7354505444222434</v>
      </c>
      <c r="AH172">
        <f t="shared" si="150"/>
        <v>0</v>
      </c>
      <c r="AI172">
        <f t="shared" si="151"/>
        <v>1.4257525601903354E-2</v>
      </c>
      <c r="AJ172">
        <f t="shared" si="152"/>
        <v>-8.7248006049048287E-4</v>
      </c>
      <c r="AK172">
        <f t="shared" si="153"/>
        <v>0.91128843842497054</v>
      </c>
      <c r="AL172">
        <f t="shared" si="154"/>
        <v>-5.4897395457558723E-3</v>
      </c>
      <c r="AM172">
        <f t="shared" si="155"/>
        <v>-7.8457471053478473E-2</v>
      </c>
      <c r="AN172">
        <f t="shared" si="156"/>
        <v>3.0922634262526764E-3</v>
      </c>
      <c r="AO172">
        <f t="shared" si="157"/>
        <v>-2.3153996456543675</v>
      </c>
      <c r="AP172" s="21">
        <f t="shared" si="158"/>
        <v>4.8372702833128266E-3</v>
      </c>
      <c r="AQ172" s="20" t="str">
        <f>Main!D64</f>
        <v>ice</v>
      </c>
      <c r="AR172" s="24">
        <f t="shared" si="159"/>
        <v>1215.3186347933047</v>
      </c>
      <c r="AS172">
        <f t="shared" si="160"/>
        <v>1.2153186347933047</v>
      </c>
      <c r="AT172">
        <f t="shared" si="161"/>
        <v>0</v>
      </c>
      <c r="AU172">
        <f t="shared" si="162"/>
        <v>0</v>
      </c>
      <c r="AV172">
        <f t="shared" si="163"/>
        <v>0</v>
      </c>
      <c r="AW172">
        <f t="shared" si="164"/>
        <v>4.8526730646200004E-3</v>
      </c>
      <c r="AX172" t="str">
        <f t="shared" si="165"/>
        <v/>
      </c>
      <c r="AY172" s="26">
        <f t="shared" si="166"/>
        <v>0.3174081810594821</v>
      </c>
      <c r="AZ172" s="22">
        <f>IF(B172&gt;C172,1+ -0.000340326741162024 *(B172-C172)+(B172-C172)^2* -0.000000850463578321 + (B172-C172)*Main!C64* -0.000001031725417801,1)</f>
        <v>0.86029374666647185</v>
      </c>
      <c r="BA172">
        <f t="shared" si="167"/>
        <v>1</v>
      </c>
      <c r="BB172" s="25">
        <f>IF(AND(ISBLANK(Main!C64),ISNUMBER(Main!F64)), Main!F64, BA172*D172+(1-BA172)*AV172)</f>
        <v>4.8038626730000002</v>
      </c>
      <c r="BC172" s="27"/>
      <c r="BL172" s="53"/>
      <c r="BM172" s="54"/>
    </row>
    <row r="173" spans="2:65">
      <c r="B173">
        <f>Main!E65</f>
        <v>261</v>
      </c>
      <c r="C173">
        <f>IF(ISNUMBER(Main!C65),Main!C65, IF(AND(ISBLANK(Main!C65), ISNUMBER(Main!F65)), 'Tm-Th-Salinity'!H173,""))</f>
        <v>-2.8</v>
      </c>
      <c r="D173" s="25">
        <f>IF('Tm-Th-Salinity'!E173=0,0.0000000001,'Tm-Th-Salinity'!E173)</f>
        <v>4.6496992639999997</v>
      </c>
      <c r="E173">
        <f t="shared" si="121"/>
        <v>2.7034999999999996</v>
      </c>
      <c r="F173">
        <f t="shared" si="122"/>
        <v>4.6496992639999998E-2</v>
      </c>
      <c r="G173">
        <f t="shared" si="123"/>
        <v>-27.2444260945847</v>
      </c>
      <c r="H173">
        <f t="shared" si="124"/>
        <v>-0.15986775251663346</v>
      </c>
      <c r="I173">
        <f t="shared" si="125"/>
        <v>0</v>
      </c>
      <c r="J173">
        <f t="shared" si="126"/>
        <v>4.9907786935056032E-3</v>
      </c>
      <c r="K173">
        <f t="shared" si="127"/>
        <v>1.331751527794043E-3</v>
      </c>
      <c r="L173">
        <f t="shared" si="128"/>
        <v>-1.4593190099094298E-4</v>
      </c>
      <c r="M173">
        <f t="shared" si="129"/>
        <v>-3.0964741708300724E-6</v>
      </c>
      <c r="N173">
        <f t="shared" si="130"/>
        <v>-2.2384008188318503E-7</v>
      </c>
      <c r="O173">
        <f t="shared" si="131"/>
        <v>53.192092105394977</v>
      </c>
      <c r="P173">
        <f t="shared" si="132"/>
        <v>0.37032573904209293</v>
      </c>
      <c r="Q173">
        <f t="shared" si="133"/>
        <v>-2.9572714671742339E-2</v>
      </c>
      <c r="R173">
        <f t="shared" si="134"/>
        <v>-2.121377756104794E-2</v>
      </c>
      <c r="S173">
        <f t="shared" si="135"/>
        <v>0</v>
      </c>
      <c r="T173">
        <f t="shared" si="136"/>
        <v>1.601340232880623E-4</v>
      </c>
      <c r="U173">
        <f t="shared" si="137"/>
        <v>5.2257582900296471E-6</v>
      </c>
      <c r="V173">
        <f t="shared" si="138"/>
        <v>-44.144900253874056</v>
      </c>
      <c r="W173">
        <f t="shared" si="139"/>
        <v>-0.3490598164723912</v>
      </c>
      <c r="X173">
        <f t="shared" si="140"/>
        <v>8.4705144705581839E-2</v>
      </c>
      <c r="Y173">
        <f t="shared" si="141"/>
        <v>1.3913651592777552E-2</v>
      </c>
      <c r="Z173">
        <f t="shared" si="142"/>
        <v>-9.4197473587885985E-4</v>
      </c>
      <c r="AA173">
        <f t="shared" si="143"/>
        <v>-6.9298551056703713E-5</v>
      </c>
      <c r="AB173">
        <f t="shared" si="144"/>
        <v>20.810658981052736</v>
      </c>
      <c r="AC173">
        <f t="shared" si="145"/>
        <v>0.12149891432880318</v>
      </c>
      <c r="AD173">
        <f t="shared" si="146"/>
        <v>-6.1285942247404857E-2</v>
      </c>
      <c r="AE173">
        <f t="shared" si="147"/>
        <v>-1.0285527654285813E-3</v>
      </c>
      <c r="AF173">
        <f t="shared" si="148"/>
        <v>3.962022637996449E-4</v>
      </c>
      <c r="AG173">
        <f t="shared" si="149"/>
        <v>-5.7439443608790075</v>
      </c>
      <c r="AH173">
        <f t="shared" si="150"/>
        <v>0</v>
      </c>
      <c r="AI173">
        <f t="shared" si="151"/>
        <v>1.3376897708720728E-2</v>
      </c>
      <c r="AJ173">
        <f t="shared" si="152"/>
        <v>-7.923207629318233E-4</v>
      </c>
      <c r="AK173">
        <f t="shared" si="153"/>
        <v>0.91297569668962109</v>
      </c>
      <c r="AL173">
        <f t="shared" si="154"/>
        <v>-5.3234033945370749E-3</v>
      </c>
      <c r="AM173">
        <f t="shared" si="155"/>
        <v>-7.8631820919474321E-2</v>
      </c>
      <c r="AN173">
        <f t="shared" si="156"/>
        <v>3.1002818860110556E-3</v>
      </c>
      <c r="AO173">
        <f t="shared" si="157"/>
        <v>-2.3116758314835373</v>
      </c>
      <c r="AP173" s="21">
        <f t="shared" si="158"/>
        <v>4.878925296933523E-3</v>
      </c>
      <c r="AQ173" s="20" t="str">
        <f>Main!D65</f>
        <v>ice</v>
      </c>
      <c r="AR173" s="24">
        <f t="shared" si="159"/>
        <v>1215.2476712470643</v>
      </c>
      <c r="AS173">
        <f t="shared" si="160"/>
        <v>1.2152476712470643</v>
      </c>
      <c r="AT173">
        <f t="shared" si="161"/>
        <v>0</v>
      </c>
      <c r="AU173">
        <f t="shared" si="162"/>
        <v>0</v>
      </c>
      <c r="AV173">
        <f t="shared" si="163"/>
        <v>0</v>
      </c>
      <c r="AW173">
        <f t="shared" si="164"/>
        <v>4.8946217241600002E-3</v>
      </c>
      <c r="AX173" t="str">
        <f t="shared" si="165"/>
        <v/>
      </c>
      <c r="AY173" s="26">
        <f t="shared" si="166"/>
        <v>0.3206872381781658</v>
      </c>
      <c r="AZ173" s="22">
        <f>IF(B173&gt;C173,1+ -0.000340326741162024 *(B173-C173)+(B173-C173)^2* -0.000000850463578321 + (B173-C173)*Main!C65* -0.000001031725417801,1)</f>
        <v>0.85179974472472975</v>
      </c>
      <c r="BA173">
        <f t="shared" si="167"/>
        <v>1</v>
      </c>
      <c r="BB173" s="25">
        <f>IF(AND(ISBLANK(Main!C65),ISNUMBER(Main!F65)), Main!F65, BA173*D173+(1-BA173)*AV173)</f>
        <v>4.6496992639999997</v>
      </c>
      <c r="BC173" s="27"/>
      <c r="BL173" s="53"/>
      <c r="BM173" s="54"/>
    </row>
    <row r="174" spans="2:65">
      <c r="B174">
        <f>Main!E66</f>
        <v>261</v>
      </c>
      <c r="C174">
        <f>IF(ISNUMBER(Main!C66),Main!C66, IF(AND(ISBLANK(Main!C66), ISNUMBER(Main!F66)), 'Tm-Th-Salinity'!H174,""))</f>
        <v>-3</v>
      </c>
      <c r="D174" s="25">
        <f>IF('Tm-Th-Salinity'!E174=0,0.0000000001,'Tm-Th-Salinity'!E174)</f>
        <v>4.9572389999999995</v>
      </c>
      <c r="E174">
        <f t="shared" si="121"/>
        <v>2.7014999999999998</v>
      </c>
      <c r="F174">
        <f t="shared" si="122"/>
        <v>4.9572389999999994E-2</v>
      </c>
      <c r="G174">
        <f t="shared" si="123"/>
        <v>-27.2444260945847</v>
      </c>
      <c r="H174">
        <f t="shared" si="124"/>
        <v>-0.17044170227388783</v>
      </c>
      <c r="I174">
        <f t="shared" si="125"/>
        <v>0</v>
      </c>
      <c r="J174">
        <f t="shared" si="126"/>
        <v>6.0480210336682936E-3</v>
      </c>
      <c r="K174">
        <f t="shared" si="127"/>
        <v>1.7206129123061625E-3</v>
      </c>
      <c r="L174">
        <f t="shared" si="128"/>
        <v>-2.0101349164954654E-4</v>
      </c>
      <c r="M174">
        <f t="shared" si="129"/>
        <v>-4.5473399539202302E-6</v>
      </c>
      <c r="N174">
        <f t="shared" si="130"/>
        <v>-3.5046351352227497E-7</v>
      </c>
      <c r="O174">
        <f t="shared" si="131"/>
        <v>53.15274156564621</v>
      </c>
      <c r="P174">
        <f t="shared" si="132"/>
        <v>0.3945276900285789</v>
      </c>
      <c r="Q174">
        <f t="shared" si="133"/>
        <v>-3.3589209108005079E-2</v>
      </c>
      <c r="R174">
        <f t="shared" si="134"/>
        <v>-2.5688668191919613E-2</v>
      </c>
      <c r="S174">
        <f t="shared" si="135"/>
        <v>0</v>
      </c>
      <c r="T174">
        <f t="shared" si="136"/>
        <v>2.2041298733204521E-4</v>
      </c>
      <c r="U174">
        <f t="shared" si="137"/>
        <v>7.6686316423601372E-6</v>
      </c>
      <c r="V174">
        <f t="shared" si="138"/>
        <v>-44.079609228968906</v>
      </c>
      <c r="W174">
        <f t="shared" si="139"/>
        <v>-0.3715968684757931</v>
      </c>
      <c r="X174">
        <f t="shared" si="140"/>
        <v>9.6138418071922235E-2</v>
      </c>
      <c r="Y174">
        <f t="shared" si="141"/>
        <v>1.6836169933759065E-2</v>
      </c>
      <c r="Z174">
        <f t="shared" si="142"/>
        <v>-1.2152242433474745E-3</v>
      </c>
      <c r="AA174">
        <f t="shared" si="143"/>
        <v>-9.5313917015904089E-5</v>
      </c>
      <c r="AB174">
        <f t="shared" si="144"/>
        <v>20.764507102159232</v>
      </c>
      <c r="AC174">
        <f t="shared" si="145"/>
        <v>0.12924780749860845</v>
      </c>
      <c r="AD174">
        <f t="shared" si="146"/>
        <v>-6.9506696590727612E-2</v>
      </c>
      <c r="AE174">
        <f t="shared" si="147"/>
        <v>-1.243676277963641E-3</v>
      </c>
      <c r="AF174">
        <f t="shared" si="148"/>
        <v>5.1075511028784515E-4</v>
      </c>
      <c r="AG174">
        <f t="shared" si="149"/>
        <v>-5.7269661515773302</v>
      </c>
      <c r="AH174">
        <f t="shared" si="150"/>
        <v>0</v>
      </c>
      <c r="AI174">
        <f t="shared" si="151"/>
        <v>1.5160020374468583E-2</v>
      </c>
      <c r="AJ174">
        <f t="shared" si="152"/>
        <v>-9.5732722378682415E-4</v>
      </c>
      <c r="AK174">
        <f t="shared" si="153"/>
        <v>0.90960367564254196</v>
      </c>
      <c r="AL174">
        <f t="shared" si="154"/>
        <v>-5.654541040674187E-3</v>
      </c>
      <c r="AM174">
        <f t="shared" si="155"/>
        <v>-7.828344346069939E-2</v>
      </c>
      <c r="AN174">
        <f t="shared" si="156"/>
        <v>3.0842627490618819E-3</v>
      </c>
      <c r="AO174">
        <f t="shared" si="157"/>
        <v>-2.3191258744502559</v>
      </c>
      <c r="AP174" s="21">
        <f t="shared" si="158"/>
        <v>4.7959442445744257E-3</v>
      </c>
      <c r="AQ174" s="20" t="str">
        <f>Main!D66</f>
        <v>ice</v>
      </c>
      <c r="AR174" s="24">
        <f t="shared" si="159"/>
        <v>1215.3896967560061</v>
      </c>
      <c r="AS174">
        <f t="shared" si="160"/>
        <v>1.2153896967560061</v>
      </c>
      <c r="AT174">
        <f t="shared" si="161"/>
        <v>0</v>
      </c>
      <c r="AU174">
        <f t="shared" si="162"/>
        <v>0</v>
      </c>
      <c r="AV174">
        <f t="shared" si="163"/>
        <v>0</v>
      </c>
      <c r="AW174">
        <f t="shared" si="164"/>
        <v>4.8110326600000006E-3</v>
      </c>
      <c r="AX174" t="str">
        <f t="shared" si="165"/>
        <v/>
      </c>
      <c r="AY174" s="26">
        <f t="shared" si="166"/>
        <v>0.31362113899212068</v>
      </c>
      <c r="AZ174" s="22">
        <f>IF(B174&gt;C174,1+ -0.000340326741162024 *(B174-C174)+(B174-C174)^2* -0.000000850463578321 + (B174-C174)*Main!C66* -0.000001031725417801,1)</f>
        <v>0.8516969573094636</v>
      </c>
      <c r="BA174">
        <f t="shared" si="167"/>
        <v>1</v>
      </c>
      <c r="BB174" s="25">
        <f>IF(AND(ISBLANK(Main!C66),ISNUMBER(Main!F66)), Main!F66, BA174*D174+(1-BA174)*AV174)</f>
        <v>4.9572389999999995</v>
      </c>
      <c r="BC174" s="27"/>
      <c r="BL174" s="53"/>
      <c r="BM174" s="54"/>
    </row>
    <row r="175" spans="2:65">
      <c r="B175">
        <f>Main!E67</f>
        <v>300</v>
      </c>
      <c r="C175">
        <f>IF(ISNUMBER(Main!C67),Main!C67, IF(AND(ISBLANK(Main!C67), ISNUMBER(Main!F67)), 'Tm-Th-Salinity'!H175,""))</f>
        <v>-3.5</v>
      </c>
      <c r="D175" s="25">
        <f>IF('Tm-Th-Salinity'!E175=0,0.0000000001,'Tm-Th-Salinity'!E175)</f>
        <v>5.7124313750000004</v>
      </c>
      <c r="E175">
        <f t="shared" si="121"/>
        <v>2.6964999999999999</v>
      </c>
      <c r="F175">
        <f t="shared" si="122"/>
        <v>5.7124313750000003E-2</v>
      </c>
      <c r="G175">
        <f t="shared" si="123"/>
        <v>-27.2444260945847</v>
      </c>
      <c r="H175">
        <f t="shared" si="124"/>
        <v>-0.19640701763174337</v>
      </c>
      <c r="I175">
        <f t="shared" si="125"/>
        <v>0</v>
      </c>
      <c r="J175">
        <f t="shared" si="126"/>
        <v>9.2545798522100532E-3</v>
      </c>
      <c r="K175">
        <f t="shared" si="127"/>
        <v>3.0339451845355363E-3</v>
      </c>
      <c r="L175">
        <f t="shared" si="128"/>
        <v>-4.0844247361753084E-4</v>
      </c>
      <c r="M175">
        <f t="shared" si="129"/>
        <v>-1.0647416701283518E-5</v>
      </c>
      <c r="N175">
        <f t="shared" si="130"/>
        <v>-9.4560721449752059E-7</v>
      </c>
      <c r="O175">
        <f t="shared" si="131"/>
        <v>53.054365216274299</v>
      </c>
      <c r="P175">
        <f t="shared" si="132"/>
        <v>0.45378912147959766</v>
      </c>
      <c r="Q175">
        <f t="shared" si="133"/>
        <v>-4.4520241030460206E-2</v>
      </c>
      <c r="R175">
        <f t="shared" si="134"/>
        <v>-3.9235614255597573E-2</v>
      </c>
      <c r="S175">
        <f t="shared" si="135"/>
        <v>0</v>
      </c>
      <c r="T175">
        <f t="shared" si="136"/>
        <v>4.4703170285410795E-4</v>
      </c>
      <c r="U175">
        <f t="shared" si="137"/>
        <v>1.7922564760004881E-5</v>
      </c>
      <c r="V175">
        <f t="shared" si="138"/>
        <v>-43.91659306225381</v>
      </c>
      <c r="W175">
        <f t="shared" si="139"/>
        <v>-0.42662282678773505</v>
      </c>
      <c r="X175">
        <f t="shared" si="140"/>
        <v>0.12718917586563275</v>
      </c>
      <c r="Y175">
        <f t="shared" si="141"/>
        <v>2.5667148322223488E-2</v>
      </c>
      <c r="Z175">
        <f t="shared" si="142"/>
        <v>-2.1348722037549533E-3</v>
      </c>
      <c r="AA175">
        <f t="shared" si="143"/>
        <v>-1.929536122952989E-4</v>
      </c>
      <c r="AB175">
        <f t="shared" si="144"/>
        <v>20.649426039571964</v>
      </c>
      <c r="AC175">
        <f t="shared" si="145"/>
        <v>0.14811214820626825</v>
      </c>
      <c r="AD175">
        <f t="shared" si="146"/>
        <v>-9.1785754626625249E-2</v>
      </c>
      <c r="AE175">
        <f t="shared" si="147"/>
        <v>-1.892505381096169E-3</v>
      </c>
      <c r="AF175">
        <f t="shared" si="148"/>
        <v>8.9561968626448464E-4</v>
      </c>
      <c r="AG175">
        <f t="shared" si="149"/>
        <v>-5.6846852975762863</v>
      </c>
      <c r="AH175">
        <f t="shared" si="150"/>
        <v>0</v>
      </c>
      <c r="AI175">
        <f t="shared" si="151"/>
        <v>1.9982226254097273E-2</v>
      </c>
      <c r="AJ175">
        <f t="shared" si="152"/>
        <v>-1.4540710718195543E-3</v>
      </c>
      <c r="AK175">
        <f t="shared" si="153"/>
        <v>0.90121719711458703</v>
      </c>
      <c r="AL175">
        <f t="shared" si="154"/>
        <v>-6.4558846539600409E-3</v>
      </c>
      <c r="AM175">
        <f t="shared" si="155"/>
        <v>-7.7418122927829305E-2</v>
      </c>
      <c r="AN175">
        <f t="shared" si="156"/>
        <v>3.044524952667473E-3</v>
      </c>
      <c r="AO175">
        <f t="shared" si="157"/>
        <v>-2.3378024570632823</v>
      </c>
      <c r="AP175" s="21">
        <f t="shared" si="158"/>
        <v>4.5940693088982552E-3</v>
      </c>
      <c r="AQ175" s="20" t="str">
        <f>Main!D67</f>
        <v>ice</v>
      </c>
      <c r="AR175" s="24">
        <f t="shared" si="159"/>
        <v>1215.7464890464407</v>
      </c>
      <c r="AS175">
        <f t="shared" si="160"/>
        <v>1.2157464890464407</v>
      </c>
      <c r="AT175">
        <f t="shared" si="161"/>
        <v>0</v>
      </c>
      <c r="AU175">
        <f t="shared" si="162"/>
        <v>0</v>
      </c>
      <c r="AV175">
        <f t="shared" si="163"/>
        <v>0</v>
      </c>
      <c r="AW175">
        <f t="shared" si="164"/>
        <v>4.6074064925000005E-3</v>
      </c>
      <c r="AX175" t="str">
        <f t="shared" si="165"/>
        <v/>
      </c>
      <c r="AY175" s="26">
        <f t="shared" si="166"/>
        <v>0.2894726919245304</v>
      </c>
      <c r="AZ175" s="22">
        <f>IF(B175&gt;C175,1+ -0.000340326741162024 *(B175-C175)+(B175-C175)^2* -0.000000850463578321 + (B175-C175)*Main!C67* -0.000001031725417801,1)</f>
        <v>0.81946867064018636</v>
      </c>
      <c r="BA175">
        <f t="shared" si="167"/>
        <v>1</v>
      </c>
      <c r="BB175" s="25">
        <f>IF(AND(ISBLANK(Main!C67),ISNUMBER(Main!F67)), Main!F67, BA175*D175+(1-BA175)*AV175)</f>
        <v>5.7124313750000004</v>
      </c>
      <c r="BC175" s="27"/>
      <c r="BL175" s="53"/>
      <c r="BM175" s="54"/>
    </row>
    <row r="176" spans="2:65">
      <c r="B176">
        <f>Main!E68</f>
        <v>270</v>
      </c>
      <c r="C176">
        <f>IF(ISNUMBER(Main!C68),Main!C68, IF(AND(ISBLANK(Main!C68), ISNUMBER(Main!F68)), 'Tm-Th-Salinity'!H176,""))</f>
        <v>-3.6</v>
      </c>
      <c r="D176" s="25">
        <f>IF('Tm-Th-Salinity'!E176=0,0.0000000001,'Tm-Th-Salinity'!E176)</f>
        <v>5.8611553920000006</v>
      </c>
      <c r="E176">
        <f t="shared" si="121"/>
        <v>2.6954999999999996</v>
      </c>
      <c r="F176">
        <f t="shared" si="122"/>
        <v>5.8611553920000004E-2</v>
      </c>
      <c r="G176">
        <f t="shared" si="123"/>
        <v>-27.2444260945847</v>
      </c>
      <c r="H176">
        <f t="shared" si="124"/>
        <v>-0.20152050411615349</v>
      </c>
      <c r="I176">
        <f t="shared" si="125"/>
        <v>0</v>
      </c>
      <c r="J176">
        <f t="shared" si="126"/>
        <v>9.9963954115458251E-3</v>
      </c>
      <c r="K176">
        <f t="shared" si="127"/>
        <v>3.3624566132559146E-3</v>
      </c>
      <c r="L176">
        <f t="shared" si="128"/>
        <v>-4.6445334689446062E-4</v>
      </c>
      <c r="M176">
        <f t="shared" si="129"/>
        <v>-1.2422748415356533E-5</v>
      </c>
      <c r="N176">
        <f t="shared" si="130"/>
        <v>-1.1320000752135589E-6</v>
      </c>
      <c r="O176">
        <f t="shared" si="131"/>
        <v>53.034689946399908</v>
      </c>
      <c r="P176">
        <f t="shared" si="132"/>
        <v>0.4654309204583823</v>
      </c>
      <c r="Q176">
        <f t="shared" si="133"/>
        <v>-4.6851219325315878E-2</v>
      </c>
      <c r="R176">
        <f t="shared" si="134"/>
        <v>-4.2364890391072926E-2</v>
      </c>
      <c r="S176">
        <f t="shared" si="135"/>
        <v>0</v>
      </c>
      <c r="T176">
        <f t="shared" si="136"/>
        <v>5.0814591005324684E-4</v>
      </c>
      <c r="U176">
        <f t="shared" si="137"/>
        <v>2.0903187142926169E-5</v>
      </c>
      <c r="V176">
        <f t="shared" si="138"/>
        <v>-43.884026068147534</v>
      </c>
      <c r="W176">
        <f t="shared" si="139"/>
        <v>-0.43740541165210156</v>
      </c>
      <c r="X176">
        <f t="shared" si="140"/>
        <v>0.13379887319935449</v>
      </c>
      <c r="Y176">
        <f t="shared" si="141"/>
        <v>2.7703979857973925E-2</v>
      </c>
      <c r="Z176">
        <f t="shared" si="142"/>
        <v>-2.36427867498131E-3</v>
      </c>
      <c r="AA176">
        <f t="shared" si="143"/>
        <v>-2.1925117808136211E-4</v>
      </c>
      <c r="AB176">
        <f t="shared" si="144"/>
        <v>20.626460971012207</v>
      </c>
      <c r="AC176">
        <f t="shared" si="145"/>
        <v>0.15179926033325075</v>
      </c>
      <c r="AD176">
        <f t="shared" si="146"/>
        <v>-9.6519818622044076E-2</v>
      </c>
      <c r="AE176">
        <f t="shared" si="147"/>
        <v>-2.041928717724969E-3</v>
      </c>
      <c r="AF176">
        <f t="shared" si="148"/>
        <v>9.9149225242837818E-4</v>
      </c>
      <c r="AG176">
        <f t="shared" si="149"/>
        <v>-5.6762573000660286</v>
      </c>
      <c r="AH176">
        <f t="shared" si="150"/>
        <v>0</v>
      </c>
      <c r="AI176">
        <f t="shared" si="151"/>
        <v>2.1005063455983981E-2</v>
      </c>
      <c r="AJ176">
        <f t="shared" si="152"/>
        <v>-1.5682958744964008E-3</v>
      </c>
      <c r="AK176">
        <f t="shared" si="153"/>
        <v>0.89954734914467238</v>
      </c>
      <c r="AL176">
        <f t="shared" si="154"/>
        <v>-6.6116911735198021E-3</v>
      </c>
      <c r="AM176">
        <f t="shared" si="155"/>
        <v>-7.7246018981413381E-2</v>
      </c>
      <c r="AN176">
        <f t="shared" si="156"/>
        <v>3.036630282189414E-3</v>
      </c>
      <c r="AO176">
        <f t="shared" si="157"/>
        <v>-2.3415483920822058</v>
      </c>
      <c r="AP176" s="21">
        <f t="shared" si="158"/>
        <v>4.5546143268849907E-3</v>
      </c>
      <c r="AQ176" s="20" t="str">
        <f>Main!D68</f>
        <v>ice</v>
      </c>
      <c r="AR176" s="24">
        <f t="shared" si="159"/>
        <v>1215.8181452485296</v>
      </c>
      <c r="AS176">
        <f t="shared" si="160"/>
        <v>1.2158181452485297</v>
      </c>
      <c r="AT176">
        <f t="shared" si="161"/>
        <v>0</v>
      </c>
      <c r="AU176">
        <f t="shared" si="162"/>
        <v>0</v>
      </c>
      <c r="AV176">
        <f t="shared" si="163"/>
        <v>0</v>
      </c>
      <c r="AW176">
        <f t="shared" si="164"/>
        <v>4.5675868364800001E-3</v>
      </c>
      <c r="AX176" t="str">
        <f t="shared" si="165"/>
        <v/>
      </c>
      <c r="AY176" s="26">
        <f t="shared" si="166"/>
        <v>0.28401232553263589</v>
      </c>
      <c r="AZ176" s="22">
        <f>IF(B176&gt;C176,1+ -0.000340326741162024 *(B176-C176)+(B176-C176)^2* -0.000000850463578321 + (B176-C176)*Main!C68* -0.000001031725417801,1)</f>
        <v>0.84423969382175557</v>
      </c>
      <c r="BA176">
        <f t="shared" si="167"/>
        <v>1</v>
      </c>
      <c r="BB176" s="25">
        <f>IF(AND(ISBLANK(Main!C68),ISNUMBER(Main!F68)), Main!F68, BA176*D176+(1-BA176)*AV176)</f>
        <v>5.8611553920000006</v>
      </c>
      <c r="BC176" s="27"/>
      <c r="BL176" s="53"/>
      <c r="BM176" s="54"/>
    </row>
    <row r="177" spans="2:65">
      <c r="B177">
        <f>Main!E69</f>
        <v>0</v>
      </c>
      <c r="C177" t="str">
        <f>IF(ISNUMBER(Main!C69),Main!C69, IF(AND(ISBLANK(Main!C69), ISNUMBER(Main!F69)), 'Tm-Th-Salinity'!H177,""))</f>
        <v/>
      </c>
      <c r="D177" s="25" t="str">
        <f>IF('Tm-Th-Salinity'!E177=0,0.0000000001,'Tm-Th-Salinity'!E177)</f>
        <v/>
      </c>
      <c r="E177" t="e">
        <f t="shared" si="121"/>
        <v>#VALUE!</v>
      </c>
      <c r="F177" t="e">
        <f t="shared" si="122"/>
        <v>#VALUE!</v>
      </c>
      <c r="G177" t="str">
        <f t="shared" si="123"/>
        <v>DUD</v>
      </c>
      <c r="H177" t="str">
        <f t="shared" si="124"/>
        <v>DUD</v>
      </c>
      <c r="I177" t="str">
        <f t="shared" si="125"/>
        <v>DUD</v>
      </c>
      <c r="J177" t="str">
        <f t="shared" si="126"/>
        <v>DUD</v>
      </c>
      <c r="K177" t="str">
        <f t="shared" si="127"/>
        <v>DUD</v>
      </c>
      <c r="L177" t="str">
        <f t="shared" si="128"/>
        <v>DUD</v>
      </c>
      <c r="M177" t="str">
        <f t="shared" si="129"/>
        <v>DUD</v>
      </c>
      <c r="N177" t="str">
        <f t="shared" si="130"/>
        <v>DUD</v>
      </c>
      <c r="O177" t="str">
        <f t="shared" si="131"/>
        <v>DUD</v>
      </c>
      <c r="P177" t="str">
        <f t="shared" si="132"/>
        <v>DUD</v>
      </c>
      <c r="Q177" t="str">
        <f t="shared" si="133"/>
        <v>DUD</v>
      </c>
      <c r="R177" t="str">
        <f t="shared" si="134"/>
        <v>DUD</v>
      </c>
      <c r="S177" t="str">
        <f t="shared" si="135"/>
        <v>DUD</v>
      </c>
      <c r="T177" t="str">
        <f t="shared" si="136"/>
        <v>DUD</v>
      </c>
      <c r="U177" t="str">
        <f t="shared" si="137"/>
        <v>DUD</v>
      </c>
      <c r="V177" t="str">
        <f t="shared" si="138"/>
        <v>DUD</v>
      </c>
      <c r="W177" t="str">
        <f t="shared" si="139"/>
        <v>DUD</v>
      </c>
      <c r="X177" t="str">
        <f t="shared" si="140"/>
        <v>DUD</v>
      </c>
      <c r="Y177" t="str">
        <f t="shared" si="141"/>
        <v>DUD</v>
      </c>
      <c r="Z177" t="str">
        <f t="shared" si="142"/>
        <v>DUD</v>
      </c>
      <c r="AA177" t="str">
        <f t="shared" si="143"/>
        <v>DUD</v>
      </c>
      <c r="AB177" t="str">
        <f t="shared" si="144"/>
        <v>DUD</v>
      </c>
      <c r="AC177" t="str">
        <f t="shared" si="145"/>
        <v>DUD</v>
      </c>
      <c r="AD177" t="str">
        <f t="shared" si="146"/>
        <v>DUD</v>
      </c>
      <c r="AE177" t="str">
        <f t="shared" si="147"/>
        <v>DUD</v>
      </c>
      <c r="AF177" t="str">
        <f t="shared" si="148"/>
        <v>DUD</v>
      </c>
      <c r="AG177" t="str">
        <f t="shared" si="149"/>
        <v>DUD</v>
      </c>
      <c r="AH177" t="str">
        <f t="shared" si="150"/>
        <v>DUD</v>
      </c>
      <c r="AI177" t="str">
        <f t="shared" si="151"/>
        <v>DUD</v>
      </c>
      <c r="AJ177" t="str">
        <f t="shared" si="152"/>
        <v>DUD</v>
      </c>
      <c r="AK177" t="str">
        <f t="shared" si="153"/>
        <v>DUD</v>
      </c>
      <c r="AL177" t="str">
        <f t="shared" si="154"/>
        <v>DUD</v>
      </c>
      <c r="AM177" t="str">
        <f t="shared" si="155"/>
        <v>DUD</v>
      </c>
      <c r="AN177" t="str">
        <f t="shared" si="156"/>
        <v>DUD</v>
      </c>
      <c r="AO177">
        <f t="shared" si="157"/>
        <v>0</v>
      </c>
      <c r="AP177" s="21">
        <f t="shared" si="158"/>
        <v>1</v>
      </c>
      <c r="AQ177" s="20">
        <f>Main!D69</f>
        <v>0</v>
      </c>
      <c r="AR177" s="24" t="e">
        <f t="shared" si="159"/>
        <v>#VALUE!</v>
      </c>
      <c r="AS177" t="e">
        <f t="shared" si="160"/>
        <v>#VALUE!</v>
      </c>
      <c r="AT177" t="e">
        <f t="shared" si="161"/>
        <v>#VALUE!</v>
      </c>
      <c r="AU177" t="str">
        <f t="shared" si="162"/>
        <v/>
      </c>
      <c r="AV177" t="str">
        <f t="shared" si="163"/>
        <v>No vapor present</v>
      </c>
      <c r="AW177" t="str">
        <f t="shared" si="164"/>
        <v/>
      </c>
      <c r="AX177" t="str">
        <f t="shared" si="165"/>
        <v/>
      </c>
      <c r="AY177" s="26" t="e">
        <f t="shared" si="166"/>
        <v>#VALUE!</v>
      </c>
      <c r="AZ177" s="22">
        <f>IF(B177&gt;C177,1+ -0.000340326741162024 *(B177-C177)+(B177-C177)^2* -0.000000850463578321 + (B177-C177)*Main!C69* -0.000001031725417801,1)</f>
        <v>1</v>
      </c>
      <c r="BA177" t="e">
        <f t="shared" si="167"/>
        <v>#VALUE!</v>
      </c>
      <c r="BB177" s="25" t="e">
        <f>IF(AND(ISBLANK(Main!C69),ISNUMBER(Main!F69)), Main!F69, BA177*D177+(1-BA177)*AV177)</f>
        <v>#VALUE!</v>
      </c>
      <c r="BC177" s="27"/>
      <c r="BL177" s="53"/>
      <c r="BM177" s="54"/>
    </row>
    <row r="178" spans="2:65">
      <c r="B178">
        <f>Main!E70</f>
        <v>0</v>
      </c>
      <c r="C178" t="str">
        <f>IF(ISNUMBER(Main!C70),Main!C70, IF(AND(ISBLANK(Main!C70), ISNUMBER(Main!F70)), 'Tm-Th-Salinity'!H178,""))</f>
        <v/>
      </c>
      <c r="D178" s="25" t="str">
        <f>IF('Tm-Th-Salinity'!E178=0,0.0000000001,'Tm-Th-Salinity'!E178)</f>
        <v/>
      </c>
      <c r="E178" t="e">
        <f t="shared" si="121"/>
        <v>#VALUE!</v>
      </c>
      <c r="F178" t="e">
        <f t="shared" si="122"/>
        <v>#VALUE!</v>
      </c>
      <c r="G178" t="str">
        <f t="shared" si="123"/>
        <v>DUD</v>
      </c>
      <c r="H178" t="str">
        <f t="shared" si="124"/>
        <v>DUD</v>
      </c>
      <c r="I178" t="str">
        <f t="shared" si="125"/>
        <v>DUD</v>
      </c>
      <c r="J178" t="str">
        <f t="shared" si="126"/>
        <v>DUD</v>
      </c>
      <c r="K178" t="str">
        <f t="shared" si="127"/>
        <v>DUD</v>
      </c>
      <c r="L178" t="str">
        <f t="shared" si="128"/>
        <v>DUD</v>
      </c>
      <c r="M178" t="str">
        <f t="shared" si="129"/>
        <v>DUD</v>
      </c>
      <c r="N178" t="str">
        <f t="shared" si="130"/>
        <v>DUD</v>
      </c>
      <c r="O178" t="str">
        <f t="shared" si="131"/>
        <v>DUD</v>
      </c>
      <c r="P178" t="str">
        <f t="shared" si="132"/>
        <v>DUD</v>
      </c>
      <c r="Q178" t="str">
        <f t="shared" si="133"/>
        <v>DUD</v>
      </c>
      <c r="R178" t="str">
        <f t="shared" si="134"/>
        <v>DUD</v>
      </c>
      <c r="S178" t="str">
        <f t="shared" si="135"/>
        <v>DUD</v>
      </c>
      <c r="T178" t="str">
        <f t="shared" si="136"/>
        <v>DUD</v>
      </c>
      <c r="U178" t="str">
        <f t="shared" si="137"/>
        <v>DUD</v>
      </c>
      <c r="V178" t="str">
        <f t="shared" si="138"/>
        <v>DUD</v>
      </c>
      <c r="W178" t="str">
        <f t="shared" si="139"/>
        <v>DUD</v>
      </c>
      <c r="X178" t="str">
        <f t="shared" si="140"/>
        <v>DUD</v>
      </c>
      <c r="Y178" t="str">
        <f t="shared" si="141"/>
        <v>DUD</v>
      </c>
      <c r="Z178" t="str">
        <f t="shared" si="142"/>
        <v>DUD</v>
      </c>
      <c r="AA178" t="str">
        <f t="shared" si="143"/>
        <v>DUD</v>
      </c>
      <c r="AB178" t="str">
        <f t="shared" si="144"/>
        <v>DUD</v>
      </c>
      <c r="AC178" t="str">
        <f t="shared" si="145"/>
        <v>DUD</v>
      </c>
      <c r="AD178" t="str">
        <f t="shared" si="146"/>
        <v>DUD</v>
      </c>
      <c r="AE178" t="str">
        <f t="shared" si="147"/>
        <v>DUD</v>
      </c>
      <c r="AF178" t="str">
        <f t="shared" si="148"/>
        <v>DUD</v>
      </c>
      <c r="AG178" t="str">
        <f t="shared" si="149"/>
        <v>DUD</v>
      </c>
      <c r="AH178" t="str">
        <f t="shared" si="150"/>
        <v>DUD</v>
      </c>
      <c r="AI178" t="str">
        <f t="shared" si="151"/>
        <v>DUD</v>
      </c>
      <c r="AJ178" t="str">
        <f t="shared" si="152"/>
        <v>DUD</v>
      </c>
      <c r="AK178" t="str">
        <f t="shared" si="153"/>
        <v>DUD</v>
      </c>
      <c r="AL178" t="str">
        <f t="shared" si="154"/>
        <v>DUD</v>
      </c>
      <c r="AM178" t="str">
        <f t="shared" si="155"/>
        <v>DUD</v>
      </c>
      <c r="AN178" t="str">
        <f t="shared" si="156"/>
        <v>DUD</v>
      </c>
      <c r="AO178">
        <f t="shared" si="157"/>
        <v>0</v>
      </c>
      <c r="AP178" s="21">
        <f t="shared" si="158"/>
        <v>1</v>
      </c>
      <c r="AQ178" s="20">
        <f>Main!D70</f>
        <v>0</v>
      </c>
      <c r="AR178" s="24" t="e">
        <f t="shared" si="159"/>
        <v>#VALUE!</v>
      </c>
      <c r="AS178" t="e">
        <f t="shared" si="160"/>
        <v>#VALUE!</v>
      </c>
      <c r="AT178" t="e">
        <f t="shared" si="161"/>
        <v>#VALUE!</v>
      </c>
      <c r="AU178" t="str">
        <f t="shared" si="162"/>
        <v/>
      </c>
      <c r="AV178" t="str">
        <f t="shared" si="163"/>
        <v>No vapor present</v>
      </c>
      <c r="AW178" t="str">
        <f t="shared" si="164"/>
        <v/>
      </c>
      <c r="AX178" t="str">
        <f t="shared" si="165"/>
        <v/>
      </c>
      <c r="AY178" s="26" t="e">
        <f t="shared" si="166"/>
        <v>#VALUE!</v>
      </c>
      <c r="AZ178" s="22">
        <f>IF(B178&gt;C178,1+ -0.000340326741162024 *(B178-C178)+(B178-C178)^2* -0.000000850463578321 + (B178-C178)*Main!C70* -0.000001031725417801,1)</f>
        <v>1</v>
      </c>
      <c r="BA178" t="e">
        <f t="shared" si="167"/>
        <v>#VALUE!</v>
      </c>
      <c r="BB178" s="25" t="e">
        <f>IF(AND(ISBLANK(Main!C70),ISNUMBER(Main!F70)), Main!F70, BA178*D178+(1-BA178)*AV178)</f>
        <v>#VALUE!</v>
      </c>
      <c r="BC178" s="27"/>
      <c r="BL178" s="53"/>
      <c r="BM178" s="54"/>
    </row>
    <row r="179" spans="2:65">
      <c r="B179">
        <f>Main!E71</f>
        <v>0</v>
      </c>
      <c r="C179" t="str">
        <f>IF(ISNUMBER(Main!C71),Main!C71, IF(AND(ISBLANK(Main!C71), ISNUMBER(Main!F71)), 'Tm-Th-Salinity'!H179,""))</f>
        <v/>
      </c>
      <c r="D179" s="25" t="str">
        <f>IF('Tm-Th-Salinity'!E179=0,0.0000000001,'Tm-Th-Salinity'!E179)</f>
        <v/>
      </c>
      <c r="E179" t="e">
        <f t="shared" si="121"/>
        <v>#VALUE!</v>
      </c>
      <c r="F179" t="e">
        <f t="shared" si="122"/>
        <v>#VALUE!</v>
      </c>
      <c r="G179" t="str">
        <f t="shared" si="123"/>
        <v>DUD</v>
      </c>
      <c r="H179" t="str">
        <f t="shared" si="124"/>
        <v>DUD</v>
      </c>
      <c r="I179" t="str">
        <f t="shared" si="125"/>
        <v>DUD</v>
      </c>
      <c r="J179" t="str">
        <f t="shared" si="126"/>
        <v>DUD</v>
      </c>
      <c r="K179" t="str">
        <f t="shared" si="127"/>
        <v>DUD</v>
      </c>
      <c r="L179" t="str">
        <f t="shared" si="128"/>
        <v>DUD</v>
      </c>
      <c r="M179" t="str">
        <f t="shared" si="129"/>
        <v>DUD</v>
      </c>
      <c r="N179" t="str">
        <f t="shared" si="130"/>
        <v>DUD</v>
      </c>
      <c r="O179" t="str">
        <f t="shared" si="131"/>
        <v>DUD</v>
      </c>
      <c r="P179" t="str">
        <f t="shared" si="132"/>
        <v>DUD</v>
      </c>
      <c r="Q179" t="str">
        <f t="shared" si="133"/>
        <v>DUD</v>
      </c>
      <c r="R179" t="str">
        <f t="shared" si="134"/>
        <v>DUD</v>
      </c>
      <c r="S179" t="str">
        <f t="shared" si="135"/>
        <v>DUD</v>
      </c>
      <c r="T179" t="str">
        <f t="shared" si="136"/>
        <v>DUD</v>
      </c>
      <c r="U179" t="str">
        <f t="shared" si="137"/>
        <v>DUD</v>
      </c>
      <c r="V179" t="str">
        <f t="shared" si="138"/>
        <v>DUD</v>
      </c>
      <c r="W179" t="str">
        <f t="shared" si="139"/>
        <v>DUD</v>
      </c>
      <c r="X179" t="str">
        <f t="shared" si="140"/>
        <v>DUD</v>
      </c>
      <c r="Y179" t="str">
        <f t="shared" si="141"/>
        <v>DUD</v>
      </c>
      <c r="Z179" t="str">
        <f t="shared" si="142"/>
        <v>DUD</v>
      </c>
      <c r="AA179" t="str">
        <f t="shared" si="143"/>
        <v>DUD</v>
      </c>
      <c r="AB179" t="str">
        <f t="shared" si="144"/>
        <v>DUD</v>
      </c>
      <c r="AC179" t="str">
        <f t="shared" si="145"/>
        <v>DUD</v>
      </c>
      <c r="AD179" t="str">
        <f t="shared" si="146"/>
        <v>DUD</v>
      </c>
      <c r="AE179" t="str">
        <f t="shared" si="147"/>
        <v>DUD</v>
      </c>
      <c r="AF179" t="str">
        <f t="shared" si="148"/>
        <v>DUD</v>
      </c>
      <c r="AG179" t="str">
        <f t="shared" si="149"/>
        <v>DUD</v>
      </c>
      <c r="AH179" t="str">
        <f t="shared" si="150"/>
        <v>DUD</v>
      </c>
      <c r="AI179" t="str">
        <f t="shared" si="151"/>
        <v>DUD</v>
      </c>
      <c r="AJ179" t="str">
        <f t="shared" si="152"/>
        <v>DUD</v>
      </c>
      <c r="AK179" t="str">
        <f t="shared" si="153"/>
        <v>DUD</v>
      </c>
      <c r="AL179" t="str">
        <f t="shared" si="154"/>
        <v>DUD</v>
      </c>
      <c r="AM179" t="str">
        <f t="shared" si="155"/>
        <v>DUD</v>
      </c>
      <c r="AN179" t="str">
        <f t="shared" si="156"/>
        <v>DUD</v>
      </c>
      <c r="AO179">
        <f t="shared" si="157"/>
        <v>0</v>
      </c>
      <c r="AP179" s="21">
        <f t="shared" si="158"/>
        <v>1</v>
      </c>
      <c r="AQ179" s="20">
        <f>Main!D71</f>
        <v>0</v>
      </c>
      <c r="AR179" s="24" t="e">
        <f t="shared" si="159"/>
        <v>#VALUE!</v>
      </c>
      <c r="AS179" t="e">
        <f t="shared" si="160"/>
        <v>#VALUE!</v>
      </c>
      <c r="AT179" t="e">
        <f t="shared" si="161"/>
        <v>#VALUE!</v>
      </c>
      <c r="AU179" t="str">
        <f t="shared" si="162"/>
        <v/>
      </c>
      <c r="AV179" t="str">
        <f t="shared" si="163"/>
        <v>No vapor present</v>
      </c>
      <c r="AW179" t="str">
        <f t="shared" si="164"/>
        <v/>
      </c>
      <c r="AX179" t="str">
        <f t="shared" si="165"/>
        <v/>
      </c>
      <c r="AY179" s="26" t="e">
        <f t="shared" si="166"/>
        <v>#VALUE!</v>
      </c>
      <c r="AZ179" s="22">
        <f>IF(B179&gt;C179,1+ -0.000340326741162024 *(B179-C179)+(B179-C179)^2* -0.000000850463578321 + (B179-C179)*Main!C71* -0.000001031725417801,1)</f>
        <v>1</v>
      </c>
      <c r="BA179" t="e">
        <f t="shared" si="167"/>
        <v>#VALUE!</v>
      </c>
      <c r="BB179" s="25" t="e">
        <f>IF(AND(ISBLANK(Main!C71),ISNUMBER(Main!F71)), Main!F71, BA179*D179+(1-BA179)*AV179)</f>
        <v>#VALUE!</v>
      </c>
      <c r="BC179" s="27"/>
      <c r="BL179" s="53"/>
      <c r="BM179" s="54"/>
    </row>
    <row r="180" spans="2:65">
      <c r="B180">
        <f>Main!E72</f>
        <v>0</v>
      </c>
      <c r="C180" t="str">
        <f>IF(ISNUMBER(Main!C72),Main!C72, IF(AND(ISBLANK(Main!C72), ISNUMBER(Main!F72)), 'Tm-Th-Salinity'!H180,""))</f>
        <v/>
      </c>
      <c r="D180" s="25" t="str">
        <f>IF('Tm-Th-Salinity'!E180=0,0.0000000001,'Tm-Th-Salinity'!E180)</f>
        <v/>
      </c>
      <c r="E180" t="e">
        <f t="shared" si="121"/>
        <v>#VALUE!</v>
      </c>
      <c r="F180" t="e">
        <f t="shared" si="122"/>
        <v>#VALUE!</v>
      </c>
      <c r="G180" t="str">
        <f t="shared" si="123"/>
        <v>DUD</v>
      </c>
      <c r="H180" t="str">
        <f t="shared" si="124"/>
        <v>DUD</v>
      </c>
      <c r="I180" t="str">
        <f t="shared" si="125"/>
        <v>DUD</v>
      </c>
      <c r="J180" t="str">
        <f t="shared" si="126"/>
        <v>DUD</v>
      </c>
      <c r="K180" t="str">
        <f t="shared" si="127"/>
        <v>DUD</v>
      </c>
      <c r="L180" t="str">
        <f t="shared" si="128"/>
        <v>DUD</v>
      </c>
      <c r="M180" t="str">
        <f t="shared" si="129"/>
        <v>DUD</v>
      </c>
      <c r="N180" t="str">
        <f t="shared" si="130"/>
        <v>DUD</v>
      </c>
      <c r="O180" t="str">
        <f t="shared" si="131"/>
        <v>DUD</v>
      </c>
      <c r="P180" t="str">
        <f t="shared" si="132"/>
        <v>DUD</v>
      </c>
      <c r="Q180" t="str">
        <f t="shared" si="133"/>
        <v>DUD</v>
      </c>
      <c r="R180" t="str">
        <f t="shared" si="134"/>
        <v>DUD</v>
      </c>
      <c r="S180" t="str">
        <f t="shared" si="135"/>
        <v>DUD</v>
      </c>
      <c r="T180" t="str">
        <f t="shared" si="136"/>
        <v>DUD</v>
      </c>
      <c r="U180" t="str">
        <f t="shared" si="137"/>
        <v>DUD</v>
      </c>
      <c r="V180" t="str">
        <f t="shared" si="138"/>
        <v>DUD</v>
      </c>
      <c r="W180" t="str">
        <f t="shared" si="139"/>
        <v>DUD</v>
      </c>
      <c r="X180" t="str">
        <f t="shared" si="140"/>
        <v>DUD</v>
      </c>
      <c r="Y180" t="str">
        <f t="shared" si="141"/>
        <v>DUD</v>
      </c>
      <c r="Z180" t="str">
        <f t="shared" si="142"/>
        <v>DUD</v>
      </c>
      <c r="AA180" t="str">
        <f t="shared" si="143"/>
        <v>DUD</v>
      </c>
      <c r="AB180" t="str">
        <f t="shared" si="144"/>
        <v>DUD</v>
      </c>
      <c r="AC180" t="str">
        <f t="shared" si="145"/>
        <v>DUD</v>
      </c>
      <c r="AD180" t="str">
        <f t="shared" si="146"/>
        <v>DUD</v>
      </c>
      <c r="AE180" t="str">
        <f t="shared" si="147"/>
        <v>DUD</v>
      </c>
      <c r="AF180" t="str">
        <f t="shared" si="148"/>
        <v>DUD</v>
      </c>
      <c r="AG180" t="str">
        <f t="shared" si="149"/>
        <v>DUD</v>
      </c>
      <c r="AH180" t="str">
        <f t="shared" si="150"/>
        <v>DUD</v>
      </c>
      <c r="AI180" t="str">
        <f t="shared" si="151"/>
        <v>DUD</v>
      </c>
      <c r="AJ180" t="str">
        <f t="shared" si="152"/>
        <v>DUD</v>
      </c>
      <c r="AK180" t="str">
        <f t="shared" si="153"/>
        <v>DUD</v>
      </c>
      <c r="AL180" t="str">
        <f t="shared" si="154"/>
        <v>DUD</v>
      </c>
      <c r="AM180" t="str">
        <f t="shared" si="155"/>
        <v>DUD</v>
      </c>
      <c r="AN180" t="str">
        <f t="shared" si="156"/>
        <v>DUD</v>
      </c>
      <c r="AO180">
        <f t="shared" si="157"/>
        <v>0</v>
      </c>
      <c r="AP180" s="21">
        <f t="shared" si="158"/>
        <v>1</v>
      </c>
      <c r="AQ180" s="20">
        <f>Main!D72</f>
        <v>0</v>
      </c>
      <c r="AR180" s="24" t="e">
        <f t="shared" si="159"/>
        <v>#VALUE!</v>
      </c>
      <c r="AS180" t="e">
        <f t="shared" si="160"/>
        <v>#VALUE!</v>
      </c>
      <c r="AT180" t="e">
        <f t="shared" si="161"/>
        <v>#VALUE!</v>
      </c>
      <c r="AU180" t="str">
        <f t="shared" si="162"/>
        <v/>
      </c>
      <c r="AV180" t="str">
        <f t="shared" si="163"/>
        <v>No vapor present</v>
      </c>
      <c r="AW180" t="str">
        <f t="shared" si="164"/>
        <v/>
      </c>
      <c r="AX180" t="str">
        <f t="shared" si="165"/>
        <v/>
      </c>
      <c r="AY180" s="26" t="e">
        <f t="shared" si="166"/>
        <v>#VALUE!</v>
      </c>
      <c r="AZ180" s="22">
        <f>IF(B180&gt;C180,1+ -0.000340326741162024 *(B180-C180)+(B180-C180)^2* -0.000000850463578321 + (B180-C180)*Main!C72* -0.000001031725417801,1)</f>
        <v>1</v>
      </c>
      <c r="BA180" t="e">
        <f t="shared" si="167"/>
        <v>#VALUE!</v>
      </c>
      <c r="BB180" s="25" t="e">
        <f>IF(AND(ISBLANK(Main!C72),ISNUMBER(Main!F72)), Main!F72, BA180*D180+(1-BA180)*AV180)</f>
        <v>#VALUE!</v>
      </c>
      <c r="BC180" s="27"/>
      <c r="BL180" s="53"/>
      <c r="BM180" s="54"/>
    </row>
    <row r="181" spans="2:65">
      <c r="B181">
        <f>Main!E73</f>
        <v>0</v>
      </c>
      <c r="C181" t="str">
        <f>IF(ISNUMBER(Main!C73),Main!C73, IF(AND(ISBLANK(Main!C73), ISNUMBER(Main!F73)), 'Tm-Th-Salinity'!H181,""))</f>
        <v/>
      </c>
      <c r="D181" s="25" t="str">
        <f>IF('Tm-Th-Salinity'!E181=0,0.0000000001,'Tm-Th-Salinity'!E181)</f>
        <v/>
      </c>
      <c r="E181" t="e">
        <f t="shared" si="121"/>
        <v>#VALUE!</v>
      </c>
      <c r="F181" t="e">
        <f t="shared" si="122"/>
        <v>#VALUE!</v>
      </c>
      <c r="G181" t="str">
        <f t="shared" si="123"/>
        <v>DUD</v>
      </c>
      <c r="H181" t="str">
        <f t="shared" si="124"/>
        <v>DUD</v>
      </c>
      <c r="I181" t="str">
        <f t="shared" si="125"/>
        <v>DUD</v>
      </c>
      <c r="J181" t="str">
        <f t="shared" si="126"/>
        <v>DUD</v>
      </c>
      <c r="K181" t="str">
        <f t="shared" si="127"/>
        <v>DUD</v>
      </c>
      <c r="L181" t="str">
        <f t="shared" si="128"/>
        <v>DUD</v>
      </c>
      <c r="M181" t="str">
        <f t="shared" si="129"/>
        <v>DUD</v>
      </c>
      <c r="N181" t="str">
        <f t="shared" si="130"/>
        <v>DUD</v>
      </c>
      <c r="O181" t="str">
        <f t="shared" si="131"/>
        <v>DUD</v>
      </c>
      <c r="P181" t="str">
        <f t="shared" si="132"/>
        <v>DUD</v>
      </c>
      <c r="Q181" t="str">
        <f t="shared" si="133"/>
        <v>DUD</v>
      </c>
      <c r="R181" t="str">
        <f t="shared" si="134"/>
        <v>DUD</v>
      </c>
      <c r="S181" t="str">
        <f t="shared" si="135"/>
        <v>DUD</v>
      </c>
      <c r="T181" t="str">
        <f t="shared" si="136"/>
        <v>DUD</v>
      </c>
      <c r="U181" t="str">
        <f t="shared" si="137"/>
        <v>DUD</v>
      </c>
      <c r="V181" t="str">
        <f t="shared" si="138"/>
        <v>DUD</v>
      </c>
      <c r="W181" t="str">
        <f t="shared" si="139"/>
        <v>DUD</v>
      </c>
      <c r="X181" t="str">
        <f t="shared" si="140"/>
        <v>DUD</v>
      </c>
      <c r="Y181" t="str">
        <f t="shared" si="141"/>
        <v>DUD</v>
      </c>
      <c r="Z181" t="str">
        <f t="shared" si="142"/>
        <v>DUD</v>
      </c>
      <c r="AA181" t="str">
        <f t="shared" si="143"/>
        <v>DUD</v>
      </c>
      <c r="AB181" t="str">
        <f t="shared" si="144"/>
        <v>DUD</v>
      </c>
      <c r="AC181" t="str">
        <f t="shared" si="145"/>
        <v>DUD</v>
      </c>
      <c r="AD181" t="str">
        <f t="shared" si="146"/>
        <v>DUD</v>
      </c>
      <c r="AE181" t="str">
        <f t="shared" si="147"/>
        <v>DUD</v>
      </c>
      <c r="AF181" t="str">
        <f t="shared" si="148"/>
        <v>DUD</v>
      </c>
      <c r="AG181" t="str">
        <f t="shared" si="149"/>
        <v>DUD</v>
      </c>
      <c r="AH181" t="str">
        <f t="shared" si="150"/>
        <v>DUD</v>
      </c>
      <c r="AI181" t="str">
        <f t="shared" si="151"/>
        <v>DUD</v>
      </c>
      <c r="AJ181" t="str">
        <f t="shared" si="152"/>
        <v>DUD</v>
      </c>
      <c r="AK181" t="str">
        <f t="shared" si="153"/>
        <v>DUD</v>
      </c>
      <c r="AL181" t="str">
        <f t="shared" si="154"/>
        <v>DUD</v>
      </c>
      <c r="AM181" t="str">
        <f t="shared" si="155"/>
        <v>DUD</v>
      </c>
      <c r="AN181" t="str">
        <f t="shared" si="156"/>
        <v>DUD</v>
      </c>
      <c r="AO181">
        <f t="shared" si="157"/>
        <v>0</v>
      </c>
      <c r="AP181" s="21">
        <f t="shared" si="158"/>
        <v>1</v>
      </c>
      <c r="AQ181" s="20">
        <f>Main!D73</f>
        <v>0</v>
      </c>
      <c r="AR181" s="24" t="e">
        <f t="shared" si="159"/>
        <v>#VALUE!</v>
      </c>
      <c r="AS181" t="e">
        <f t="shared" si="160"/>
        <v>#VALUE!</v>
      </c>
      <c r="AT181" t="e">
        <f t="shared" si="161"/>
        <v>#VALUE!</v>
      </c>
      <c r="AU181" t="str">
        <f t="shared" si="162"/>
        <v/>
      </c>
      <c r="AV181" t="str">
        <f t="shared" si="163"/>
        <v>No vapor present</v>
      </c>
      <c r="AW181" t="str">
        <f t="shared" si="164"/>
        <v/>
      </c>
      <c r="AX181" t="str">
        <f t="shared" si="165"/>
        <v/>
      </c>
      <c r="AY181" s="26" t="e">
        <f t="shared" si="166"/>
        <v>#VALUE!</v>
      </c>
      <c r="AZ181" s="22">
        <f>IF(B181&gt;C181,1+ -0.000340326741162024 *(B181-C181)+(B181-C181)^2* -0.000000850463578321 + (B181-C181)*Main!C73* -0.000001031725417801,1)</f>
        <v>1</v>
      </c>
      <c r="BA181" t="e">
        <f t="shared" si="167"/>
        <v>#VALUE!</v>
      </c>
      <c r="BB181" s="25" t="e">
        <f>IF(AND(ISBLANK(Main!C73),ISNUMBER(Main!F73)), Main!F73, BA181*D181+(1-BA181)*AV181)</f>
        <v>#VALUE!</v>
      </c>
      <c r="BC181" s="27"/>
      <c r="BL181" s="53"/>
      <c r="BM181" s="54"/>
    </row>
    <row r="182" spans="2:65">
      <c r="B182">
        <f>Main!E74</f>
        <v>0</v>
      </c>
      <c r="C182" t="str">
        <f>IF(ISNUMBER(Main!C74),Main!C74, IF(AND(ISBLANK(Main!C74), ISNUMBER(Main!F74)), 'Tm-Th-Salinity'!H182,""))</f>
        <v/>
      </c>
      <c r="D182" s="25" t="str">
        <f>IF('Tm-Th-Salinity'!E182=0,0.0000000001,'Tm-Th-Salinity'!E182)</f>
        <v/>
      </c>
      <c r="E182" t="e">
        <f t="shared" si="121"/>
        <v>#VALUE!</v>
      </c>
      <c r="F182" t="e">
        <f t="shared" si="122"/>
        <v>#VALUE!</v>
      </c>
      <c r="G182" t="str">
        <f t="shared" si="123"/>
        <v>DUD</v>
      </c>
      <c r="H182" t="str">
        <f t="shared" si="124"/>
        <v>DUD</v>
      </c>
      <c r="I182" t="str">
        <f t="shared" si="125"/>
        <v>DUD</v>
      </c>
      <c r="J182" t="str">
        <f t="shared" si="126"/>
        <v>DUD</v>
      </c>
      <c r="K182" t="str">
        <f t="shared" si="127"/>
        <v>DUD</v>
      </c>
      <c r="L182" t="str">
        <f t="shared" si="128"/>
        <v>DUD</v>
      </c>
      <c r="M182" t="str">
        <f t="shared" si="129"/>
        <v>DUD</v>
      </c>
      <c r="N182" t="str">
        <f t="shared" si="130"/>
        <v>DUD</v>
      </c>
      <c r="O182" t="str">
        <f t="shared" si="131"/>
        <v>DUD</v>
      </c>
      <c r="P182" t="str">
        <f t="shared" si="132"/>
        <v>DUD</v>
      </c>
      <c r="Q182" t="str">
        <f t="shared" si="133"/>
        <v>DUD</v>
      </c>
      <c r="R182" t="str">
        <f t="shared" si="134"/>
        <v>DUD</v>
      </c>
      <c r="S182" t="str">
        <f t="shared" si="135"/>
        <v>DUD</v>
      </c>
      <c r="T182" t="str">
        <f t="shared" si="136"/>
        <v>DUD</v>
      </c>
      <c r="U182" t="str">
        <f t="shared" si="137"/>
        <v>DUD</v>
      </c>
      <c r="V182" t="str">
        <f t="shared" si="138"/>
        <v>DUD</v>
      </c>
      <c r="W182" t="str">
        <f t="shared" si="139"/>
        <v>DUD</v>
      </c>
      <c r="X182" t="str">
        <f t="shared" si="140"/>
        <v>DUD</v>
      </c>
      <c r="Y182" t="str">
        <f t="shared" si="141"/>
        <v>DUD</v>
      </c>
      <c r="Z182" t="str">
        <f t="shared" si="142"/>
        <v>DUD</v>
      </c>
      <c r="AA182" t="str">
        <f t="shared" si="143"/>
        <v>DUD</v>
      </c>
      <c r="AB182" t="str">
        <f t="shared" si="144"/>
        <v>DUD</v>
      </c>
      <c r="AC182" t="str">
        <f t="shared" si="145"/>
        <v>DUD</v>
      </c>
      <c r="AD182" t="str">
        <f t="shared" si="146"/>
        <v>DUD</v>
      </c>
      <c r="AE182" t="str">
        <f t="shared" si="147"/>
        <v>DUD</v>
      </c>
      <c r="AF182" t="str">
        <f t="shared" si="148"/>
        <v>DUD</v>
      </c>
      <c r="AG182" t="str">
        <f t="shared" si="149"/>
        <v>DUD</v>
      </c>
      <c r="AH182" t="str">
        <f t="shared" si="150"/>
        <v>DUD</v>
      </c>
      <c r="AI182" t="str">
        <f t="shared" si="151"/>
        <v>DUD</v>
      </c>
      <c r="AJ182" t="str">
        <f t="shared" si="152"/>
        <v>DUD</v>
      </c>
      <c r="AK182" t="str">
        <f t="shared" si="153"/>
        <v>DUD</v>
      </c>
      <c r="AL182" t="str">
        <f t="shared" si="154"/>
        <v>DUD</v>
      </c>
      <c r="AM182" t="str">
        <f t="shared" si="155"/>
        <v>DUD</v>
      </c>
      <c r="AN182" t="str">
        <f t="shared" si="156"/>
        <v>DUD</v>
      </c>
      <c r="AO182">
        <f t="shared" si="157"/>
        <v>0</v>
      </c>
      <c r="AP182" s="21">
        <f t="shared" si="158"/>
        <v>1</v>
      </c>
      <c r="AQ182" s="20">
        <f>Main!D74</f>
        <v>0</v>
      </c>
      <c r="AR182" s="24" t="e">
        <f t="shared" si="159"/>
        <v>#VALUE!</v>
      </c>
      <c r="AS182" t="e">
        <f t="shared" si="160"/>
        <v>#VALUE!</v>
      </c>
      <c r="AT182" t="e">
        <f t="shared" si="161"/>
        <v>#VALUE!</v>
      </c>
      <c r="AU182" t="str">
        <f t="shared" si="162"/>
        <v/>
      </c>
      <c r="AV182" t="str">
        <f t="shared" si="163"/>
        <v>No vapor present</v>
      </c>
      <c r="AW182" t="str">
        <f t="shared" si="164"/>
        <v/>
      </c>
      <c r="AX182" t="str">
        <f t="shared" si="165"/>
        <v/>
      </c>
      <c r="AY182" s="26" t="e">
        <f t="shared" si="166"/>
        <v>#VALUE!</v>
      </c>
      <c r="AZ182" s="22">
        <f>IF(B182&gt;C182,1+ -0.000340326741162024 *(B182-C182)+(B182-C182)^2* -0.000000850463578321 + (B182-C182)*Main!C74* -0.000001031725417801,1)</f>
        <v>1</v>
      </c>
      <c r="BA182" t="e">
        <f t="shared" si="167"/>
        <v>#VALUE!</v>
      </c>
      <c r="BB182" s="25" t="e">
        <f>IF(AND(ISBLANK(Main!C74),ISNUMBER(Main!F74)), Main!F74, BA182*D182+(1-BA182)*AV182)</f>
        <v>#VALUE!</v>
      </c>
      <c r="BC182" s="27"/>
      <c r="BL182" s="53"/>
      <c r="BM182" s="54"/>
    </row>
    <row r="183" spans="2:65">
      <c r="B183">
        <f>Main!E75</f>
        <v>0</v>
      </c>
      <c r="C183" t="str">
        <f>IF(ISNUMBER(Main!C75),Main!C75, IF(AND(ISBLANK(Main!C75), ISNUMBER(Main!F75)), 'Tm-Th-Salinity'!H183,""))</f>
        <v/>
      </c>
      <c r="D183" s="25" t="str">
        <f>IF('Tm-Th-Salinity'!E183=0,0.0000000001,'Tm-Th-Salinity'!E183)</f>
        <v/>
      </c>
      <c r="E183" t="e">
        <f t="shared" si="121"/>
        <v>#VALUE!</v>
      </c>
      <c r="F183" t="e">
        <f t="shared" si="122"/>
        <v>#VALUE!</v>
      </c>
      <c r="G183" t="str">
        <f t="shared" si="123"/>
        <v>DUD</v>
      </c>
      <c r="H183" t="str">
        <f t="shared" si="124"/>
        <v>DUD</v>
      </c>
      <c r="I183" t="str">
        <f t="shared" si="125"/>
        <v>DUD</v>
      </c>
      <c r="J183" t="str">
        <f t="shared" si="126"/>
        <v>DUD</v>
      </c>
      <c r="K183" t="str">
        <f t="shared" si="127"/>
        <v>DUD</v>
      </c>
      <c r="L183" t="str">
        <f t="shared" si="128"/>
        <v>DUD</v>
      </c>
      <c r="M183" t="str">
        <f t="shared" si="129"/>
        <v>DUD</v>
      </c>
      <c r="N183" t="str">
        <f t="shared" si="130"/>
        <v>DUD</v>
      </c>
      <c r="O183" t="str">
        <f t="shared" si="131"/>
        <v>DUD</v>
      </c>
      <c r="P183" t="str">
        <f t="shared" si="132"/>
        <v>DUD</v>
      </c>
      <c r="Q183" t="str">
        <f t="shared" si="133"/>
        <v>DUD</v>
      </c>
      <c r="R183" t="str">
        <f t="shared" si="134"/>
        <v>DUD</v>
      </c>
      <c r="S183" t="str">
        <f t="shared" si="135"/>
        <v>DUD</v>
      </c>
      <c r="T183" t="str">
        <f t="shared" si="136"/>
        <v>DUD</v>
      </c>
      <c r="U183" t="str">
        <f t="shared" si="137"/>
        <v>DUD</v>
      </c>
      <c r="V183" t="str">
        <f t="shared" si="138"/>
        <v>DUD</v>
      </c>
      <c r="W183" t="str">
        <f t="shared" si="139"/>
        <v>DUD</v>
      </c>
      <c r="X183" t="str">
        <f t="shared" si="140"/>
        <v>DUD</v>
      </c>
      <c r="Y183" t="str">
        <f t="shared" si="141"/>
        <v>DUD</v>
      </c>
      <c r="Z183" t="str">
        <f t="shared" si="142"/>
        <v>DUD</v>
      </c>
      <c r="AA183" t="str">
        <f t="shared" si="143"/>
        <v>DUD</v>
      </c>
      <c r="AB183" t="str">
        <f t="shared" si="144"/>
        <v>DUD</v>
      </c>
      <c r="AC183" t="str">
        <f t="shared" si="145"/>
        <v>DUD</v>
      </c>
      <c r="AD183" t="str">
        <f t="shared" si="146"/>
        <v>DUD</v>
      </c>
      <c r="AE183" t="str">
        <f t="shared" si="147"/>
        <v>DUD</v>
      </c>
      <c r="AF183" t="str">
        <f t="shared" si="148"/>
        <v>DUD</v>
      </c>
      <c r="AG183" t="str">
        <f t="shared" si="149"/>
        <v>DUD</v>
      </c>
      <c r="AH183" t="str">
        <f t="shared" si="150"/>
        <v>DUD</v>
      </c>
      <c r="AI183" t="str">
        <f t="shared" si="151"/>
        <v>DUD</v>
      </c>
      <c r="AJ183" t="str">
        <f t="shared" si="152"/>
        <v>DUD</v>
      </c>
      <c r="AK183" t="str">
        <f t="shared" si="153"/>
        <v>DUD</v>
      </c>
      <c r="AL183" t="str">
        <f t="shared" si="154"/>
        <v>DUD</v>
      </c>
      <c r="AM183" t="str">
        <f t="shared" si="155"/>
        <v>DUD</v>
      </c>
      <c r="AN183" t="str">
        <f t="shared" si="156"/>
        <v>DUD</v>
      </c>
      <c r="AO183">
        <f t="shared" si="157"/>
        <v>0</v>
      </c>
      <c r="AP183" s="21">
        <f t="shared" si="158"/>
        <v>1</v>
      </c>
      <c r="AQ183" s="20">
        <f>Main!D75</f>
        <v>0</v>
      </c>
      <c r="AR183" s="24" t="e">
        <f t="shared" si="159"/>
        <v>#VALUE!</v>
      </c>
      <c r="AS183" t="e">
        <f t="shared" si="160"/>
        <v>#VALUE!</v>
      </c>
      <c r="AT183" t="e">
        <f t="shared" si="161"/>
        <v>#VALUE!</v>
      </c>
      <c r="AU183" t="str">
        <f t="shared" si="162"/>
        <v/>
      </c>
      <c r="AV183" t="str">
        <f t="shared" si="163"/>
        <v>No vapor present</v>
      </c>
      <c r="AW183" t="str">
        <f t="shared" si="164"/>
        <v/>
      </c>
      <c r="AX183" t="str">
        <f t="shared" si="165"/>
        <v/>
      </c>
      <c r="AY183" s="26" t="e">
        <f t="shared" si="166"/>
        <v>#VALUE!</v>
      </c>
      <c r="AZ183" s="22">
        <f>IF(B183&gt;C183,1+ -0.000340326741162024 *(B183-C183)+(B183-C183)^2* -0.000000850463578321 + (B183-C183)*Main!C75* -0.000001031725417801,1)</f>
        <v>1</v>
      </c>
      <c r="BA183" t="e">
        <f t="shared" si="167"/>
        <v>#VALUE!</v>
      </c>
      <c r="BB183" s="25" t="e">
        <f>IF(AND(ISBLANK(Main!C75),ISNUMBER(Main!F75)), Main!F75, BA183*D183+(1-BA183)*AV183)</f>
        <v>#VALUE!</v>
      </c>
      <c r="BC183" s="27"/>
      <c r="BL183" s="53"/>
      <c r="BM183" s="54"/>
    </row>
    <row r="184" spans="2:65">
      <c r="B184">
        <f>Main!E76</f>
        <v>0</v>
      </c>
      <c r="C184" t="str">
        <f>IF(ISNUMBER(Main!C76),Main!C76, IF(AND(ISBLANK(Main!C76), ISNUMBER(Main!F76)), 'Tm-Th-Salinity'!H184,""))</f>
        <v/>
      </c>
      <c r="D184" s="25" t="str">
        <f>IF('Tm-Th-Salinity'!E184=0,0.0000000001,'Tm-Th-Salinity'!E184)</f>
        <v/>
      </c>
      <c r="E184" t="e">
        <f t="shared" si="121"/>
        <v>#VALUE!</v>
      </c>
      <c r="F184" t="e">
        <f t="shared" si="122"/>
        <v>#VALUE!</v>
      </c>
      <c r="G184" t="str">
        <f t="shared" si="123"/>
        <v>DUD</v>
      </c>
      <c r="H184" t="str">
        <f t="shared" si="124"/>
        <v>DUD</v>
      </c>
      <c r="I184" t="str">
        <f t="shared" si="125"/>
        <v>DUD</v>
      </c>
      <c r="J184" t="str">
        <f t="shared" si="126"/>
        <v>DUD</v>
      </c>
      <c r="K184" t="str">
        <f t="shared" si="127"/>
        <v>DUD</v>
      </c>
      <c r="L184" t="str">
        <f t="shared" si="128"/>
        <v>DUD</v>
      </c>
      <c r="M184" t="str">
        <f t="shared" si="129"/>
        <v>DUD</v>
      </c>
      <c r="N184" t="str">
        <f t="shared" si="130"/>
        <v>DUD</v>
      </c>
      <c r="O184" t="str">
        <f t="shared" si="131"/>
        <v>DUD</v>
      </c>
      <c r="P184" t="str">
        <f t="shared" si="132"/>
        <v>DUD</v>
      </c>
      <c r="Q184" t="str">
        <f t="shared" si="133"/>
        <v>DUD</v>
      </c>
      <c r="R184" t="str">
        <f t="shared" si="134"/>
        <v>DUD</v>
      </c>
      <c r="S184" t="str">
        <f t="shared" si="135"/>
        <v>DUD</v>
      </c>
      <c r="T184" t="str">
        <f t="shared" si="136"/>
        <v>DUD</v>
      </c>
      <c r="U184" t="str">
        <f t="shared" si="137"/>
        <v>DUD</v>
      </c>
      <c r="V184" t="str">
        <f t="shared" si="138"/>
        <v>DUD</v>
      </c>
      <c r="W184" t="str">
        <f t="shared" si="139"/>
        <v>DUD</v>
      </c>
      <c r="X184" t="str">
        <f t="shared" si="140"/>
        <v>DUD</v>
      </c>
      <c r="Y184" t="str">
        <f t="shared" si="141"/>
        <v>DUD</v>
      </c>
      <c r="Z184" t="str">
        <f t="shared" si="142"/>
        <v>DUD</v>
      </c>
      <c r="AA184" t="str">
        <f t="shared" si="143"/>
        <v>DUD</v>
      </c>
      <c r="AB184" t="str">
        <f t="shared" si="144"/>
        <v>DUD</v>
      </c>
      <c r="AC184" t="str">
        <f t="shared" si="145"/>
        <v>DUD</v>
      </c>
      <c r="AD184" t="str">
        <f t="shared" si="146"/>
        <v>DUD</v>
      </c>
      <c r="AE184" t="str">
        <f t="shared" si="147"/>
        <v>DUD</v>
      </c>
      <c r="AF184" t="str">
        <f t="shared" si="148"/>
        <v>DUD</v>
      </c>
      <c r="AG184" t="str">
        <f t="shared" si="149"/>
        <v>DUD</v>
      </c>
      <c r="AH184" t="str">
        <f t="shared" si="150"/>
        <v>DUD</v>
      </c>
      <c r="AI184" t="str">
        <f t="shared" si="151"/>
        <v>DUD</v>
      </c>
      <c r="AJ184" t="str">
        <f t="shared" si="152"/>
        <v>DUD</v>
      </c>
      <c r="AK184" t="str">
        <f t="shared" si="153"/>
        <v>DUD</v>
      </c>
      <c r="AL184" t="str">
        <f t="shared" si="154"/>
        <v>DUD</v>
      </c>
      <c r="AM184" t="str">
        <f t="shared" si="155"/>
        <v>DUD</v>
      </c>
      <c r="AN184" t="str">
        <f t="shared" si="156"/>
        <v>DUD</v>
      </c>
      <c r="AO184">
        <f t="shared" si="157"/>
        <v>0</v>
      </c>
      <c r="AP184" s="21">
        <f t="shared" si="158"/>
        <v>1</v>
      </c>
      <c r="AQ184" s="20">
        <f>Main!D76</f>
        <v>0</v>
      </c>
      <c r="AR184" s="24" t="e">
        <f t="shared" si="159"/>
        <v>#VALUE!</v>
      </c>
      <c r="AS184" t="e">
        <f t="shared" si="160"/>
        <v>#VALUE!</v>
      </c>
      <c r="AT184" t="e">
        <f t="shared" si="161"/>
        <v>#VALUE!</v>
      </c>
      <c r="AU184" t="str">
        <f t="shared" si="162"/>
        <v/>
      </c>
      <c r="AV184" t="str">
        <f t="shared" si="163"/>
        <v>No vapor present</v>
      </c>
      <c r="AW184" t="str">
        <f t="shared" si="164"/>
        <v/>
      </c>
      <c r="AX184" t="str">
        <f t="shared" si="165"/>
        <v/>
      </c>
      <c r="AY184" s="26" t="e">
        <f t="shared" si="166"/>
        <v>#VALUE!</v>
      </c>
      <c r="AZ184" s="22">
        <f>IF(B184&gt;C184,1+ -0.000340326741162024 *(B184-C184)+(B184-C184)^2* -0.000000850463578321 + (B184-C184)*Main!C76* -0.000001031725417801,1)</f>
        <v>1</v>
      </c>
      <c r="BA184" t="e">
        <f t="shared" si="167"/>
        <v>#VALUE!</v>
      </c>
      <c r="BB184" s="25" t="e">
        <f>IF(AND(ISBLANK(Main!C76),ISNUMBER(Main!F76)), Main!F76, BA184*D184+(1-BA184)*AV184)</f>
        <v>#VALUE!</v>
      </c>
      <c r="BC184" s="27"/>
      <c r="BL184" s="53"/>
      <c r="BM184" s="54"/>
    </row>
    <row r="185" spans="2:65">
      <c r="B185">
        <f>Main!E77</f>
        <v>0</v>
      </c>
      <c r="C185" t="str">
        <f>IF(ISNUMBER(Main!C77),Main!C77, IF(AND(ISBLANK(Main!C77), ISNUMBER(Main!F77)), 'Tm-Th-Salinity'!H185,""))</f>
        <v/>
      </c>
      <c r="D185" s="25" t="str">
        <f>IF('Tm-Th-Salinity'!E185=0,0.0000000001,'Tm-Th-Salinity'!E185)</f>
        <v/>
      </c>
      <c r="E185" t="e">
        <f t="shared" si="121"/>
        <v>#VALUE!</v>
      </c>
      <c r="F185" t="e">
        <f t="shared" si="122"/>
        <v>#VALUE!</v>
      </c>
      <c r="G185" t="str">
        <f t="shared" si="123"/>
        <v>DUD</v>
      </c>
      <c r="H185" t="str">
        <f t="shared" si="124"/>
        <v>DUD</v>
      </c>
      <c r="I185" t="str">
        <f t="shared" si="125"/>
        <v>DUD</v>
      </c>
      <c r="J185" t="str">
        <f t="shared" si="126"/>
        <v>DUD</v>
      </c>
      <c r="K185" t="str">
        <f t="shared" si="127"/>
        <v>DUD</v>
      </c>
      <c r="L185" t="str">
        <f t="shared" si="128"/>
        <v>DUD</v>
      </c>
      <c r="M185" t="str">
        <f t="shared" si="129"/>
        <v>DUD</v>
      </c>
      <c r="N185" t="str">
        <f t="shared" si="130"/>
        <v>DUD</v>
      </c>
      <c r="O185" t="str">
        <f t="shared" si="131"/>
        <v>DUD</v>
      </c>
      <c r="P185" t="str">
        <f t="shared" si="132"/>
        <v>DUD</v>
      </c>
      <c r="Q185" t="str">
        <f t="shared" si="133"/>
        <v>DUD</v>
      </c>
      <c r="R185" t="str">
        <f t="shared" si="134"/>
        <v>DUD</v>
      </c>
      <c r="S185" t="str">
        <f t="shared" si="135"/>
        <v>DUD</v>
      </c>
      <c r="T185" t="str">
        <f t="shared" si="136"/>
        <v>DUD</v>
      </c>
      <c r="U185" t="str">
        <f t="shared" si="137"/>
        <v>DUD</v>
      </c>
      <c r="V185" t="str">
        <f t="shared" si="138"/>
        <v>DUD</v>
      </c>
      <c r="W185" t="str">
        <f t="shared" si="139"/>
        <v>DUD</v>
      </c>
      <c r="X185" t="str">
        <f t="shared" si="140"/>
        <v>DUD</v>
      </c>
      <c r="Y185" t="str">
        <f t="shared" si="141"/>
        <v>DUD</v>
      </c>
      <c r="Z185" t="str">
        <f t="shared" si="142"/>
        <v>DUD</v>
      </c>
      <c r="AA185" t="str">
        <f t="shared" si="143"/>
        <v>DUD</v>
      </c>
      <c r="AB185" t="str">
        <f t="shared" si="144"/>
        <v>DUD</v>
      </c>
      <c r="AC185" t="str">
        <f t="shared" si="145"/>
        <v>DUD</v>
      </c>
      <c r="AD185" t="str">
        <f t="shared" si="146"/>
        <v>DUD</v>
      </c>
      <c r="AE185" t="str">
        <f t="shared" si="147"/>
        <v>DUD</v>
      </c>
      <c r="AF185" t="str">
        <f t="shared" si="148"/>
        <v>DUD</v>
      </c>
      <c r="AG185" t="str">
        <f t="shared" si="149"/>
        <v>DUD</v>
      </c>
      <c r="AH185" t="str">
        <f t="shared" si="150"/>
        <v>DUD</v>
      </c>
      <c r="AI185" t="str">
        <f t="shared" si="151"/>
        <v>DUD</v>
      </c>
      <c r="AJ185" t="str">
        <f t="shared" si="152"/>
        <v>DUD</v>
      </c>
      <c r="AK185" t="str">
        <f t="shared" si="153"/>
        <v>DUD</v>
      </c>
      <c r="AL185" t="str">
        <f t="shared" si="154"/>
        <v>DUD</v>
      </c>
      <c r="AM185" t="str">
        <f t="shared" si="155"/>
        <v>DUD</v>
      </c>
      <c r="AN185" t="str">
        <f t="shared" si="156"/>
        <v>DUD</v>
      </c>
      <c r="AO185">
        <f t="shared" si="157"/>
        <v>0</v>
      </c>
      <c r="AP185" s="21">
        <f t="shared" si="158"/>
        <v>1</v>
      </c>
      <c r="AQ185" s="20">
        <f>Main!D77</f>
        <v>0</v>
      </c>
      <c r="AR185" s="24" t="e">
        <f t="shared" si="159"/>
        <v>#VALUE!</v>
      </c>
      <c r="AS185" t="e">
        <f t="shared" si="160"/>
        <v>#VALUE!</v>
      </c>
      <c r="AT185" t="e">
        <f t="shared" si="161"/>
        <v>#VALUE!</v>
      </c>
      <c r="AU185" t="str">
        <f t="shared" si="162"/>
        <v/>
      </c>
      <c r="AV185" t="str">
        <f t="shared" si="163"/>
        <v>No vapor present</v>
      </c>
      <c r="AW185" t="str">
        <f t="shared" si="164"/>
        <v/>
      </c>
      <c r="AX185" t="str">
        <f t="shared" si="165"/>
        <v/>
      </c>
      <c r="AY185" s="26" t="e">
        <f t="shared" si="166"/>
        <v>#VALUE!</v>
      </c>
      <c r="AZ185" s="22">
        <f>IF(B185&gt;C185,1+ -0.000340326741162024 *(B185-C185)+(B185-C185)^2* -0.000000850463578321 + (B185-C185)*Main!C77* -0.000001031725417801,1)</f>
        <v>1</v>
      </c>
      <c r="BA185" t="e">
        <f t="shared" si="167"/>
        <v>#VALUE!</v>
      </c>
      <c r="BB185" s="25" t="e">
        <f>IF(AND(ISBLANK(Main!C77),ISNUMBER(Main!F77)), Main!F77, BA185*D185+(1-BA185)*AV185)</f>
        <v>#VALUE!</v>
      </c>
      <c r="BC185" s="27"/>
      <c r="BL185" s="53"/>
      <c r="BM185" s="54"/>
    </row>
    <row r="186" spans="2:65">
      <c r="B186">
        <f>Main!E78</f>
        <v>0</v>
      </c>
      <c r="C186" t="str">
        <f>IF(ISNUMBER(Main!C78),Main!C78, IF(AND(ISBLANK(Main!C78), ISNUMBER(Main!F78)), 'Tm-Th-Salinity'!H186,""))</f>
        <v/>
      </c>
      <c r="D186" s="25" t="str">
        <f>IF('Tm-Th-Salinity'!E186=0,0.0000000001,'Tm-Th-Salinity'!E186)</f>
        <v/>
      </c>
      <c r="E186" t="e">
        <f t="shared" si="121"/>
        <v>#VALUE!</v>
      </c>
      <c r="F186" t="e">
        <f t="shared" si="122"/>
        <v>#VALUE!</v>
      </c>
      <c r="G186" t="str">
        <f t="shared" si="123"/>
        <v>DUD</v>
      </c>
      <c r="H186" t="str">
        <f t="shared" si="124"/>
        <v>DUD</v>
      </c>
      <c r="I186" t="str">
        <f t="shared" si="125"/>
        <v>DUD</v>
      </c>
      <c r="J186" t="str">
        <f t="shared" si="126"/>
        <v>DUD</v>
      </c>
      <c r="K186" t="str">
        <f t="shared" si="127"/>
        <v>DUD</v>
      </c>
      <c r="L186" t="str">
        <f t="shared" si="128"/>
        <v>DUD</v>
      </c>
      <c r="M186" t="str">
        <f t="shared" si="129"/>
        <v>DUD</v>
      </c>
      <c r="N186" t="str">
        <f t="shared" si="130"/>
        <v>DUD</v>
      </c>
      <c r="O186" t="str">
        <f t="shared" si="131"/>
        <v>DUD</v>
      </c>
      <c r="P186" t="str">
        <f t="shared" si="132"/>
        <v>DUD</v>
      </c>
      <c r="Q186" t="str">
        <f t="shared" si="133"/>
        <v>DUD</v>
      </c>
      <c r="R186" t="str">
        <f t="shared" si="134"/>
        <v>DUD</v>
      </c>
      <c r="S186" t="str">
        <f t="shared" si="135"/>
        <v>DUD</v>
      </c>
      <c r="T186" t="str">
        <f t="shared" si="136"/>
        <v>DUD</v>
      </c>
      <c r="U186" t="str">
        <f t="shared" si="137"/>
        <v>DUD</v>
      </c>
      <c r="V186" t="str">
        <f t="shared" si="138"/>
        <v>DUD</v>
      </c>
      <c r="W186" t="str">
        <f t="shared" si="139"/>
        <v>DUD</v>
      </c>
      <c r="X186" t="str">
        <f t="shared" si="140"/>
        <v>DUD</v>
      </c>
      <c r="Y186" t="str">
        <f t="shared" si="141"/>
        <v>DUD</v>
      </c>
      <c r="Z186" t="str">
        <f t="shared" si="142"/>
        <v>DUD</v>
      </c>
      <c r="AA186" t="str">
        <f t="shared" si="143"/>
        <v>DUD</v>
      </c>
      <c r="AB186" t="str">
        <f t="shared" si="144"/>
        <v>DUD</v>
      </c>
      <c r="AC186" t="str">
        <f t="shared" si="145"/>
        <v>DUD</v>
      </c>
      <c r="AD186" t="str">
        <f t="shared" si="146"/>
        <v>DUD</v>
      </c>
      <c r="AE186" t="str">
        <f t="shared" si="147"/>
        <v>DUD</v>
      </c>
      <c r="AF186" t="str">
        <f t="shared" si="148"/>
        <v>DUD</v>
      </c>
      <c r="AG186" t="str">
        <f t="shared" si="149"/>
        <v>DUD</v>
      </c>
      <c r="AH186" t="str">
        <f t="shared" si="150"/>
        <v>DUD</v>
      </c>
      <c r="AI186" t="str">
        <f t="shared" si="151"/>
        <v>DUD</v>
      </c>
      <c r="AJ186" t="str">
        <f t="shared" si="152"/>
        <v>DUD</v>
      </c>
      <c r="AK186" t="str">
        <f t="shared" si="153"/>
        <v>DUD</v>
      </c>
      <c r="AL186" t="str">
        <f t="shared" si="154"/>
        <v>DUD</v>
      </c>
      <c r="AM186" t="str">
        <f t="shared" si="155"/>
        <v>DUD</v>
      </c>
      <c r="AN186" t="str">
        <f t="shared" si="156"/>
        <v>DUD</v>
      </c>
      <c r="AO186">
        <f t="shared" si="157"/>
        <v>0</v>
      </c>
      <c r="AP186" s="21">
        <f t="shared" si="158"/>
        <v>1</v>
      </c>
      <c r="AQ186" s="20">
        <f>Main!D78</f>
        <v>0</v>
      </c>
      <c r="AR186" s="24" t="e">
        <f t="shared" si="159"/>
        <v>#VALUE!</v>
      </c>
      <c r="AS186" t="e">
        <f t="shared" si="160"/>
        <v>#VALUE!</v>
      </c>
      <c r="AT186" t="e">
        <f t="shared" si="161"/>
        <v>#VALUE!</v>
      </c>
      <c r="AU186" t="str">
        <f t="shared" si="162"/>
        <v/>
      </c>
      <c r="AV186" t="str">
        <f t="shared" si="163"/>
        <v>No vapor present</v>
      </c>
      <c r="AW186" t="str">
        <f t="shared" si="164"/>
        <v/>
      </c>
      <c r="AX186" t="str">
        <f t="shared" si="165"/>
        <v/>
      </c>
      <c r="AY186" s="26" t="e">
        <f t="shared" si="166"/>
        <v>#VALUE!</v>
      </c>
      <c r="AZ186" s="22">
        <f>IF(B186&gt;C186,1+ -0.000340326741162024 *(B186-C186)+(B186-C186)^2* -0.000000850463578321 + (B186-C186)*Main!C78* -0.000001031725417801,1)</f>
        <v>1</v>
      </c>
      <c r="BA186" t="e">
        <f t="shared" si="167"/>
        <v>#VALUE!</v>
      </c>
      <c r="BB186" s="25" t="e">
        <f>IF(AND(ISBLANK(Main!C78),ISNUMBER(Main!F78)), Main!F78, BA186*D186+(1-BA186)*AV186)</f>
        <v>#VALUE!</v>
      </c>
      <c r="BC186" s="27"/>
      <c r="BL186" s="53"/>
      <c r="BM186" s="54"/>
    </row>
    <row r="187" spans="2:65">
      <c r="B187">
        <f>Main!E79</f>
        <v>0</v>
      </c>
      <c r="C187" t="str">
        <f>IF(ISNUMBER(Main!C79),Main!C79, IF(AND(ISBLANK(Main!C79), ISNUMBER(Main!F79)), 'Tm-Th-Salinity'!H187,""))</f>
        <v/>
      </c>
      <c r="D187" s="25" t="str">
        <f>IF('Tm-Th-Salinity'!E187=0,0.0000000001,'Tm-Th-Salinity'!E187)</f>
        <v/>
      </c>
      <c r="E187" t="e">
        <f t="shared" si="121"/>
        <v>#VALUE!</v>
      </c>
      <c r="F187" t="e">
        <f t="shared" si="122"/>
        <v>#VALUE!</v>
      </c>
      <c r="G187" t="str">
        <f t="shared" si="123"/>
        <v>DUD</v>
      </c>
      <c r="H187" t="str">
        <f t="shared" si="124"/>
        <v>DUD</v>
      </c>
      <c r="I187" t="str">
        <f t="shared" si="125"/>
        <v>DUD</v>
      </c>
      <c r="J187" t="str">
        <f t="shared" si="126"/>
        <v>DUD</v>
      </c>
      <c r="K187" t="str">
        <f t="shared" si="127"/>
        <v>DUD</v>
      </c>
      <c r="L187" t="str">
        <f t="shared" si="128"/>
        <v>DUD</v>
      </c>
      <c r="M187" t="str">
        <f t="shared" si="129"/>
        <v>DUD</v>
      </c>
      <c r="N187" t="str">
        <f t="shared" si="130"/>
        <v>DUD</v>
      </c>
      <c r="O187" t="str">
        <f t="shared" si="131"/>
        <v>DUD</v>
      </c>
      <c r="P187" t="str">
        <f t="shared" si="132"/>
        <v>DUD</v>
      </c>
      <c r="Q187" t="str">
        <f t="shared" si="133"/>
        <v>DUD</v>
      </c>
      <c r="R187" t="str">
        <f t="shared" si="134"/>
        <v>DUD</v>
      </c>
      <c r="S187" t="str">
        <f t="shared" si="135"/>
        <v>DUD</v>
      </c>
      <c r="T187" t="str">
        <f t="shared" si="136"/>
        <v>DUD</v>
      </c>
      <c r="U187" t="str">
        <f t="shared" si="137"/>
        <v>DUD</v>
      </c>
      <c r="V187" t="str">
        <f t="shared" si="138"/>
        <v>DUD</v>
      </c>
      <c r="W187" t="str">
        <f t="shared" si="139"/>
        <v>DUD</v>
      </c>
      <c r="X187" t="str">
        <f t="shared" si="140"/>
        <v>DUD</v>
      </c>
      <c r="Y187" t="str">
        <f t="shared" si="141"/>
        <v>DUD</v>
      </c>
      <c r="Z187" t="str">
        <f t="shared" si="142"/>
        <v>DUD</v>
      </c>
      <c r="AA187" t="str">
        <f t="shared" si="143"/>
        <v>DUD</v>
      </c>
      <c r="AB187" t="str">
        <f t="shared" si="144"/>
        <v>DUD</v>
      </c>
      <c r="AC187" t="str">
        <f t="shared" si="145"/>
        <v>DUD</v>
      </c>
      <c r="AD187" t="str">
        <f t="shared" si="146"/>
        <v>DUD</v>
      </c>
      <c r="AE187" t="str">
        <f t="shared" si="147"/>
        <v>DUD</v>
      </c>
      <c r="AF187" t="str">
        <f t="shared" si="148"/>
        <v>DUD</v>
      </c>
      <c r="AG187" t="str">
        <f t="shared" si="149"/>
        <v>DUD</v>
      </c>
      <c r="AH187" t="str">
        <f t="shared" si="150"/>
        <v>DUD</v>
      </c>
      <c r="AI187" t="str">
        <f t="shared" si="151"/>
        <v>DUD</v>
      </c>
      <c r="AJ187" t="str">
        <f t="shared" si="152"/>
        <v>DUD</v>
      </c>
      <c r="AK187" t="str">
        <f t="shared" si="153"/>
        <v>DUD</v>
      </c>
      <c r="AL187" t="str">
        <f t="shared" si="154"/>
        <v>DUD</v>
      </c>
      <c r="AM187" t="str">
        <f t="shared" si="155"/>
        <v>DUD</v>
      </c>
      <c r="AN187" t="str">
        <f t="shared" si="156"/>
        <v>DUD</v>
      </c>
      <c r="AO187">
        <f t="shared" si="157"/>
        <v>0</v>
      </c>
      <c r="AP187" s="21">
        <f t="shared" si="158"/>
        <v>1</v>
      </c>
      <c r="AQ187" s="20">
        <f>Main!D79</f>
        <v>0</v>
      </c>
      <c r="AR187" s="24" t="e">
        <f t="shared" si="159"/>
        <v>#VALUE!</v>
      </c>
      <c r="AS187" t="e">
        <f t="shared" si="160"/>
        <v>#VALUE!</v>
      </c>
      <c r="AT187" t="e">
        <f t="shared" si="161"/>
        <v>#VALUE!</v>
      </c>
      <c r="AU187" t="str">
        <f t="shared" si="162"/>
        <v/>
      </c>
      <c r="AV187" t="str">
        <f t="shared" si="163"/>
        <v>No vapor present</v>
      </c>
      <c r="AW187" t="str">
        <f t="shared" si="164"/>
        <v/>
      </c>
      <c r="AX187" t="str">
        <f t="shared" si="165"/>
        <v/>
      </c>
      <c r="AY187" s="26" t="e">
        <f t="shared" si="166"/>
        <v>#VALUE!</v>
      </c>
      <c r="AZ187" s="22">
        <f>IF(B187&gt;C187,1+ -0.000340326741162024 *(B187-C187)+(B187-C187)^2* -0.000000850463578321 + (B187-C187)*Main!C79* -0.000001031725417801,1)</f>
        <v>1</v>
      </c>
      <c r="BA187" t="e">
        <f t="shared" si="167"/>
        <v>#VALUE!</v>
      </c>
      <c r="BB187" s="25" t="e">
        <f>IF(AND(ISBLANK(Main!C79),ISNUMBER(Main!F79)), Main!F79, BA187*D187+(1-BA187)*AV187)</f>
        <v>#VALUE!</v>
      </c>
      <c r="BC187" s="27"/>
      <c r="BL187" s="53"/>
      <c r="BM187" s="54"/>
    </row>
    <row r="188" spans="2:65">
      <c r="B188">
        <f>Main!E80</f>
        <v>0</v>
      </c>
      <c r="C188" t="str">
        <f>IF(ISNUMBER(Main!C80),Main!C80, IF(AND(ISBLANK(Main!C80), ISNUMBER(Main!F80)), 'Tm-Th-Salinity'!H188,""))</f>
        <v/>
      </c>
      <c r="D188" s="25" t="str">
        <f>IF('Tm-Th-Salinity'!E188=0,0.0000000001,'Tm-Th-Salinity'!E188)</f>
        <v/>
      </c>
      <c r="E188" t="e">
        <f t="shared" si="121"/>
        <v>#VALUE!</v>
      </c>
      <c r="F188" t="e">
        <f t="shared" si="122"/>
        <v>#VALUE!</v>
      </c>
      <c r="G188" t="str">
        <f t="shared" si="123"/>
        <v>DUD</v>
      </c>
      <c r="H188" t="str">
        <f t="shared" si="124"/>
        <v>DUD</v>
      </c>
      <c r="I188" t="str">
        <f t="shared" si="125"/>
        <v>DUD</v>
      </c>
      <c r="J188" t="str">
        <f t="shared" si="126"/>
        <v>DUD</v>
      </c>
      <c r="K188" t="str">
        <f t="shared" si="127"/>
        <v>DUD</v>
      </c>
      <c r="L188" t="str">
        <f t="shared" si="128"/>
        <v>DUD</v>
      </c>
      <c r="M188" t="str">
        <f t="shared" si="129"/>
        <v>DUD</v>
      </c>
      <c r="N188" t="str">
        <f t="shared" si="130"/>
        <v>DUD</v>
      </c>
      <c r="O188" t="str">
        <f t="shared" si="131"/>
        <v>DUD</v>
      </c>
      <c r="P188" t="str">
        <f t="shared" si="132"/>
        <v>DUD</v>
      </c>
      <c r="Q188" t="str">
        <f t="shared" si="133"/>
        <v>DUD</v>
      </c>
      <c r="R188" t="str">
        <f t="shared" si="134"/>
        <v>DUD</v>
      </c>
      <c r="S188" t="str">
        <f t="shared" si="135"/>
        <v>DUD</v>
      </c>
      <c r="T188" t="str">
        <f t="shared" si="136"/>
        <v>DUD</v>
      </c>
      <c r="U188" t="str">
        <f t="shared" si="137"/>
        <v>DUD</v>
      </c>
      <c r="V188" t="str">
        <f t="shared" si="138"/>
        <v>DUD</v>
      </c>
      <c r="W188" t="str">
        <f t="shared" si="139"/>
        <v>DUD</v>
      </c>
      <c r="X188" t="str">
        <f t="shared" si="140"/>
        <v>DUD</v>
      </c>
      <c r="Y188" t="str">
        <f t="shared" si="141"/>
        <v>DUD</v>
      </c>
      <c r="Z188" t="str">
        <f t="shared" si="142"/>
        <v>DUD</v>
      </c>
      <c r="AA188" t="str">
        <f t="shared" si="143"/>
        <v>DUD</v>
      </c>
      <c r="AB188" t="str">
        <f t="shared" si="144"/>
        <v>DUD</v>
      </c>
      <c r="AC188" t="str">
        <f t="shared" si="145"/>
        <v>DUD</v>
      </c>
      <c r="AD188" t="str">
        <f t="shared" si="146"/>
        <v>DUD</v>
      </c>
      <c r="AE188" t="str">
        <f t="shared" si="147"/>
        <v>DUD</v>
      </c>
      <c r="AF188" t="str">
        <f t="shared" si="148"/>
        <v>DUD</v>
      </c>
      <c r="AG188" t="str">
        <f t="shared" si="149"/>
        <v>DUD</v>
      </c>
      <c r="AH188" t="str">
        <f t="shared" si="150"/>
        <v>DUD</v>
      </c>
      <c r="AI188" t="str">
        <f t="shared" si="151"/>
        <v>DUD</v>
      </c>
      <c r="AJ188" t="str">
        <f t="shared" si="152"/>
        <v>DUD</v>
      </c>
      <c r="AK188" t="str">
        <f t="shared" si="153"/>
        <v>DUD</v>
      </c>
      <c r="AL188" t="str">
        <f t="shared" si="154"/>
        <v>DUD</v>
      </c>
      <c r="AM188" t="str">
        <f t="shared" si="155"/>
        <v>DUD</v>
      </c>
      <c r="AN188" t="str">
        <f t="shared" si="156"/>
        <v>DUD</v>
      </c>
      <c r="AO188">
        <f t="shared" si="157"/>
        <v>0</v>
      </c>
      <c r="AP188" s="21">
        <f t="shared" si="158"/>
        <v>1</v>
      </c>
      <c r="AQ188" s="20">
        <f>Main!D80</f>
        <v>0</v>
      </c>
      <c r="AR188" s="24" t="e">
        <f t="shared" si="159"/>
        <v>#VALUE!</v>
      </c>
      <c r="AS188" t="e">
        <f t="shared" si="160"/>
        <v>#VALUE!</v>
      </c>
      <c r="AT188" t="e">
        <f t="shared" si="161"/>
        <v>#VALUE!</v>
      </c>
      <c r="AU188" t="str">
        <f t="shared" si="162"/>
        <v/>
      </c>
      <c r="AV188" t="str">
        <f t="shared" si="163"/>
        <v>No vapor present</v>
      </c>
      <c r="AW188" t="str">
        <f t="shared" si="164"/>
        <v/>
      </c>
      <c r="AX188" t="str">
        <f t="shared" si="165"/>
        <v/>
      </c>
      <c r="AY188" s="26" t="e">
        <f t="shared" si="166"/>
        <v>#VALUE!</v>
      </c>
      <c r="AZ188" s="22">
        <f>IF(B188&gt;C188,1+ -0.000340326741162024 *(B188-C188)+(B188-C188)^2* -0.000000850463578321 + (B188-C188)*Main!C80* -0.000001031725417801,1)</f>
        <v>1</v>
      </c>
      <c r="BA188" t="e">
        <f t="shared" si="167"/>
        <v>#VALUE!</v>
      </c>
      <c r="BB188" s="25" t="e">
        <f>IF(AND(ISBLANK(Main!C80),ISNUMBER(Main!F80)), Main!F80, BA188*D188+(1-BA188)*AV188)</f>
        <v>#VALUE!</v>
      </c>
      <c r="BC188" s="27"/>
      <c r="BL188" s="53"/>
      <c r="BM188" s="54"/>
    </row>
    <row r="189" spans="2:65">
      <c r="B189">
        <f>Main!E81</f>
        <v>0</v>
      </c>
      <c r="C189" t="str">
        <f>IF(ISNUMBER(Main!C81),Main!C81, IF(AND(ISBLANK(Main!C81), ISNUMBER(Main!F81)), 'Tm-Th-Salinity'!H189,""))</f>
        <v/>
      </c>
      <c r="D189" s="25" t="str">
        <f>IF('Tm-Th-Salinity'!E189=0,0.0000000001,'Tm-Th-Salinity'!E189)</f>
        <v/>
      </c>
      <c r="E189" t="e">
        <f t="shared" si="121"/>
        <v>#VALUE!</v>
      </c>
      <c r="F189" t="e">
        <f t="shared" si="122"/>
        <v>#VALUE!</v>
      </c>
      <c r="G189" t="str">
        <f t="shared" si="123"/>
        <v>DUD</v>
      </c>
      <c r="H189" t="str">
        <f t="shared" si="124"/>
        <v>DUD</v>
      </c>
      <c r="I189" t="str">
        <f t="shared" si="125"/>
        <v>DUD</v>
      </c>
      <c r="J189" t="str">
        <f t="shared" si="126"/>
        <v>DUD</v>
      </c>
      <c r="K189" t="str">
        <f t="shared" si="127"/>
        <v>DUD</v>
      </c>
      <c r="L189" t="str">
        <f t="shared" si="128"/>
        <v>DUD</v>
      </c>
      <c r="M189" t="str">
        <f t="shared" si="129"/>
        <v>DUD</v>
      </c>
      <c r="N189" t="str">
        <f t="shared" si="130"/>
        <v>DUD</v>
      </c>
      <c r="O189" t="str">
        <f t="shared" si="131"/>
        <v>DUD</v>
      </c>
      <c r="P189" t="str">
        <f t="shared" si="132"/>
        <v>DUD</v>
      </c>
      <c r="Q189" t="str">
        <f t="shared" si="133"/>
        <v>DUD</v>
      </c>
      <c r="R189" t="str">
        <f t="shared" si="134"/>
        <v>DUD</v>
      </c>
      <c r="S189" t="str">
        <f t="shared" si="135"/>
        <v>DUD</v>
      </c>
      <c r="T189" t="str">
        <f t="shared" si="136"/>
        <v>DUD</v>
      </c>
      <c r="U189" t="str">
        <f t="shared" si="137"/>
        <v>DUD</v>
      </c>
      <c r="V189" t="str">
        <f t="shared" si="138"/>
        <v>DUD</v>
      </c>
      <c r="W189" t="str">
        <f t="shared" si="139"/>
        <v>DUD</v>
      </c>
      <c r="X189" t="str">
        <f t="shared" si="140"/>
        <v>DUD</v>
      </c>
      <c r="Y189" t="str">
        <f t="shared" si="141"/>
        <v>DUD</v>
      </c>
      <c r="Z189" t="str">
        <f t="shared" si="142"/>
        <v>DUD</v>
      </c>
      <c r="AA189" t="str">
        <f t="shared" si="143"/>
        <v>DUD</v>
      </c>
      <c r="AB189" t="str">
        <f t="shared" si="144"/>
        <v>DUD</v>
      </c>
      <c r="AC189" t="str">
        <f t="shared" si="145"/>
        <v>DUD</v>
      </c>
      <c r="AD189" t="str">
        <f t="shared" si="146"/>
        <v>DUD</v>
      </c>
      <c r="AE189" t="str">
        <f t="shared" si="147"/>
        <v>DUD</v>
      </c>
      <c r="AF189" t="str">
        <f t="shared" si="148"/>
        <v>DUD</v>
      </c>
      <c r="AG189" t="str">
        <f t="shared" si="149"/>
        <v>DUD</v>
      </c>
      <c r="AH189" t="str">
        <f t="shared" si="150"/>
        <v>DUD</v>
      </c>
      <c r="AI189" t="str">
        <f t="shared" si="151"/>
        <v>DUD</v>
      </c>
      <c r="AJ189" t="str">
        <f t="shared" si="152"/>
        <v>DUD</v>
      </c>
      <c r="AK189" t="str">
        <f t="shared" si="153"/>
        <v>DUD</v>
      </c>
      <c r="AL189" t="str">
        <f t="shared" si="154"/>
        <v>DUD</v>
      </c>
      <c r="AM189" t="str">
        <f t="shared" si="155"/>
        <v>DUD</v>
      </c>
      <c r="AN189" t="str">
        <f t="shared" si="156"/>
        <v>DUD</v>
      </c>
      <c r="AO189">
        <f t="shared" si="157"/>
        <v>0</v>
      </c>
      <c r="AP189" s="21">
        <f t="shared" si="158"/>
        <v>1</v>
      </c>
      <c r="AQ189" s="20">
        <f>Main!D81</f>
        <v>0</v>
      </c>
      <c r="AR189" s="24" t="e">
        <f t="shared" si="159"/>
        <v>#VALUE!</v>
      </c>
      <c r="AS189" t="e">
        <f t="shared" si="160"/>
        <v>#VALUE!</v>
      </c>
      <c r="AT189" t="e">
        <f t="shared" si="161"/>
        <v>#VALUE!</v>
      </c>
      <c r="AU189" t="str">
        <f t="shared" si="162"/>
        <v/>
      </c>
      <c r="AV189" t="str">
        <f t="shared" si="163"/>
        <v>No vapor present</v>
      </c>
      <c r="AW189" t="str">
        <f t="shared" si="164"/>
        <v/>
      </c>
      <c r="AX189" t="str">
        <f t="shared" si="165"/>
        <v/>
      </c>
      <c r="AY189" s="26" t="e">
        <f t="shared" si="166"/>
        <v>#VALUE!</v>
      </c>
      <c r="AZ189" s="22">
        <f>IF(B189&gt;C189,1+ -0.000340326741162024 *(B189-C189)+(B189-C189)^2* -0.000000850463578321 + (B189-C189)*Main!C81* -0.000001031725417801,1)</f>
        <v>1</v>
      </c>
      <c r="BA189" t="e">
        <f t="shared" si="167"/>
        <v>#VALUE!</v>
      </c>
      <c r="BB189" s="25" t="e">
        <f>IF(AND(ISBLANK(Main!C81),ISNUMBER(Main!F81)), Main!F81, BA189*D189+(1-BA189)*AV189)</f>
        <v>#VALUE!</v>
      </c>
      <c r="BC189" s="27"/>
      <c r="BL189" s="53"/>
      <c r="BM189" s="54"/>
    </row>
    <row r="190" spans="2:65">
      <c r="B190">
        <f>Main!E82</f>
        <v>0</v>
      </c>
      <c r="C190" t="str">
        <f>IF(ISNUMBER(Main!C82),Main!C82, IF(AND(ISBLANK(Main!C82), ISNUMBER(Main!F82)), 'Tm-Th-Salinity'!H190,""))</f>
        <v/>
      </c>
      <c r="D190" s="25" t="str">
        <f>IF('Tm-Th-Salinity'!E190=0,0.0000000001,'Tm-Th-Salinity'!E190)</f>
        <v/>
      </c>
      <c r="E190" t="e">
        <f t="shared" si="121"/>
        <v>#VALUE!</v>
      </c>
      <c r="F190" t="e">
        <f t="shared" si="122"/>
        <v>#VALUE!</v>
      </c>
      <c r="G190" t="str">
        <f t="shared" si="123"/>
        <v>DUD</v>
      </c>
      <c r="H190" t="str">
        <f t="shared" si="124"/>
        <v>DUD</v>
      </c>
      <c r="I190" t="str">
        <f t="shared" si="125"/>
        <v>DUD</v>
      </c>
      <c r="J190" t="str">
        <f t="shared" si="126"/>
        <v>DUD</v>
      </c>
      <c r="K190" t="str">
        <f t="shared" si="127"/>
        <v>DUD</v>
      </c>
      <c r="L190" t="str">
        <f t="shared" si="128"/>
        <v>DUD</v>
      </c>
      <c r="M190" t="str">
        <f t="shared" si="129"/>
        <v>DUD</v>
      </c>
      <c r="N190" t="str">
        <f t="shared" si="130"/>
        <v>DUD</v>
      </c>
      <c r="O190" t="str">
        <f t="shared" si="131"/>
        <v>DUD</v>
      </c>
      <c r="P190" t="str">
        <f t="shared" si="132"/>
        <v>DUD</v>
      </c>
      <c r="Q190" t="str">
        <f t="shared" si="133"/>
        <v>DUD</v>
      </c>
      <c r="R190" t="str">
        <f t="shared" si="134"/>
        <v>DUD</v>
      </c>
      <c r="S190" t="str">
        <f t="shared" si="135"/>
        <v>DUD</v>
      </c>
      <c r="T190" t="str">
        <f t="shared" si="136"/>
        <v>DUD</v>
      </c>
      <c r="U190" t="str">
        <f t="shared" si="137"/>
        <v>DUD</v>
      </c>
      <c r="V190" t="str">
        <f t="shared" si="138"/>
        <v>DUD</v>
      </c>
      <c r="W190" t="str">
        <f t="shared" si="139"/>
        <v>DUD</v>
      </c>
      <c r="X190" t="str">
        <f t="shared" si="140"/>
        <v>DUD</v>
      </c>
      <c r="Y190" t="str">
        <f t="shared" si="141"/>
        <v>DUD</v>
      </c>
      <c r="Z190" t="str">
        <f t="shared" si="142"/>
        <v>DUD</v>
      </c>
      <c r="AA190" t="str">
        <f t="shared" si="143"/>
        <v>DUD</v>
      </c>
      <c r="AB190" t="str">
        <f t="shared" si="144"/>
        <v>DUD</v>
      </c>
      <c r="AC190" t="str">
        <f t="shared" si="145"/>
        <v>DUD</v>
      </c>
      <c r="AD190" t="str">
        <f t="shared" si="146"/>
        <v>DUD</v>
      </c>
      <c r="AE190" t="str">
        <f t="shared" si="147"/>
        <v>DUD</v>
      </c>
      <c r="AF190" t="str">
        <f t="shared" si="148"/>
        <v>DUD</v>
      </c>
      <c r="AG190" t="str">
        <f t="shared" si="149"/>
        <v>DUD</v>
      </c>
      <c r="AH190" t="str">
        <f t="shared" si="150"/>
        <v>DUD</v>
      </c>
      <c r="AI190" t="str">
        <f t="shared" si="151"/>
        <v>DUD</v>
      </c>
      <c r="AJ190" t="str">
        <f t="shared" si="152"/>
        <v>DUD</v>
      </c>
      <c r="AK190" t="str">
        <f t="shared" si="153"/>
        <v>DUD</v>
      </c>
      <c r="AL190" t="str">
        <f t="shared" si="154"/>
        <v>DUD</v>
      </c>
      <c r="AM190" t="str">
        <f t="shared" si="155"/>
        <v>DUD</v>
      </c>
      <c r="AN190" t="str">
        <f t="shared" si="156"/>
        <v>DUD</v>
      </c>
      <c r="AO190">
        <f t="shared" si="157"/>
        <v>0</v>
      </c>
      <c r="AP190" s="21">
        <f t="shared" si="158"/>
        <v>1</v>
      </c>
      <c r="AQ190" s="20">
        <f>Main!D82</f>
        <v>0</v>
      </c>
      <c r="AR190" s="24" t="e">
        <f t="shared" si="159"/>
        <v>#VALUE!</v>
      </c>
      <c r="AS190" t="e">
        <f t="shared" si="160"/>
        <v>#VALUE!</v>
      </c>
      <c r="AT190" t="e">
        <f t="shared" si="161"/>
        <v>#VALUE!</v>
      </c>
      <c r="AU190" t="str">
        <f t="shared" si="162"/>
        <v/>
      </c>
      <c r="AV190" t="str">
        <f t="shared" si="163"/>
        <v>No vapor present</v>
      </c>
      <c r="AW190" t="str">
        <f t="shared" si="164"/>
        <v/>
      </c>
      <c r="AX190" t="str">
        <f t="shared" si="165"/>
        <v/>
      </c>
      <c r="AY190" s="26" t="e">
        <f t="shared" si="166"/>
        <v>#VALUE!</v>
      </c>
      <c r="AZ190" s="22">
        <f>IF(B190&gt;C190,1+ -0.000340326741162024 *(B190-C190)+(B190-C190)^2* -0.000000850463578321 + (B190-C190)*Main!C82* -0.000001031725417801,1)</f>
        <v>1</v>
      </c>
      <c r="BA190" t="e">
        <f t="shared" si="167"/>
        <v>#VALUE!</v>
      </c>
      <c r="BB190" s="25" t="e">
        <f>IF(AND(ISBLANK(Main!C82),ISNUMBER(Main!F82)), Main!F82, BA190*D190+(1-BA190)*AV190)</f>
        <v>#VALUE!</v>
      </c>
      <c r="BC190" s="27"/>
      <c r="BL190" s="53"/>
      <c r="BM190" s="54"/>
    </row>
    <row r="191" spans="2:65">
      <c r="B191">
        <f>Main!E83</f>
        <v>0</v>
      </c>
      <c r="C191" t="str">
        <f>IF(ISNUMBER(Main!C83),Main!C83, IF(AND(ISBLANK(Main!C83), ISNUMBER(Main!F83)), 'Tm-Th-Salinity'!H191,""))</f>
        <v/>
      </c>
      <c r="D191" s="25" t="str">
        <f>IF('Tm-Th-Salinity'!E191=0,0.0000000001,'Tm-Th-Salinity'!E191)</f>
        <v/>
      </c>
      <c r="E191" t="e">
        <f t="shared" si="121"/>
        <v>#VALUE!</v>
      </c>
      <c r="F191" t="e">
        <f t="shared" si="122"/>
        <v>#VALUE!</v>
      </c>
      <c r="G191" t="str">
        <f t="shared" si="123"/>
        <v>DUD</v>
      </c>
      <c r="H191" t="str">
        <f t="shared" si="124"/>
        <v>DUD</v>
      </c>
      <c r="I191" t="str">
        <f t="shared" si="125"/>
        <v>DUD</v>
      </c>
      <c r="J191" t="str">
        <f t="shared" si="126"/>
        <v>DUD</v>
      </c>
      <c r="K191" t="str">
        <f t="shared" si="127"/>
        <v>DUD</v>
      </c>
      <c r="L191" t="str">
        <f t="shared" si="128"/>
        <v>DUD</v>
      </c>
      <c r="M191" t="str">
        <f t="shared" si="129"/>
        <v>DUD</v>
      </c>
      <c r="N191" t="str">
        <f t="shared" si="130"/>
        <v>DUD</v>
      </c>
      <c r="O191" t="str">
        <f t="shared" si="131"/>
        <v>DUD</v>
      </c>
      <c r="P191" t="str">
        <f t="shared" si="132"/>
        <v>DUD</v>
      </c>
      <c r="Q191" t="str">
        <f t="shared" si="133"/>
        <v>DUD</v>
      </c>
      <c r="R191" t="str">
        <f t="shared" si="134"/>
        <v>DUD</v>
      </c>
      <c r="S191" t="str">
        <f t="shared" si="135"/>
        <v>DUD</v>
      </c>
      <c r="T191" t="str">
        <f t="shared" si="136"/>
        <v>DUD</v>
      </c>
      <c r="U191" t="str">
        <f t="shared" si="137"/>
        <v>DUD</v>
      </c>
      <c r="V191" t="str">
        <f t="shared" si="138"/>
        <v>DUD</v>
      </c>
      <c r="W191" t="str">
        <f t="shared" si="139"/>
        <v>DUD</v>
      </c>
      <c r="X191" t="str">
        <f t="shared" si="140"/>
        <v>DUD</v>
      </c>
      <c r="Y191" t="str">
        <f t="shared" si="141"/>
        <v>DUD</v>
      </c>
      <c r="Z191" t="str">
        <f t="shared" si="142"/>
        <v>DUD</v>
      </c>
      <c r="AA191" t="str">
        <f t="shared" si="143"/>
        <v>DUD</v>
      </c>
      <c r="AB191" t="str">
        <f t="shared" si="144"/>
        <v>DUD</v>
      </c>
      <c r="AC191" t="str">
        <f t="shared" si="145"/>
        <v>DUD</v>
      </c>
      <c r="AD191" t="str">
        <f t="shared" si="146"/>
        <v>DUD</v>
      </c>
      <c r="AE191" t="str">
        <f t="shared" si="147"/>
        <v>DUD</v>
      </c>
      <c r="AF191" t="str">
        <f t="shared" si="148"/>
        <v>DUD</v>
      </c>
      <c r="AG191" t="str">
        <f t="shared" si="149"/>
        <v>DUD</v>
      </c>
      <c r="AH191" t="str">
        <f t="shared" si="150"/>
        <v>DUD</v>
      </c>
      <c r="AI191" t="str">
        <f t="shared" si="151"/>
        <v>DUD</v>
      </c>
      <c r="AJ191" t="str">
        <f t="shared" si="152"/>
        <v>DUD</v>
      </c>
      <c r="AK191" t="str">
        <f t="shared" si="153"/>
        <v>DUD</v>
      </c>
      <c r="AL191" t="str">
        <f t="shared" si="154"/>
        <v>DUD</v>
      </c>
      <c r="AM191" t="str">
        <f t="shared" si="155"/>
        <v>DUD</v>
      </c>
      <c r="AN191" t="str">
        <f t="shared" si="156"/>
        <v>DUD</v>
      </c>
      <c r="AO191">
        <f t="shared" si="157"/>
        <v>0</v>
      </c>
      <c r="AP191" s="21">
        <f t="shared" si="158"/>
        <v>1</v>
      </c>
      <c r="AQ191" s="20">
        <f>Main!D83</f>
        <v>0</v>
      </c>
      <c r="AR191" s="24" t="e">
        <f t="shared" si="159"/>
        <v>#VALUE!</v>
      </c>
      <c r="AS191" t="e">
        <f t="shared" si="160"/>
        <v>#VALUE!</v>
      </c>
      <c r="AT191" t="e">
        <f t="shared" si="161"/>
        <v>#VALUE!</v>
      </c>
      <c r="AU191" t="str">
        <f t="shared" si="162"/>
        <v/>
      </c>
      <c r="AV191" t="str">
        <f t="shared" si="163"/>
        <v>No vapor present</v>
      </c>
      <c r="AW191" t="str">
        <f t="shared" si="164"/>
        <v/>
      </c>
      <c r="AX191" t="str">
        <f t="shared" si="165"/>
        <v/>
      </c>
      <c r="AY191" s="26" t="e">
        <f t="shared" si="166"/>
        <v>#VALUE!</v>
      </c>
      <c r="AZ191" s="22">
        <f>IF(B191&gt;C191,1+ -0.000340326741162024 *(B191-C191)+(B191-C191)^2* -0.000000850463578321 + (B191-C191)*Main!C83* -0.000001031725417801,1)</f>
        <v>1</v>
      </c>
      <c r="BA191" t="e">
        <f t="shared" si="167"/>
        <v>#VALUE!</v>
      </c>
      <c r="BB191" s="25" t="e">
        <f>IF(AND(ISBLANK(Main!C83),ISNUMBER(Main!F83)), Main!F83, BA191*D191+(1-BA191)*AV191)</f>
        <v>#VALUE!</v>
      </c>
      <c r="BC191" s="27"/>
      <c r="BL191" s="53"/>
      <c r="BM191" s="54"/>
    </row>
    <row r="192" spans="2:65">
      <c r="B192">
        <f>Main!E84</f>
        <v>0</v>
      </c>
      <c r="C192" t="str">
        <f>IF(ISNUMBER(Main!C84),Main!C84, IF(AND(ISBLANK(Main!C84), ISNUMBER(Main!F84)), 'Tm-Th-Salinity'!H192,""))</f>
        <v/>
      </c>
      <c r="D192" s="25" t="str">
        <f>IF('Tm-Th-Salinity'!E192=0,0.0000000001,'Tm-Th-Salinity'!E192)</f>
        <v/>
      </c>
      <c r="E192" t="e">
        <f t="shared" si="121"/>
        <v>#VALUE!</v>
      </c>
      <c r="F192" t="e">
        <f t="shared" si="122"/>
        <v>#VALUE!</v>
      </c>
      <c r="G192" t="str">
        <f t="shared" si="123"/>
        <v>DUD</v>
      </c>
      <c r="H192" t="str">
        <f t="shared" si="124"/>
        <v>DUD</v>
      </c>
      <c r="I192" t="str">
        <f t="shared" si="125"/>
        <v>DUD</v>
      </c>
      <c r="J192" t="str">
        <f t="shared" si="126"/>
        <v>DUD</v>
      </c>
      <c r="K192" t="str">
        <f t="shared" si="127"/>
        <v>DUD</v>
      </c>
      <c r="L192" t="str">
        <f t="shared" si="128"/>
        <v>DUD</v>
      </c>
      <c r="M192" t="str">
        <f t="shared" si="129"/>
        <v>DUD</v>
      </c>
      <c r="N192" t="str">
        <f t="shared" si="130"/>
        <v>DUD</v>
      </c>
      <c r="O192" t="str">
        <f t="shared" si="131"/>
        <v>DUD</v>
      </c>
      <c r="P192" t="str">
        <f t="shared" si="132"/>
        <v>DUD</v>
      </c>
      <c r="Q192" t="str">
        <f t="shared" si="133"/>
        <v>DUD</v>
      </c>
      <c r="R192" t="str">
        <f t="shared" si="134"/>
        <v>DUD</v>
      </c>
      <c r="S192" t="str">
        <f t="shared" si="135"/>
        <v>DUD</v>
      </c>
      <c r="T192" t="str">
        <f t="shared" si="136"/>
        <v>DUD</v>
      </c>
      <c r="U192" t="str">
        <f t="shared" si="137"/>
        <v>DUD</v>
      </c>
      <c r="V192" t="str">
        <f t="shared" si="138"/>
        <v>DUD</v>
      </c>
      <c r="W192" t="str">
        <f t="shared" si="139"/>
        <v>DUD</v>
      </c>
      <c r="X192" t="str">
        <f t="shared" si="140"/>
        <v>DUD</v>
      </c>
      <c r="Y192" t="str">
        <f t="shared" si="141"/>
        <v>DUD</v>
      </c>
      <c r="Z192" t="str">
        <f t="shared" si="142"/>
        <v>DUD</v>
      </c>
      <c r="AA192" t="str">
        <f t="shared" si="143"/>
        <v>DUD</v>
      </c>
      <c r="AB192" t="str">
        <f t="shared" si="144"/>
        <v>DUD</v>
      </c>
      <c r="AC192" t="str">
        <f t="shared" si="145"/>
        <v>DUD</v>
      </c>
      <c r="AD192" t="str">
        <f t="shared" si="146"/>
        <v>DUD</v>
      </c>
      <c r="AE192" t="str">
        <f t="shared" si="147"/>
        <v>DUD</v>
      </c>
      <c r="AF192" t="str">
        <f t="shared" si="148"/>
        <v>DUD</v>
      </c>
      <c r="AG192" t="str">
        <f t="shared" si="149"/>
        <v>DUD</v>
      </c>
      <c r="AH192" t="str">
        <f t="shared" si="150"/>
        <v>DUD</v>
      </c>
      <c r="AI192" t="str">
        <f t="shared" si="151"/>
        <v>DUD</v>
      </c>
      <c r="AJ192" t="str">
        <f t="shared" si="152"/>
        <v>DUD</v>
      </c>
      <c r="AK192" t="str">
        <f t="shared" si="153"/>
        <v>DUD</v>
      </c>
      <c r="AL192" t="str">
        <f t="shared" si="154"/>
        <v>DUD</v>
      </c>
      <c r="AM192" t="str">
        <f t="shared" si="155"/>
        <v>DUD</v>
      </c>
      <c r="AN192" t="str">
        <f t="shared" si="156"/>
        <v>DUD</v>
      </c>
      <c r="AO192">
        <f t="shared" si="157"/>
        <v>0</v>
      </c>
      <c r="AP192" s="21">
        <f t="shared" si="158"/>
        <v>1</v>
      </c>
      <c r="AQ192" s="20">
        <f>Main!D84</f>
        <v>0</v>
      </c>
      <c r="AR192" s="24" t="e">
        <f t="shared" si="159"/>
        <v>#VALUE!</v>
      </c>
      <c r="AS192" t="e">
        <f t="shared" si="160"/>
        <v>#VALUE!</v>
      </c>
      <c r="AT192" t="e">
        <f t="shared" si="161"/>
        <v>#VALUE!</v>
      </c>
      <c r="AU192" t="str">
        <f t="shared" si="162"/>
        <v/>
      </c>
      <c r="AV192" t="str">
        <f t="shared" si="163"/>
        <v>No vapor present</v>
      </c>
      <c r="AW192" t="str">
        <f t="shared" si="164"/>
        <v/>
      </c>
      <c r="AX192" t="str">
        <f t="shared" si="165"/>
        <v/>
      </c>
      <c r="AY192" s="26" t="e">
        <f t="shared" si="166"/>
        <v>#VALUE!</v>
      </c>
      <c r="AZ192" s="22">
        <f>IF(B192&gt;C192,1+ -0.000340326741162024 *(B192-C192)+(B192-C192)^2* -0.000000850463578321 + (B192-C192)*Main!C84* -0.000001031725417801,1)</f>
        <v>1</v>
      </c>
      <c r="BA192" t="e">
        <f t="shared" si="167"/>
        <v>#VALUE!</v>
      </c>
      <c r="BB192" s="25" t="e">
        <f>IF(AND(ISBLANK(Main!C84),ISNUMBER(Main!F84)), Main!F84, BA192*D192+(1-BA192)*AV192)</f>
        <v>#VALUE!</v>
      </c>
      <c r="BC192" s="27"/>
      <c r="BL192" s="53"/>
      <c r="BM192" s="54"/>
    </row>
    <row r="193" spans="2:65">
      <c r="B193">
        <f>Main!E85</f>
        <v>0</v>
      </c>
      <c r="C193" t="str">
        <f>IF(ISNUMBER(Main!C85),Main!C85, IF(AND(ISBLANK(Main!C85), ISNUMBER(Main!F85)), 'Tm-Th-Salinity'!H193,""))</f>
        <v/>
      </c>
      <c r="D193" s="25" t="str">
        <f>IF('Tm-Th-Salinity'!E193=0,0.0000000001,'Tm-Th-Salinity'!E193)</f>
        <v/>
      </c>
      <c r="E193" t="e">
        <f t="shared" si="121"/>
        <v>#VALUE!</v>
      </c>
      <c r="F193" t="e">
        <f t="shared" si="122"/>
        <v>#VALUE!</v>
      </c>
      <c r="G193" t="str">
        <f t="shared" si="123"/>
        <v>DUD</v>
      </c>
      <c r="H193" t="str">
        <f t="shared" si="124"/>
        <v>DUD</v>
      </c>
      <c r="I193" t="str">
        <f t="shared" si="125"/>
        <v>DUD</v>
      </c>
      <c r="J193" t="str">
        <f t="shared" si="126"/>
        <v>DUD</v>
      </c>
      <c r="K193" t="str">
        <f t="shared" si="127"/>
        <v>DUD</v>
      </c>
      <c r="L193" t="str">
        <f t="shared" si="128"/>
        <v>DUD</v>
      </c>
      <c r="M193" t="str">
        <f t="shared" si="129"/>
        <v>DUD</v>
      </c>
      <c r="N193" t="str">
        <f t="shared" si="130"/>
        <v>DUD</v>
      </c>
      <c r="O193" t="str">
        <f t="shared" si="131"/>
        <v>DUD</v>
      </c>
      <c r="P193" t="str">
        <f t="shared" si="132"/>
        <v>DUD</v>
      </c>
      <c r="Q193" t="str">
        <f t="shared" si="133"/>
        <v>DUD</v>
      </c>
      <c r="R193" t="str">
        <f t="shared" si="134"/>
        <v>DUD</v>
      </c>
      <c r="S193" t="str">
        <f t="shared" si="135"/>
        <v>DUD</v>
      </c>
      <c r="T193" t="str">
        <f t="shared" si="136"/>
        <v>DUD</v>
      </c>
      <c r="U193" t="str">
        <f t="shared" si="137"/>
        <v>DUD</v>
      </c>
      <c r="V193" t="str">
        <f t="shared" si="138"/>
        <v>DUD</v>
      </c>
      <c r="W193" t="str">
        <f t="shared" si="139"/>
        <v>DUD</v>
      </c>
      <c r="X193" t="str">
        <f t="shared" si="140"/>
        <v>DUD</v>
      </c>
      <c r="Y193" t="str">
        <f t="shared" si="141"/>
        <v>DUD</v>
      </c>
      <c r="Z193" t="str">
        <f t="shared" si="142"/>
        <v>DUD</v>
      </c>
      <c r="AA193" t="str">
        <f t="shared" si="143"/>
        <v>DUD</v>
      </c>
      <c r="AB193" t="str">
        <f t="shared" si="144"/>
        <v>DUD</v>
      </c>
      <c r="AC193" t="str">
        <f t="shared" si="145"/>
        <v>DUD</v>
      </c>
      <c r="AD193" t="str">
        <f t="shared" si="146"/>
        <v>DUD</v>
      </c>
      <c r="AE193" t="str">
        <f t="shared" si="147"/>
        <v>DUD</v>
      </c>
      <c r="AF193" t="str">
        <f t="shared" si="148"/>
        <v>DUD</v>
      </c>
      <c r="AG193" t="str">
        <f t="shared" si="149"/>
        <v>DUD</v>
      </c>
      <c r="AH193" t="str">
        <f t="shared" si="150"/>
        <v>DUD</v>
      </c>
      <c r="AI193" t="str">
        <f t="shared" si="151"/>
        <v>DUD</v>
      </c>
      <c r="AJ193" t="str">
        <f t="shared" si="152"/>
        <v>DUD</v>
      </c>
      <c r="AK193" t="str">
        <f t="shared" si="153"/>
        <v>DUD</v>
      </c>
      <c r="AL193" t="str">
        <f t="shared" si="154"/>
        <v>DUD</v>
      </c>
      <c r="AM193" t="str">
        <f t="shared" si="155"/>
        <v>DUD</v>
      </c>
      <c r="AN193" t="str">
        <f t="shared" si="156"/>
        <v>DUD</v>
      </c>
      <c r="AO193">
        <f t="shared" si="157"/>
        <v>0</v>
      </c>
      <c r="AP193" s="21">
        <f t="shared" si="158"/>
        <v>1</v>
      </c>
      <c r="AQ193" s="20">
        <f>Main!D85</f>
        <v>0</v>
      </c>
      <c r="AR193" s="24" t="e">
        <f t="shared" si="159"/>
        <v>#VALUE!</v>
      </c>
      <c r="AS193" t="e">
        <f t="shared" si="160"/>
        <v>#VALUE!</v>
      </c>
      <c r="AT193" t="e">
        <f t="shared" si="161"/>
        <v>#VALUE!</v>
      </c>
      <c r="AU193" t="str">
        <f t="shared" si="162"/>
        <v/>
      </c>
      <c r="AV193" t="str">
        <f t="shared" si="163"/>
        <v>No vapor present</v>
      </c>
      <c r="AW193" t="str">
        <f t="shared" si="164"/>
        <v/>
      </c>
      <c r="AX193" t="str">
        <f t="shared" si="165"/>
        <v/>
      </c>
      <c r="AY193" s="26" t="e">
        <f t="shared" si="166"/>
        <v>#VALUE!</v>
      </c>
      <c r="AZ193" s="22">
        <f>IF(B193&gt;C193,1+ -0.000340326741162024 *(B193-C193)+(B193-C193)^2* -0.000000850463578321 + (B193-C193)*Main!C85* -0.000001031725417801,1)</f>
        <v>1</v>
      </c>
      <c r="BA193" t="e">
        <f t="shared" si="167"/>
        <v>#VALUE!</v>
      </c>
      <c r="BB193" s="25" t="e">
        <f>IF(AND(ISBLANK(Main!C85),ISNUMBER(Main!F85)), Main!F85, BA193*D193+(1-BA193)*AV193)</f>
        <v>#VALUE!</v>
      </c>
      <c r="BC193" s="27"/>
      <c r="BL193" s="53"/>
      <c r="BM193" s="54"/>
    </row>
    <row r="194" spans="2:65">
      <c r="B194">
        <f>Main!E86</f>
        <v>0</v>
      </c>
      <c r="C194" t="str">
        <f>IF(ISNUMBER(Main!C86),Main!C86, IF(AND(ISBLANK(Main!C86), ISNUMBER(Main!F86)), 'Tm-Th-Salinity'!H194,""))</f>
        <v/>
      </c>
      <c r="D194" s="25" t="str">
        <f>IF('Tm-Th-Salinity'!E194=0,0.0000000001,'Tm-Th-Salinity'!E194)</f>
        <v/>
      </c>
      <c r="E194" t="e">
        <f t="shared" si="121"/>
        <v>#VALUE!</v>
      </c>
      <c r="F194" t="e">
        <f t="shared" si="122"/>
        <v>#VALUE!</v>
      </c>
      <c r="G194" t="str">
        <f t="shared" si="123"/>
        <v>DUD</v>
      </c>
      <c r="H194" t="str">
        <f t="shared" si="124"/>
        <v>DUD</v>
      </c>
      <c r="I194" t="str">
        <f t="shared" si="125"/>
        <v>DUD</v>
      </c>
      <c r="J194" t="str">
        <f t="shared" si="126"/>
        <v>DUD</v>
      </c>
      <c r="K194" t="str">
        <f t="shared" si="127"/>
        <v>DUD</v>
      </c>
      <c r="L194" t="str">
        <f t="shared" si="128"/>
        <v>DUD</v>
      </c>
      <c r="M194" t="str">
        <f t="shared" si="129"/>
        <v>DUD</v>
      </c>
      <c r="N194" t="str">
        <f t="shared" si="130"/>
        <v>DUD</v>
      </c>
      <c r="O194" t="str">
        <f t="shared" si="131"/>
        <v>DUD</v>
      </c>
      <c r="P194" t="str">
        <f t="shared" si="132"/>
        <v>DUD</v>
      </c>
      <c r="Q194" t="str">
        <f t="shared" si="133"/>
        <v>DUD</v>
      </c>
      <c r="R194" t="str">
        <f t="shared" si="134"/>
        <v>DUD</v>
      </c>
      <c r="S194" t="str">
        <f t="shared" si="135"/>
        <v>DUD</v>
      </c>
      <c r="T194" t="str">
        <f t="shared" si="136"/>
        <v>DUD</v>
      </c>
      <c r="U194" t="str">
        <f t="shared" si="137"/>
        <v>DUD</v>
      </c>
      <c r="V194" t="str">
        <f t="shared" si="138"/>
        <v>DUD</v>
      </c>
      <c r="W194" t="str">
        <f t="shared" si="139"/>
        <v>DUD</v>
      </c>
      <c r="X194" t="str">
        <f t="shared" si="140"/>
        <v>DUD</v>
      </c>
      <c r="Y194" t="str">
        <f t="shared" si="141"/>
        <v>DUD</v>
      </c>
      <c r="Z194" t="str">
        <f t="shared" si="142"/>
        <v>DUD</v>
      </c>
      <c r="AA194" t="str">
        <f t="shared" si="143"/>
        <v>DUD</v>
      </c>
      <c r="AB194" t="str">
        <f t="shared" si="144"/>
        <v>DUD</v>
      </c>
      <c r="AC194" t="str">
        <f t="shared" si="145"/>
        <v>DUD</v>
      </c>
      <c r="AD194" t="str">
        <f t="shared" si="146"/>
        <v>DUD</v>
      </c>
      <c r="AE194" t="str">
        <f t="shared" si="147"/>
        <v>DUD</v>
      </c>
      <c r="AF194" t="str">
        <f t="shared" si="148"/>
        <v>DUD</v>
      </c>
      <c r="AG194" t="str">
        <f t="shared" si="149"/>
        <v>DUD</v>
      </c>
      <c r="AH194" t="str">
        <f t="shared" si="150"/>
        <v>DUD</v>
      </c>
      <c r="AI194" t="str">
        <f t="shared" si="151"/>
        <v>DUD</v>
      </c>
      <c r="AJ194" t="str">
        <f t="shared" si="152"/>
        <v>DUD</v>
      </c>
      <c r="AK194" t="str">
        <f t="shared" si="153"/>
        <v>DUD</v>
      </c>
      <c r="AL194" t="str">
        <f t="shared" si="154"/>
        <v>DUD</v>
      </c>
      <c r="AM194" t="str">
        <f t="shared" si="155"/>
        <v>DUD</v>
      </c>
      <c r="AN194" t="str">
        <f t="shared" si="156"/>
        <v>DUD</v>
      </c>
      <c r="AO194">
        <f t="shared" si="157"/>
        <v>0</v>
      </c>
      <c r="AP194" s="21">
        <f t="shared" si="158"/>
        <v>1</v>
      </c>
      <c r="AQ194" s="20">
        <f>Main!D86</f>
        <v>0</v>
      </c>
      <c r="AR194" s="24" t="e">
        <f t="shared" si="159"/>
        <v>#VALUE!</v>
      </c>
      <c r="AS194" t="e">
        <f t="shared" si="160"/>
        <v>#VALUE!</v>
      </c>
      <c r="AT194" t="e">
        <f t="shared" si="161"/>
        <v>#VALUE!</v>
      </c>
      <c r="AU194" t="str">
        <f t="shared" si="162"/>
        <v/>
      </c>
      <c r="AV194" t="str">
        <f t="shared" si="163"/>
        <v>No vapor present</v>
      </c>
      <c r="AW194" t="str">
        <f t="shared" si="164"/>
        <v/>
      </c>
      <c r="AX194" t="str">
        <f t="shared" si="165"/>
        <v/>
      </c>
      <c r="AY194" s="26" t="e">
        <f t="shared" si="166"/>
        <v>#VALUE!</v>
      </c>
      <c r="AZ194" s="22">
        <f>IF(B194&gt;C194,1+ -0.000340326741162024 *(B194-C194)+(B194-C194)^2* -0.000000850463578321 + (B194-C194)*Main!C86* -0.000001031725417801,1)</f>
        <v>1</v>
      </c>
      <c r="BA194" t="e">
        <f t="shared" si="167"/>
        <v>#VALUE!</v>
      </c>
      <c r="BB194" s="25" t="e">
        <f>IF(AND(ISBLANK(Main!C86),ISNUMBER(Main!F86)), Main!F86, BA194*D194+(1-BA194)*AV194)</f>
        <v>#VALUE!</v>
      </c>
      <c r="BC194" s="27"/>
      <c r="BL194" s="53"/>
      <c r="BM194" s="54"/>
    </row>
    <row r="195" spans="2:65">
      <c r="B195">
        <f>Main!E87</f>
        <v>0</v>
      </c>
      <c r="C195" t="str">
        <f>IF(ISNUMBER(Main!C87),Main!C87, IF(AND(ISBLANK(Main!C87), ISNUMBER(Main!F87)), 'Tm-Th-Salinity'!H195,""))</f>
        <v/>
      </c>
      <c r="D195" s="25" t="str">
        <f>IF('Tm-Th-Salinity'!E195=0,0.0000000001,'Tm-Th-Salinity'!E195)</f>
        <v/>
      </c>
      <c r="E195" t="e">
        <f t="shared" si="121"/>
        <v>#VALUE!</v>
      </c>
      <c r="F195" t="e">
        <f t="shared" si="122"/>
        <v>#VALUE!</v>
      </c>
      <c r="G195" t="str">
        <f t="shared" si="123"/>
        <v>DUD</v>
      </c>
      <c r="H195" t="str">
        <f t="shared" si="124"/>
        <v>DUD</v>
      </c>
      <c r="I195" t="str">
        <f t="shared" si="125"/>
        <v>DUD</v>
      </c>
      <c r="J195" t="str">
        <f t="shared" si="126"/>
        <v>DUD</v>
      </c>
      <c r="K195" t="str">
        <f t="shared" si="127"/>
        <v>DUD</v>
      </c>
      <c r="L195" t="str">
        <f t="shared" si="128"/>
        <v>DUD</v>
      </c>
      <c r="M195" t="str">
        <f t="shared" si="129"/>
        <v>DUD</v>
      </c>
      <c r="N195" t="str">
        <f t="shared" si="130"/>
        <v>DUD</v>
      </c>
      <c r="O195" t="str">
        <f t="shared" si="131"/>
        <v>DUD</v>
      </c>
      <c r="P195" t="str">
        <f t="shared" si="132"/>
        <v>DUD</v>
      </c>
      <c r="Q195" t="str">
        <f t="shared" si="133"/>
        <v>DUD</v>
      </c>
      <c r="R195" t="str">
        <f t="shared" si="134"/>
        <v>DUD</v>
      </c>
      <c r="S195" t="str">
        <f t="shared" si="135"/>
        <v>DUD</v>
      </c>
      <c r="T195" t="str">
        <f t="shared" si="136"/>
        <v>DUD</v>
      </c>
      <c r="U195" t="str">
        <f t="shared" si="137"/>
        <v>DUD</v>
      </c>
      <c r="V195" t="str">
        <f t="shared" si="138"/>
        <v>DUD</v>
      </c>
      <c r="W195" t="str">
        <f t="shared" si="139"/>
        <v>DUD</v>
      </c>
      <c r="X195" t="str">
        <f t="shared" si="140"/>
        <v>DUD</v>
      </c>
      <c r="Y195" t="str">
        <f t="shared" si="141"/>
        <v>DUD</v>
      </c>
      <c r="Z195" t="str">
        <f t="shared" si="142"/>
        <v>DUD</v>
      </c>
      <c r="AA195" t="str">
        <f t="shared" si="143"/>
        <v>DUD</v>
      </c>
      <c r="AB195" t="str">
        <f t="shared" si="144"/>
        <v>DUD</v>
      </c>
      <c r="AC195" t="str">
        <f t="shared" si="145"/>
        <v>DUD</v>
      </c>
      <c r="AD195" t="str">
        <f t="shared" si="146"/>
        <v>DUD</v>
      </c>
      <c r="AE195" t="str">
        <f t="shared" si="147"/>
        <v>DUD</v>
      </c>
      <c r="AF195" t="str">
        <f t="shared" si="148"/>
        <v>DUD</v>
      </c>
      <c r="AG195" t="str">
        <f t="shared" si="149"/>
        <v>DUD</v>
      </c>
      <c r="AH195" t="str">
        <f t="shared" si="150"/>
        <v>DUD</v>
      </c>
      <c r="AI195" t="str">
        <f t="shared" si="151"/>
        <v>DUD</v>
      </c>
      <c r="AJ195" t="str">
        <f t="shared" si="152"/>
        <v>DUD</v>
      </c>
      <c r="AK195" t="str">
        <f t="shared" si="153"/>
        <v>DUD</v>
      </c>
      <c r="AL195" t="str">
        <f t="shared" si="154"/>
        <v>DUD</v>
      </c>
      <c r="AM195" t="str">
        <f t="shared" si="155"/>
        <v>DUD</v>
      </c>
      <c r="AN195" t="str">
        <f t="shared" si="156"/>
        <v>DUD</v>
      </c>
      <c r="AO195">
        <f t="shared" si="157"/>
        <v>0</v>
      </c>
      <c r="AP195" s="21">
        <f t="shared" si="158"/>
        <v>1</v>
      </c>
      <c r="AQ195" s="20">
        <f>Main!D87</f>
        <v>0</v>
      </c>
      <c r="AR195" s="24" t="e">
        <f t="shared" si="159"/>
        <v>#VALUE!</v>
      </c>
      <c r="AS195" t="e">
        <f t="shared" si="160"/>
        <v>#VALUE!</v>
      </c>
      <c r="AT195" t="e">
        <f t="shared" si="161"/>
        <v>#VALUE!</v>
      </c>
      <c r="AU195" t="str">
        <f t="shared" si="162"/>
        <v/>
      </c>
      <c r="AV195" t="str">
        <f t="shared" si="163"/>
        <v>No vapor present</v>
      </c>
      <c r="AW195" t="str">
        <f t="shared" si="164"/>
        <v/>
      </c>
      <c r="AX195" t="str">
        <f t="shared" si="165"/>
        <v/>
      </c>
      <c r="AY195" s="26" t="e">
        <f t="shared" si="166"/>
        <v>#VALUE!</v>
      </c>
      <c r="AZ195" s="22">
        <f>IF(B195&gt;C195,1+ -0.000340326741162024 *(B195-C195)+(B195-C195)^2* -0.000000850463578321 + (B195-C195)*Main!C87* -0.000001031725417801,1)</f>
        <v>1</v>
      </c>
      <c r="BA195" t="e">
        <f t="shared" si="167"/>
        <v>#VALUE!</v>
      </c>
      <c r="BB195" s="25" t="e">
        <f>IF(AND(ISBLANK(Main!C87),ISNUMBER(Main!F87)), Main!F87, BA195*D195+(1-BA195)*AV195)</f>
        <v>#VALUE!</v>
      </c>
      <c r="BC195" s="27"/>
      <c r="BL195" s="53"/>
      <c r="BM195" s="54"/>
    </row>
    <row r="196" spans="2:65">
      <c r="B196">
        <f>Main!E88</f>
        <v>0</v>
      </c>
      <c r="C196" t="str">
        <f>IF(ISNUMBER(Main!C88),Main!C88, IF(AND(ISBLANK(Main!C88), ISNUMBER(Main!F88)), 'Tm-Th-Salinity'!H196,""))</f>
        <v/>
      </c>
      <c r="D196" s="25" t="str">
        <f>IF('Tm-Th-Salinity'!E196=0,0.0000000001,'Tm-Th-Salinity'!E196)</f>
        <v/>
      </c>
      <c r="E196" t="e">
        <f t="shared" si="121"/>
        <v>#VALUE!</v>
      </c>
      <c r="F196" t="e">
        <f t="shared" si="122"/>
        <v>#VALUE!</v>
      </c>
      <c r="G196" t="str">
        <f t="shared" si="123"/>
        <v>DUD</v>
      </c>
      <c r="H196" t="str">
        <f t="shared" si="124"/>
        <v>DUD</v>
      </c>
      <c r="I196" t="str">
        <f t="shared" si="125"/>
        <v>DUD</v>
      </c>
      <c r="J196" t="str">
        <f t="shared" si="126"/>
        <v>DUD</v>
      </c>
      <c r="K196" t="str">
        <f t="shared" si="127"/>
        <v>DUD</v>
      </c>
      <c r="L196" t="str">
        <f t="shared" si="128"/>
        <v>DUD</v>
      </c>
      <c r="M196" t="str">
        <f t="shared" si="129"/>
        <v>DUD</v>
      </c>
      <c r="N196" t="str">
        <f t="shared" si="130"/>
        <v>DUD</v>
      </c>
      <c r="O196" t="str">
        <f t="shared" si="131"/>
        <v>DUD</v>
      </c>
      <c r="P196" t="str">
        <f t="shared" si="132"/>
        <v>DUD</v>
      </c>
      <c r="Q196" t="str">
        <f t="shared" si="133"/>
        <v>DUD</v>
      </c>
      <c r="R196" t="str">
        <f t="shared" si="134"/>
        <v>DUD</v>
      </c>
      <c r="S196" t="str">
        <f t="shared" si="135"/>
        <v>DUD</v>
      </c>
      <c r="T196" t="str">
        <f t="shared" si="136"/>
        <v>DUD</v>
      </c>
      <c r="U196" t="str">
        <f t="shared" si="137"/>
        <v>DUD</v>
      </c>
      <c r="V196" t="str">
        <f t="shared" si="138"/>
        <v>DUD</v>
      </c>
      <c r="W196" t="str">
        <f t="shared" si="139"/>
        <v>DUD</v>
      </c>
      <c r="X196" t="str">
        <f t="shared" si="140"/>
        <v>DUD</v>
      </c>
      <c r="Y196" t="str">
        <f t="shared" si="141"/>
        <v>DUD</v>
      </c>
      <c r="Z196" t="str">
        <f t="shared" si="142"/>
        <v>DUD</v>
      </c>
      <c r="AA196" t="str">
        <f t="shared" si="143"/>
        <v>DUD</v>
      </c>
      <c r="AB196" t="str">
        <f t="shared" si="144"/>
        <v>DUD</v>
      </c>
      <c r="AC196" t="str">
        <f t="shared" si="145"/>
        <v>DUD</v>
      </c>
      <c r="AD196" t="str">
        <f t="shared" si="146"/>
        <v>DUD</v>
      </c>
      <c r="AE196" t="str">
        <f t="shared" si="147"/>
        <v>DUD</v>
      </c>
      <c r="AF196" t="str">
        <f t="shared" si="148"/>
        <v>DUD</v>
      </c>
      <c r="AG196" t="str">
        <f t="shared" si="149"/>
        <v>DUD</v>
      </c>
      <c r="AH196" t="str">
        <f t="shared" si="150"/>
        <v>DUD</v>
      </c>
      <c r="AI196" t="str">
        <f t="shared" si="151"/>
        <v>DUD</v>
      </c>
      <c r="AJ196" t="str">
        <f t="shared" si="152"/>
        <v>DUD</v>
      </c>
      <c r="AK196" t="str">
        <f t="shared" si="153"/>
        <v>DUD</v>
      </c>
      <c r="AL196" t="str">
        <f t="shared" si="154"/>
        <v>DUD</v>
      </c>
      <c r="AM196" t="str">
        <f t="shared" si="155"/>
        <v>DUD</v>
      </c>
      <c r="AN196" t="str">
        <f t="shared" si="156"/>
        <v>DUD</v>
      </c>
      <c r="AO196">
        <f t="shared" si="157"/>
        <v>0</v>
      </c>
      <c r="AP196" s="21">
        <f t="shared" si="158"/>
        <v>1</v>
      </c>
      <c r="AQ196" s="20">
        <f>Main!D88</f>
        <v>0</v>
      </c>
      <c r="AR196" s="24" t="e">
        <f t="shared" si="159"/>
        <v>#VALUE!</v>
      </c>
      <c r="AS196" t="e">
        <f t="shared" si="160"/>
        <v>#VALUE!</v>
      </c>
      <c r="AT196" t="e">
        <f t="shared" si="161"/>
        <v>#VALUE!</v>
      </c>
      <c r="AU196" t="str">
        <f t="shared" si="162"/>
        <v/>
      </c>
      <c r="AV196" t="str">
        <f t="shared" si="163"/>
        <v>No vapor present</v>
      </c>
      <c r="AW196" t="str">
        <f t="shared" si="164"/>
        <v/>
      </c>
      <c r="AX196" t="str">
        <f t="shared" si="165"/>
        <v/>
      </c>
      <c r="AY196" s="26" t="e">
        <f t="shared" si="166"/>
        <v>#VALUE!</v>
      </c>
      <c r="AZ196" s="22">
        <f>IF(B196&gt;C196,1+ -0.000340326741162024 *(B196-C196)+(B196-C196)^2* -0.000000850463578321 + (B196-C196)*Main!C88* -0.000001031725417801,1)</f>
        <v>1</v>
      </c>
      <c r="BA196" t="e">
        <f t="shared" si="167"/>
        <v>#VALUE!</v>
      </c>
      <c r="BB196" s="25" t="e">
        <f>IF(AND(ISBLANK(Main!C88),ISNUMBER(Main!F88)), Main!F88, BA196*D196+(1-BA196)*AV196)</f>
        <v>#VALUE!</v>
      </c>
      <c r="BC196" s="27"/>
      <c r="BL196" s="53"/>
      <c r="BM196" s="54"/>
    </row>
    <row r="197" spans="2:65">
      <c r="B197">
        <f>Main!E89</f>
        <v>0</v>
      </c>
      <c r="C197" t="str">
        <f>IF(ISNUMBER(Main!C89),Main!C89, IF(AND(ISBLANK(Main!C89), ISNUMBER(Main!F89)), 'Tm-Th-Salinity'!H197,""))</f>
        <v/>
      </c>
      <c r="D197" s="25" t="str">
        <f>IF('Tm-Th-Salinity'!E197=0,0.0000000001,'Tm-Th-Salinity'!E197)</f>
        <v/>
      </c>
      <c r="E197" t="e">
        <f t="shared" si="121"/>
        <v>#VALUE!</v>
      </c>
      <c r="F197" t="e">
        <f t="shared" si="122"/>
        <v>#VALUE!</v>
      </c>
      <c r="G197" t="str">
        <f t="shared" si="123"/>
        <v>DUD</v>
      </c>
      <c r="H197" t="str">
        <f t="shared" si="124"/>
        <v>DUD</v>
      </c>
      <c r="I197" t="str">
        <f t="shared" si="125"/>
        <v>DUD</v>
      </c>
      <c r="J197" t="str">
        <f t="shared" si="126"/>
        <v>DUD</v>
      </c>
      <c r="K197" t="str">
        <f t="shared" si="127"/>
        <v>DUD</v>
      </c>
      <c r="L197" t="str">
        <f t="shared" si="128"/>
        <v>DUD</v>
      </c>
      <c r="M197" t="str">
        <f t="shared" si="129"/>
        <v>DUD</v>
      </c>
      <c r="N197" t="str">
        <f t="shared" si="130"/>
        <v>DUD</v>
      </c>
      <c r="O197" t="str">
        <f t="shared" si="131"/>
        <v>DUD</v>
      </c>
      <c r="P197" t="str">
        <f t="shared" si="132"/>
        <v>DUD</v>
      </c>
      <c r="Q197" t="str">
        <f t="shared" si="133"/>
        <v>DUD</v>
      </c>
      <c r="R197" t="str">
        <f t="shared" si="134"/>
        <v>DUD</v>
      </c>
      <c r="S197" t="str">
        <f t="shared" si="135"/>
        <v>DUD</v>
      </c>
      <c r="T197" t="str">
        <f t="shared" si="136"/>
        <v>DUD</v>
      </c>
      <c r="U197" t="str">
        <f t="shared" si="137"/>
        <v>DUD</v>
      </c>
      <c r="V197" t="str">
        <f t="shared" si="138"/>
        <v>DUD</v>
      </c>
      <c r="W197" t="str">
        <f t="shared" si="139"/>
        <v>DUD</v>
      </c>
      <c r="X197" t="str">
        <f t="shared" si="140"/>
        <v>DUD</v>
      </c>
      <c r="Y197" t="str">
        <f t="shared" si="141"/>
        <v>DUD</v>
      </c>
      <c r="Z197" t="str">
        <f t="shared" si="142"/>
        <v>DUD</v>
      </c>
      <c r="AA197" t="str">
        <f t="shared" si="143"/>
        <v>DUD</v>
      </c>
      <c r="AB197" t="str">
        <f t="shared" si="144"/>
        <v>DUD</v>
      </c>
      <c r="AC197" t="str">
        <f t="shared" si="145"/>
        <v>DUD</v>
      </c>
      <c r="AD197" t="str">
        <f t="shared" si="146"/>
        <v>DUD</v>
      </c>
      <c r="AE197" t="str">
        <f t="shared" si="147"/>
        <v>DUD</v>
      </c>
      <c r="AF197" t="str">
        <f t="shared" si="148"/>
        <v>DUD</v>
      </c>
      <c r="AG197" t="str">
        <f t="shared" si="149"/>
        <v>DUD</v>
      </c>
      <c r="AH197" t="str">
        <f t="shared" si="150"/>
        <v>DUD</v>
      </c>
      <c r="AI197" t="str">
        <f t="shared" si="151"/>
        <v>DUD</v>
      </c>
      <c r="AJ197" t="str">
        <f t="shared" si="152"/>
        <v>DUD</v>
      </c>
      <c r="AK197" t="str">
        <f t="shared" si="153"/>
        <v>DUD</v>
      </c>
      <c r="AL197" t="str">
        <f t="shared" si="154"/>
        <v>DUD</v>
      </c>
      <c r="AM197" t="str">
        <f t="shared" si="155"/>
        <v>DUD</v>
      </c>
      <c r="AN197" t="str">
        <f t="shared" si="156"/>
        <v>DUD</v>
      </c>
      <c r="AO197">
        <f t="shared" si="157"/>
        <v>0</v>
      </c>
      <c r="AP197" s="21">
        <f t="shared" si="158"/>
        <v>1</v>
      </c>
      <c r="AQ197" s="20">
        <f>Main!D89</f>
        <v>0</v>
      </c>
      <c r="AR197" s="24" t="e">
        <f t="shared" si="159"/>
        <v>#VALUE!</v>
      </c>
      <c r="AS197" t="e">
        <f t="shared" si="160"/>
        <v>#VALUE!</v>
      </c>
      <c r="AT197" t="e">
        <f t="shared" si="161"/>
        <v>#VALUE!</v>
      </c>
      <c r="AU197" t="str">
        <f t="shared" si="162"/>
        <v/>
      </c>
      <c r="AV197" t="str">
        <f t="shared" si="163"/>
        <v>No vapor present</v>
      </c>
      <c r="AW197" t="str">
        <f t="shared" si="164"/>
        <v/>
      </c>
      <c r="AX197" t="str">
        <f t="shared" si="165"/>
        <v/>
      </c>
      <c r="AY197" s="26" t="e">
        <f t="shared" si="166"/>
        <v>#VALUE!</v>
      </c>
      <c r="AZ197" s="22">
        <f>IF(B197&gt;C197,1+ -0.000340326741162024 *(B197-C197)+(B197-C197)^2* -0.000000850463578321 + (B197-C197)*Main!C89* -0.000001031725417801,1)</f>
        <v>1</v>
      </c>
      <c r="BA197" t="e">
        <f t="shared" si="167"/>
        <v>#VALUE!</v>
      </c>
      <c r="BB197" s="25" t="e">
        <f>IF(AND(ISBLANK(Main!C89),ISNUMBER(Main!F89)), Main!F89, BA197*D197+(1-BA197)*AV197)</f>
        <v>#VALUE!</v>
      </c>
      <c r="BC197" s="27"/>
      <c r="BL197" s="53"/>
      <c r="BM197" s="54"/>
    </row>
    <row r="198" spans="2:65">
      <c r="B198">
        <f>Main!E90</f>
        <v>0</v>
      </c>
      <c r="C198" t="str">
        <f>IF(ISNUMBER(Main!C90),Main!C90, IF(AND(ISBLANK(Main!C90), ISNUMBER(Main!F90)), 'Tm-Th-Salinity'!H198,""))</f>
        <v/>
      </c>
      <c r="D198" s="25" t="str">
        <f>IF('Tm-Th-Salinity'!E198=0,0.0000000001,'Tm-Th-Salinity'!E198)</f>
        <v/>
      </c>
      <c r="E198" t="e">
        <f t="shared" si="121"/>
        <v>#VALUE!</v>
      </c>
      <c r="F198" t="e">
        <f t="shared" si="122"/>
        <v>#VALUE!</v>
      </c>
      <c r="G198" t="str">
        <f t="shared" si="123"/>
        <v>DUD</v>
      </c>
      <c r="H198" t="str">
        <f t="shared" si="124"/>
        <v>DUD</v>
      </c>
      <c r="I198" t="str">
        <f t="shared" si="125"/>
        <v>DUD</v>
      </c>
      <c r="J198" t="str">
        <f t="shared" si="126"/>
        <v>DUD</v>
      </c>
      <c r="K198" t="str">
        <f t="shared" si="127"/>
        <v>DUD</v>
      </c>
      <c r="L198" t="str">
        <f t="shared" si="128"/>
        <v>DUD</v>
      </c>
      <c r="M198" t="str">
        <f t="shared" si="129"/>
        <v>DUD</v>
      </c>
      <c r="N198" t="str">
        <f t="shared" si="130"/>
        <v>DUD</v>
      </c>
      <c r="O198" t="str">
        <f t="shared" si="131"/>
        <v>DUD</v>
      </c>
      <c r="P198" t="str">
        <f t="shared" si="132"/>
        <v>DUD</v>
      </c>
      <c r="Q198" t="str">
        <f t="shared" si="133"/>
        <v>DUD</v>
      </c>
      <c r="R198" t="str">
        <f t="shared" si="134"/>
        <v>DUD</v>
      </c>
      <c r="S198" t="str">
        <f t="shared" si="135"/>
        <v>DUD</v>
      </c>
      <c r="T198" t="str">
        <f t="shared" si="136"/>
        <v>DUD</v>
      </c>
      <c r="U198" t="str">
        <f t="shared" si="137"/>
        <v>DUD</v>
      </c>
      <c r="V198" t="str">
        <f t="shared" si="138"/>
        <v>DUD</v>
      </c>
      <c r="W198" t="str">
        <f t="shared" si="139"/>
        <v>DUD</v>
      </c>
      <c r="X198" t="str">
        <f t="shared" si="140"/>
        <v>DUD</v>
      </c>
      <c r="Y198" t="str">
        <f t="shared" si="141"/>
        <v>DUD</v>
      </c>
      <c r="Z198" t="str">
        <f t="shared" si="142"/>
        <v>DUD</v>
      </c>
      <c r="AA198" t="str">
        <f t="shared" si="143"/>
        <v>DUD</v>
      </c>
      <c r="AB198" t="str">
        <f t="shared" si="144"/>
        <v>DUD</v>
      </c>
      <c r="AC198" t="str">
        <f t="shared" si="145"/>
        <v>DUD</v>
      </c>
      <c r="AD198" t="str">
        <f t="shared" si="146"/>
        <v>DUD</v>
      </c>
      <c r="AE198" t="str">
        <f t="shared" si="147"/>
        <v>DUD</v>
      </c>
      <c r="AF198" t="str">
        <f t="shared" si="148"/>
        <v>DUD</v>
      </c>
      <c r="AG198" t="str">
        <f t="shared" si="149"/>
        <v>DUD</v>
      </c>
      <c r="AH198" t="str">
        <f t="shared" si="150"/>
        <v>DUD</v>
      </c>
      <c r="AI198" t="str">
        <f t="shared" si="151"/>
        <v>DUD</v>
      </c>
      <c r="AJ198" t="str">
        <f t="shared" si="152"/>
        <v>DUD</v>
      </c>
      <c r="AK198" t="str">
        <f t="shared" si="153"/>
        <v>DUD</v>
      </c>
      <c r="AL198" t="str">
        <f t="shared" si="154"/>
        <v>DUD</v>
      </c>
      <c r="AM198" t="str">
        <f t="shared" si="155"/>
        <v>DUD</v>
      </c>
      <c r="AN198" t="str">
        <f t="shared" si="156"/>
        <v>DUD</v>
      </c>
      <c r="AO198">
        <f t="shared" si="157"/>
        <v>0</v>
      </c>
      <c r="AP198" s="21">
        <f t="shared" si="158"/>
        <v>1</v>
      </c>
      <c r="AQ198" s="20">
        <f>Main!D90</f>
        <v>0</v>
      </c>
      <c r="AR198" s="24" t="e">
        <f t="shared" si="159"/>
        <v>#VALUE!</v>
      </c>
      <c r="AS198" t="e">
        <f t="shared" si="160"/>
        <v>#VALUE!</v>
      </c>
      <c r="AT198" t="e">
        <f t="shared" si="161"/>
        <v>#VALUE!</v>
      </c>
      <c r="AU198" t="str">
        <f t="shared" si="162"/>
        <v/>
      </c>
      <c r="AV198" t="str">
        <f t="shared" si="163"/>
        <v>No vapor present</v>
      </c>
      <c r="AW198" t="str">
        <f t="shared" si="164"/>
        <v/>
      </c>
      <c r="AX198" t="str">
        <f t="shared" si="165"/>
        <v/>
      </c>
      <c r="AY198" s="26" t="e">
        <f t="shared" si="166"/>
        <v>#VALUE!</v>
      </c>
      <c r="AZ198" s="22">
        <f>IF(B198&gt;C198,1+ -0.000340326741162024 *(B198-C198)+(B198-C198)^2* -0.000000850463578321 + (B198-C198)*Main!C90* -0.000001031725417801,1)</f>
        <v>1</v>
      </c>
      <c r="BA198" t="e">
        <f t="shared" si="167"/>
        <v>#VALUE!</v>
      </c>
      <c r="BB198" s="25" t="e">
        <f>IF(AND(ISBLANK(Main!C90),ISNUMBER(Main!F90)), Main!F90, BA198*D198+(1-BA198)*AV198)</f>
        <v>#VALUE!</v>
      </c>
      <c r="BC198" s="27"/>
      <c r="BL198" s="53"/>
      <c r="BM198" s="54"/>
    </row>
    <row r="199" spans="2:65">
      <c r="B199">
        <f>Main!E91</f>
        <v>0</v>
      </c>
      <c r="C199" t="str">
        <f>IF(ISNUMBER(Main!C91),Main!C91, IF(AND(ISBLANK(Main!C91), ISNUMBER(Main!F91)), 'Tm-Th-Salinity'!H199,""))</f>
        <v/>
      </c>
      <c r="D199" s="25" t="str">
        <f>IF('Tm-Th-Salinity'!E199=0,0.0000000001,'Tm-Th-Salinity'!E199)</f>
        <v/>
      </c>
      <c r="E199" t="e">
        <f t="shared" si="121"/>
        <v>#VALUE!</v>
      </c>
      <c r="F199" t="e">
        <f t="shared" si="122"/>
        <v>#VALUE!</v>
      </c>
      <c r="G199" t="str">
        <f t="shared" si="123"/>
        <v>DUD</v>
      </c>
      <c r="H199" t="str">
        <f t="shared" si="124"/>
        <v>DUD</v>
      </c>
      <c r="I199" t="str">
        <f t="shared" si="125"/>
        <v>DUD</v>
      </c>
      <c r="J199" t="str">
        <f t="shared" si="126"/>
        <v>DUD</v>
      </c>
      <c r="K199" t="str">
        <f t="shared" si="127"/>
        <v>DUD</v>
      </c>
      <c r="L199" t="str">
        <f t="shared" si="128"/>
        <v>DUD</v>
      </c>
      <c r="M199" t="str">
        <f t="shared" si="129"/>
        <v>DUD</v>
      </c>
      <c r="N199" t="str">
        <f t="shared" si="130"/>
        <v>DUD</v>
      </c>
      <c r="O199" t="str">
        <f t="shared" si="131"/>
        <v>DUD</v>
      </c>
      <c r="P199" t="str">
        <f t="shared" si="132"/>
        <v>DUD</v>
      </c>
      <c r="Q199" t="str">
        <f t="shared" si="133"/>
        <v>DUD</v>
      </c>
      <c r="R199" t="str">
        <f t="shared" si="134"/>
        <v>DUD</v>
      </c>
      <c r="S199" t="str">
        <f t="shared" si="135"/>
        <v>DUD</v>
      </c>
      <c r="T199" t="str">
        <f t="shared" si="136"/>
        <v>DUD</v>
      </c>
      <c r="U199" t="str">
        <f t="shared" si="137"/>
        <v>DUD</v>
      </c>
      <c r="V199" t="str">
        <f t="shared" si="138"/>
        <v>DUD</v>
      </c>
      <c r="W199" t="str">
        <f t="shared" si="139"/>
        <v>DUD</v>
      </c>
      <c r="X199" t="str">
        <f t="shared" si="140"/>
        <v>DUD</v>
      </c>
      <c r="Y199" t="str">
        <f t="shared" si="141"/>
        <v>DUD</v>
      </c>
      <c r="Z199" t="str">
        <f t="shared" si="142"/>
        <v>DUD</v>
      </c>
      <c r="AA199" t="str">
        <f t="shared" si="143"/>
        <v>DUD</v>
      </c>
      <c r="AB199" t="str">
        <f t="shared" si="144"/>
        <v>DUD</v>
      </c>
      <c r="AC199" t="str">
        <f t="shared" si="145"/>
        <v>DUD</v>
      </c>
      <c r="AD199" t="str">
        <f t="shared" si="146"/>
        <v>DUD</v>
      </c>
      <c r="AE199" t="str">
        <f t="shared" si="147"/>
        <v>DUD</v>
      </c>
      <c r="AF199" t="str">
        <f t="shared" si="148"/>
        <v>DUD</v>
      </c>
      <c r="AG199" t="str">
        <f t="shared" si="149"/>
        <v>DUD</v>
      </c>
      <c r="AH199" t="str">
        <f t="shared" si="150"/>
        <v>DUD</v>
      </c>
      <c r="AI199" t="str">
        <f t="shared" si="151"/>
        <v>DUD</v>
      </c>
      <c r="AJ199" t="str">
        <f t="shared" si="152"/>
        <v>DUD</v>
      </c>
      <c r="AK199" t="str">
        <f t="shared" si="153"/>
        <v>DUD</v>
      </c>
      <c r="AL199" t="str">
        <f t="shared" si="154"/>
        <v>DUD</v>
      </c>
      <c r="AM199" t="str">
        <f t="shared" si="155"/>
        <v>DUD</v>
      </c>
      <c r="AN199" t="str">
        <f t="shared" si="156"/>
        <v>DUD</v>
      </c>
      <c r="AO199">
        <f t="shared" si="157"/>
        <v>0</v>
      </c>
      <c r="AP199" s="21">
        <f t="shared" si="158"/>
        <v>1</v>
      </c>
      <c r="AQ199" s="20">
        <f>Main!D91</f>
        <v>0</v>
      </c>
      <c r="AR199" s="24" t="e">
        <f t="shared" si="159"/>
        <v>#VALUE!</v>
      </c>
      <c r="AS199" t="e">
        <f t="shared" si="160"/>
        <v>#VALUE!</v>
      </c>
      <c r="AT199" t="e">
        <f t="shared" si="161"/>
        <v>#VALUE!</v>
      </c>
      <c r="AU199" t="str">
        <f t="shared" si="162"/>
        <v/>
      </c>
      <c r="AV199" t="str">
        <f t="shared" si="163"/>
        <v>No vapor present</v>
      </c>
      <c r="AW199" t="str">
        <f t="shared" si="164"/>
        <v/>
      </c>
      <c r="AX199" t="str">
        <f t="shared" si="165"/>
        <v/>
      </c>
      <c r="AY199" s="26" t="e">
        <f t="shared" si="166"/>
        <v>#VALUE!</v>
      </c>
      <c r="AZ199" s="22">
        <f>IF(B199&gt;C199,1+ -0.000340326741162024 *(B199-C199)+(B199-C199)^2* -0.000000850463578321 + (B199-C199)*Main!C91* -0.000001031725417801,1)</f>
        <v>1</v>
      </c>
      <c r="BA199" t="e">
        <f t="shared" si="167"/>
        <v>#VALUE!</v>
      </c>
      <c r="BB199" s="25" t="e">
        <f>IF(AND(ISBLANK(Main!C91),ISNUMBER(Main!F91)), Main!F91, BA199*D199+(1-BA199)*AV199)</f>
        <v>#VALUE!</v>
      </c>
      <c r="BC199" s="27"/>
      <c r="BL199" s="53"/>
      <c r="BM199" s="54"/>
    </row>
    <row r="200" spans="2:65">
      <c r="B200">
        <f>Main!E92</f>
        <v>0</v>
      </c>
      <c r="C200" t="str">
        <f>IF(ISNUMBER(Main!C92),Main!C92, IF(AND(ISBLANK(Main!C92), ISNUMBER(Main!F92)), 'Tm-Th-Salinity'!H200,""))</f>
        <v/>
      </c>
      <c r="D200" s="25" t="str">
        <f>IF('Tm-Th-Salinity'!E200=0,0.0000000001,'Tm-Th-Salinity'!E200)</f>
        <v/>
      </c>
      <c r="E200" t="e">
        <f t="shared" si="121"/>
        <v>#VALUE!</v>
      </c>
      <c r="F200" t="e">
        <f t="shared" si="122"/>
        <v>#VALUE!</v>
      </c>
      <c r="G200" t="str">
        <f t="shared" si="123"/>
        <v>DUD</v>
      </c>
      <c r="H200" t="str">
        <f t="shared" si="124"/>
        <v>DUD</v>
      </c>
      <c r="I200" t="str">
        <f t="shared" si="125"/>
        <v>DUD</v>
      </c>
      <c r="J200" t="str">
        <f t="shared" si="126"/>
        <v>DUD</v>
      </c>
      <c r="K200" t="str">
        <f t="shared" si="127"/>
        <v>DUD</v>
      </c>
      <c r="L200" t="str">
        <f t="shared" si="128"/>
        <v>DUD</v>
      </c>
      <c r="M200" t="str">
        <f t="shared" si="129"/>
        <v>DUD</v>
      </c>
      <c r="N200" t="str">
        <f t="shared" si="130"/>
        <v>DUD</v>
      </c>
      <c r="O200" t="str">
        <f t="shared" si="131"/>
        <v>DUD</v>
      </c>
      <c r="P200" t="str">
        <f t="shared" si="132"/>
        <v>DUD</v>
      </c>
      <c r="Q200" t="str">
        <f t="shared" si="133"/>
        <v>DUD</v>
      </c>
      <c r="R200" t="str">
        <f t="shared" si="134"/>
        <v>DUD</v>
      </c>
      <c r="S200" t="str">
        <f t="shared" si="135"/>
        <v>DUD</v>
      </c>
      <c r="T200" t="str">
        <f t="shared" si="136"/>
        <v>DUD</v>
      </c>
      <c r="U200" t="str">
        <f t="shared" si="137"/>
        <v>DUD</v>
      </c>
      <c r="V200" t="str">
        <f t="shared" si="138"/>
        <v>DUD</v>
      </c>
      <c r="W200" t="str">
        <f t="shared" si="139"/>
        <v>DUD</v>
      </c>
      <c r="X200" t="str">
        <f t="shared" si="140"/>
        <v>DUD</v>
      </c>
      <c r="Y200" t="str">
        <f t="shared" si="141"/>
        <v>DUD</v>
      </c>
      <c r="Z200" t="str">
        <f t="shared" si="142"/>
        <v>DUD</v>
      </c>
      <c r="AA200" t="str">
        <f t="shared" si="143"/>
        <v>DUD</v>
      </c>
      <c r="AB200" t="str">
        <f t="shared" si="144"/>
        <v>DUD</v>
      </c>
      <c r="AC200" t="str">
        <f t="shared" si="145"/>
        <v>DUD</v>
      </c>
      <c r="AD200" t="str">
        <f t="shared" si="146"/>
        <v>DUD</v>
      </c>
      <c r="AE200" t="str">
        <f t="shared" si="147"/>
        <v>DUD</v>
      </c>
      <c r="AF200" t="str">
        <f t="shared" si="148"/>
        <v>DUD</v>
      </c>
      <c r="AG200" t="str">
        <f t="shared" si="149"/>
        <v>DUD</v>
      </c>
      <c r="AH200" t="str">
        <f t="shared" si="150"/>
        <v>DUD</v>
      </c>
      <c r="AI200" t="str">
        <f t="shared" si="151"/>
        <v>DUD</v>
      </c>
      <c r="AJ200" t="str">
        <f t="shared" si="152"/>
        <v>DUD</v>
      </c>
      <c r="AK200" t="str">
        <f t="shared" si="153"/>
        <v>DUD</v>
      </c>
      <c r="AL200" t="str">
        <f t="shared" si="154"/>
        <v>DUD</v>
      </c>
      <c r="AM200" t="str">
        <f t="shared" si="155"/>
        <v>DUD</v>
      </c>
      <c r="AN200" t="str">
        <f t="shared" si="156"/>
        <v>DUD</v>
      </c>
      <c r="AO200">
        <f t="shared" si="157"/>
        <v>0</v>
      </c>
      <c r="AP200" s="21">
        <f t="shared" si="158"/>
        <v>1</v>
      </c>
      <c r="AQ200" s="20">
        <f>Main!D92</f>
        <v>0</v>
      </c>
      <c r="AR200" s="24" t="e">
        <f t="shared" si="159"/>
        <v>#VALUE!</v>
      </c>
      <c r="AS200" t="e">
        <f t="shared" si="160"/>
        <v>#VALUE!</v>
      </c>
      <c r="AT200" t="e">
        <f t="shared" si="161"/>
        <v>#VALUE!</v>
      </c>
      <c r="AU200" t="str">
        <f t="shared" si="162"/>
        <v/>
      </c>
      <c r="AV200" t="str">
        <f t="shared" si="163"/>
        <v>No vapor present</v>
      </c>
      <c r="AW200" t="str">
        <f t="shared" si="164"/>
        <v/>
      </c>
      <c r="AX200" t="str">
        <f t="shared" si="165"/>
        <v/>
      </c>
      <c r="AY200" s="26" t="e">
        <f t="shared" si="166"/>
        <v>#VALUE!</v>
      </c>
      <c r="AZ200" s="22">
        <f>IF(B200&gt;C200,1+ -0.000340326741162024 *(B200-C200)+(B200-C200)^2* -0.000000850463578321 + (B200-C200)*Main!C92* -0.000001031725417801,1)</f>
        <v>1</v>
      </c>
      <c r="BA200" t="e">
        <f t="shared" si="167"/>
        <v>#VALUE!</v>
      </c>
      <c r="BB200" s="25" t="e">
        <f>IF(AND(ISBLANK(Main!C92),ISNUMBER(Main!F92)), Main!F92, BA200*D200+(1-BA200)*AV200)</f>
        <v>#VALUE!</v>
      </c>
      <c r="BC200" s="27"/>
      <c r="BL200" s="53"/>
      <c r="BM200" s="54"/>
    </row>
    <row r="201" spans="2:65">
      <c r="B201">
        <f>Main!E93</f>
        <v>0</v>
      </c>
      <c r="C201" t="str">
        <f>IF(ISNUMBER(Main!C93),Main!C93, IF(AND(ISBLANK(Main!C93), ISNUMBER(Main!F93)), 'Tm-Th-Salinity'!H201,""))</f>
        <v/>
      </c>
      <c r="D201" s="25" t="str">
        <f>IF('Tm-Th-Salinity'!E201=0,0.0000000001,'Tm-Th-Salinity'!E201)</f>
        <v/>
      </c>
      <c r="E201" t="e">
        <f t="shared" si="121"/>
        <v>#VALUE!</v>
      </c>
      <c r="F201" t="e">
        <f t="shared" si="122"/>
        <v>#VALUE!</v>
      </c>
      <c r="G201" t="str">
        <f t="shared" si="123"/>
        <v>DUD</v>
      </c>
      <c r="H201" t="str">
        <f t="shared" si="124"/>
        <v>DUD</v>
      </c>
      <c r="I201" t="str">
        <f t="shared" si="125"/>
        <v>DUD</v>
      </c>
      <c r="J201" t="str">
        <f t="shared" si="126"/>
        <v>DUD</v>
      </c>
      <c r="K201" t="str">
        <f t="shared" si="127"/>
        <v>DUD</v>
      </c>
      <c r="L201" t="str">
        <f t="shared" si="128"/>
        <v>DUD</v>
      </c>
      <c r="M201" t="str">
        <f t="shared" si="129"/>
        <v>DUD</v>
      </c>
      <c r="N201" t="str">
        <f t="shared" si="130"/>
        <v>DUD</v>
      </c>
      <c r="O201" t="str">
        <f t="shared" si="131"/>
        <v>DUD</v>
      </c>
      <c r="P201" t="str">
        <f t="shared" si="132"/>
        <v>DUD</v>
      </c>
      <c r="Q201" t="str">
        <f t="shared" si="133"/>
        <v>DUD</v>
      </c>
      <c r="R201" t="str">
        <f t="shared" si="134"/>
        <v>DUD</v>
      </c>
      <c r="S201" t="str">
        <f t="shared" si="135"/>
        <v>DUD</v>
      </c>
      <c r="T201" t="str">
        <f t="shared" si="136"/>
        <v>DUD</v>
      </c>
      <c r="U201" t="str">
        <f t="shared" si="137"/>
        <v>DUD</v>
      </c>
      <c r="V201" t="str">
        <f t="shared" si="138"/>
        <v>DUD</v>
      </c>
      <c r="W201" t="str">
        <f t="shared" si="139"/>
        <v>DUD</v>
      </c>
      <c r="X201" t="str">
        <f t="shared" si="140"/>
        <v>DUD</v>
      </c>
      <c r="Y201" t="str">
        <f t="shared" si="141"/>
        <v>DUD</v>
      </c>
      <c r="Z201" t="str">
        <f t="shared" si="142"/>
        <v>DUD</v>
      </c>
      <c r="AA201" t="str">
        <f t="shared" si="143"/>
        <v>DUD</v>
      </c>
      <c r="AB201" t="str">
        <f t="shared" si="144"/>
        <v>DUD</v>
      </c>
      <c r="AC201" t="str">
        <f t="shared" si="145"/>
        <v>DUD</v>
      </c>
      <c r="AD201" t="str">
        <f t="shared" si="146"/>
        <v>DUD</v>
      </c>
      <c r="AE201" t="str">
        <f t="shared" si="147"/>
        <v>DUD</v>
      </c>
      <c r="AF201" t="str">
        <f t="shared" si="148"/>
        <v>DUD</v>
      </c>
      <c r="AG201" t="str">
        <f t="shared" si="149"/>
        <v>DUD</v>
      </c>
      <c r="AH201" t="str">
        <f t="shared" si="150"/>
        <v>DUD</v>
      </c>
      <c r="AI201" t="str">
        <f t="shared" si="151"/>
        <v>DUD</v>
      </c>
      <c r="AJ201" t="str">
        <f t="shared" si="152"/>
        <v>DUD</v>
      </c>
      <c r="AK201" t="str">
        <f t="shared" si="153"/>
        <v>DUD</v>
      </c>
      <c r="AL201" t="str">
        <f t="shared" si="154"/>
        <v>DUD</v>
      </c>
      <c r="AM201" t="str">
        <f t="shared" si="155"/>
        <v>DUD</v>
      </c>
      <c r="AN201" t="str">
        <f t="shared" si="156"/>
        <v>DUD</v>
      </c>
      <c r="AO201">
        <f t="shared" si="157"/>
        <v>0</v>
      </c>
      <c r="AP201" s="21">
        <f t="shared" si="158"/>
        <v>1</v>
      </c>
      <c r="AQ201" s="20">
        <f>Main!D93</f>
        <v>0</v>
      </c>
      <c r="AR201" s="24" t="e">
        <f t="shared" si="159"/>
        <v>#VALUE!</v>
      </c>
      <c r="AS201" t="e">
        <f t="shared" si="160"/>
        <v>#VALUE!</v>
      </c>
      <c r="AT201" t="e">
        <f t="shared" si="161"/>
        <v>#VALUE!</v>
      </c>
      <c r="AU201" t="str">
        <f t="shared" si="162"/>
        <v/>
      </c>
      <c r="AV201" t="str">
        <f t="shared" si="163"/>
        <v>No vapor present</v>
      </c>
      <c r="AW201" t="str">
        <f t="shared" si="164"/>
        <v/>
      </c>
      <c r="AX201" t="str">
        <f t="shared" si="165"/>
        <v/>
      </c>
      <c r="AY201" s="26" t="e">
        <f t="shared" si="166"/>
        <v>#VALUE!</v>
      </c>
      <c r="AZ201" s="22">
        <f>IF(B201&gt;C201,1+ -0.000340326741162024 *(B201-C201)+(B201-C201)^2* -0.000000850463578321 + (B201-C201)*Main!C93* -0.000001031725417801,1)</f>
        <v>1</v>
      </c>
      <c r="BA201" t="e">
        <f t="shared" si="167"/>
        <v>#VALUE!</v>
      </c>
      <c r="BB201" s="25" t="e">
        <f>IF(AND(ISBLANK(Main!C93),ISNUMBER(Main!F93)), Main!F93, BA201*D201+(1-BA201)*AV201)</f>
        <v>#VALUE!</v>
      </c>
      <c r="BC201" s="27"/>
      <c r="BL201" s="53"/>
      <c r="BM201" s="54"/>
    </row>
    <row r="202" spans="2:65">
      <c r="B202">
        <f>Main!E94</f>
        <v>0</v>
      </c>
      <c r="C202" t="str">
        <f>IF(ISNUMBER(Main!C94),Main!C94, IF(AND(ISBLANK(Main!C94), ISNUMBER(Main!F94)), 'Tm-Th-Salinity'!H202,""))</f>
        <v/>
      </c>
      <c r="D202" s="25" t="str">
        <f>IF('Tm-Th-Salinity'!E202=0,0.0000000001,'Tm-Th-Salinity'!E202)</f>
        <v/>
      </c>
      <c r="E202" t="e">
        <f t="shared" si="121"/>
        <v>#VALUE!</v>
      </c>
      <c r="F202" t="e">
        <f t="shared" si="122"/>
        <v>#VALUE!</v>
      </c>
      <c r="G202" t="str">
        <f t="shared" si="123"/>
        <v>DUD</v>
      </c>
      <c r="H202" t="str">
        <f t="shared" si="124"/>
        <v>DUD</v>
      </c>
      <c r="I202" t="str">
        <f t="shared" si="125"/>
        <v>DUD</v>
      </c>
      <c r="J202" t="str">
        <f t="shared" si="126"/>
        <v>DUD</v>
      </c>
      <c r="K202" t="str">
        <f t="shared" si="127"/>
        <v>DUD</v>
      </c>
      <c r="L202" t="str">
        <f t="shared" si="128"/>
        <v>DUD</v>
      </c>
      <c r="M202" t="str">
        <f t="shared" si="129"/>
        <v>DUD</v>
      </c>
      <c r="N202" t="str">
        <f t="shared" si="130"/>
        <v>DUD</v>
      </c>
      <c r="O202" t="str">
        <f t="shared" si="131"/>
        <v>DUD</v>
      </c>
      <c r="P202" t="str">
        <f t="shared" si="132"/>
        <v>DUD</v>
      </c>
      <c r="Q202" t="str">
        <f t="shared" si="133"/>
        <v>DUD</v>
      </c>
      <c r="R202" t="str">
        <f t="shared" si="134"/>
        <v>DUD</v>
      </c>
      <c r="S202" t="str">
        <f t="shared" si="135"/>
        <v>DUD</v>
      </c>
      <c r="T202" t="str">
        <f t="shared" si="136"/>
        <v>DUD</v>
      </c>
      <c r="U202" t="str">
        <f t="shared" si="137"/>
        <v>DUD</v>
      </c>
      <c r="V202" t="str">
        <f t="shared" si="138"/>
        <v>DUD</v>
      </c>
      <c r="W202" t="str">
        <f t="shared" si="139"/>
        <v>DUD</v>
      </c>
      <c r="X202" t="str">
        <f t="shared" si="140"/>
        <v>DUD</v>
      </c>
      <c r="Y202" t="str">
        <f t="shared" si="141"/>
        <v>DUD</v>
      </c>
      <c r="Z202" t="str">
        <f t="shared" si="142"/>
        <v>DUD</v>
      </c>
      <c r="AA202" t="str">
        <f t="shared" si="143"/>
        <v>DUD</v>
      </c>
      <c r="AB202" t="str">
        <f t="shared" si="144"/>
        <v>DUD</v>
      </c>
      <c r="AC202" t="str">
        <f t="shared" si="145"/>
        <v>DUD</v>
      </c>
      <c r="AD202" t="str">
        <f t="shared" si="146"/>
        <v>DUD</v>
      </c>
      <c r="AE202" t="str">
        <f t="shared" si="147"/>
        <v>DUD</v>
      </c>
      <c r="AF202" t="str">
        <f t="shared" si="148"/>
        <v>DUD</v>
      </c>
      <c r="AG202" t="str">
        <f t="shared" si="149"/>
        <v>DUD</v>
      </c>
      <c r="AH202" t="str">
        <f t="shared" si="150"/>
        <v>DUD</v>
      </c>
      <c r="AI202" t="str">
        <f t="shared" si="151"/>
        <v>DUD</v>
      </c>
      <c r="AJ202" t="str">
        <f t="shared" si="152"/>
        <v>DUD</v>
      </c>
      <c r="AK202" t="str">
        <f t="shared" si="153"/>
        <v>DUD</v>
      </c>
      <c r="AL202" t="str">
        <f t="shared" si="154"/>
        <v>DUD</v>
      </c>
      <c r="AM202" t="str">
        <f t="shared" si="155"/>
        <v>DUD</v>
      </c>
      <c r="AN202" t="str">
        <f t="shared" si="156"/>
        <v>DUD</v>
      </c>
      <c r="AO202">
        <f t="shared" si="157"/>
        <v>0</v>
      </c>
      <c r="AP202" s="21">
        <f t="shared" si="158"/>
        <v>1</v>
      </c>
      <c r="AQ202" s="20">
        <f>Main!D94</f>
        <v>0</v>
      </c>
      <c r="AR202" s="24" t="e">
        <f t="shared" si="159"/>
        <v>#VALUE!</v>
      </c>
      <c r="AS202" t="e">
        <f t="shared" si="160"/>
        <v>#VALUE!</v>
      </c>
      <c r="AT202" t="e">
        <f t="shared" si="161"/>
        <v>#VALUE!</v>
      </c>
      <c r="AU202" t="str">
        <f t="shared" si="162"/>
        <v/>
      </c>
      <c r="AV202" t="str">
        <f t="shared" si="163"/>
        <v>No vapor present</v>
      </c>
      <c r="AW202" t="str">
        <f t="shared" si="164"/>
        <v/>
      </c>
      <c r="AX202" t="str">
        <f t="shared" si="165"/>
        <v/>
      </c>
      <c r="AY202" s="26" t="e">
        <f t="shared" si="166"/>
        <v>#VALUE!</v>
      </c>
      <c r="AZ202" s="22">
        <f>IF(B202&gt;C202,1+ -0.000340326741162024 *(B202-C202)+(B202-C202)^2* -0.000000850463578321 + (B202-C202)*Main!C94* -0.000001031725417801,1)</f>
        <v>1</v>
      </c>
      <c r="BA202" t="e">
        <f t="shared" si="167"/>
        <v>#VALUE!</v>
      </c>
      <c r="BB202" s="25" t="e">
        <f>IF(AND(ISBLANK(Main!C94),ISNUMBER(Main!F94)), Main!F94, BA202*D202+(1-BA202)*AV202)</f>
        <v>#VALUE!</v>
      </c>
      <c r="BC202" s="27"/>
      <c r="BL202" s="53"/>
      <c r="BM202" s="54"/>
    </row>
    <row r="203" spans="2:65">
      <c r="B203">
        <f>Main!E95</f>
        <v>0</v>
      </c>
      <c r="C203" t="str">
        <f>IF(ISNUMBER(Main!C95),Main!C95, IF(AND(ISBLANK(Main!C95), ISNUMBER(Main!F95)), 'Tm-Th-Salinity'!H203,""))</f>
        <v/>
      </c>
      <c r="D203" s="25" t="str">
        <f>IF('Tm-Th-Salinity'!E203=0,0.0000000001,'Tm-Th-Salinity'!E203)</f>
        <v/>
      </c>
      <c r="E203" t="e">
        <f t="shared" si="121"/>
        <v>#VALUE!</v>
      </c>
      <c r="F203" t="e">
        <f t="shared" si="122"/>
        <v>#VALUE!</v>
      </c>
      <c r="G203" t="str">
        <f t="shared" si="123"/>
        <v>DUD</v>
      </c>
      <c r="H203" t="str">
        <f t="shared" si="124"/>
        <v>DUD</v>
      </c>
      <c r="I203" t="str">
        <f t="shared" si="125"/>
        <v>DUD</v>
      </c>
      <c r="J203" t="str">
        <f t="shared" si="126"/>
        <v>DUD</v>
      </c>
      <c r="K203" t="str">
        <f t="shared" si="127"/>
        <v>DUD</v>
      </c>
      <c r="L203" t="str">
        <f t="shared" si="128"/>
        <v>DUD</v>
      </c>
      <c r="M203" t="str">
        <f t="shared" si="129"/>
        <v>DUD</v>
      </c>
      <c r="N203" t="str">
        <f t="shared" si="130"/>
        <v>DUD</v>
      </c>
      <c r="O203" t="str">
        <f t="shared" si="131"/>
        <v>DUD</v>
      </c>
      <c r="P203" t="str">
        <f t="shared" si="132"/>
        <v>DUD</v>
      </c>
      <c r="Q203" t="str">
        <f t="shared" si="133"/>
        <v>DUD</v>
      </c>
      <c r="R203" t="str">
        <f t="shared" si="134"/>
        <v>DUD</v>
      </c>
      <c r="S203" t="str">
        <f t="shared" si="135"/>
        <v>DUD</v>
      </c>
      <c r="T203" t="str">
        <f t="shared" si="136"/>
        <v>DUD</v>
      </c>
      <c r="U203" t="str">
        <f t="shared" si="137"/>
        <v>DUD</v>
      </c>
      <c r="V203" t="str">
        <f t="shared" si="138"/>
        <v>DUD</v>
      </c>
      <c r="W203" t="str">
        <f t="shared" si="139"/>
        <v>DUD</v>
      </c>
      <c r="X203" t="str">
        <f t="shared" si="140"/>
        <v>DUD</v>
      </c>
      <c r="Y203" t="str">
        <f t="shared" si="141"/>
        <v>DUD</v>
      </c>
      <c r="Z203" t="str">
        <f t="shared" si="142"/>
        <v>DUD</v>
      </c>
      <c r="AA203" t="str">
        <f t="shared" si="143"/>
        <v>DUD</v>
      </c>
      <c r="AB203" t="str">
        <f t="shared" si="144"/>
        <v>DUD</v>
      </c>
      <c r="AC203" t="str">
        <f t="shared" si="145"/>
        <v>DUD</v>
      </c>
      <c r="AD203" t="str">
        <f t="shared" si="146"/>
        <v>DUD</v>
      </c>
      <c r="AE203" t="str">
        <f t="shared" si="147"/>
        <v>DUD</v>
      </c>
      <c r="AF203" t="str">
        <f t="shared" si="148"/>
        <v>DUD</v>
      </c>
      <c r="AG203" t="str">
        <f t="shared" si="149"/>
        <v>DUD</v>
      </c>
      <c r="AH203" t="str">
        <f t="shared" si="150"/>
        <v>DUD</v>
      </c>
      <c r="AI203" t="str">
        <f t="shared" si="151"/>
        <v>DUD</v>
      </c>
      <c r="AJ203" t="str">
        <f t="shared" si="152"/>
        <v>DUD</v>
      </c>
      <c r="AK203" t="str">
        <f t="shared" si="153"/>
        <v>DUD</v>
      </c>
      <c r="AL203" t="str">
        <f t="shared" si="154"/>
        <v>DUD</v>
      </c>
      <c r="AM203" t="str">
        <f t="shared" si="155"/>
        <v>DUD</v>
      </c>
      <c r="AN203" t="str">
        <f t="shared" si="156"/>
        <v>DUD</v>
      </c>
      <c r="AO203">
        <f t="shared" si="157"/>
        <v>0</v>
      </c>
      <c r="AP203" s="21">
        <f t="shared" si="158"/>
        <v>1</v>
      </c>
      <c r="AQ203" s="20">
        <f>Main!D95</f>
        <v>0</v>
      </c>
      <c r="AR203" s="24" t="e">
        <f t="shared" si="159"/>
        <v>#VALUE!</v>
      </c>
      <c r="AS203" t="e">
        <f t="shared" si="160"/>
        <v>#VALUE!</v>
      </c>
      <c r="AT203" t="e">
        <f t="shared" si="161"/>
        <v>#VALUE!</v>
      </c>
      <c r="AU203" t="str">
        <f t="shared" si="162"/>
        <v/>
      </c>
      <c r="AV203" t="str">
        <f t="shared" si="163"/>
        <v>No vapor present</v>
      </c>
      <c r="AW203" t="str">
        <f t="shared" si="164"/>
        <v/>
      </c>
      <c r="AX203" t="str">
        <f t="shared" si="165"/>
        <v/>
      </c>
      <c r="AY203" s="26" t="e">
        <f t="shared" si="166"/>
        <v>#VALUE!</v>
      </c>
      <c r="AZ203" s="22">
        <f>IF(B203&gt;C203,1+ -0.000340326741162024 *(B203-C203)+(B203-C203)^2* -0.000000850463578321 + (B203-C203)*Main!C95* -0.000001031725417801,1)</f>
        <v>1</v>
      </c>
      <c r="BA203" t="e">
        <f t="shared" si="167"/>
        <v>#VALUE!</v>
      </c>
      <c r="BB203" s="25" t="e">
        <f>IF(AND(ISBLANK(Main!C95),ISNUMBER(Main!F95)), Main!F95, BA203*D203+(1-BA203)*AV203)</f>
        <v>#VALUE!</v>
      </c>
      <c r="BC203" s="27"/>
      <c r="BL203" s="53"/>
      <c r="BM203" s="54"/>
    </row>
    <row r="204" spans="2:65">
      <c r="B204">
        <f>Main!E96</f>
        <v>0</v>
      </c>
      <c r="C204" t="str">
        <f>IF(ISNUMBER(Main!C96),Main!C96, IF(AND(ISBLANK(Main!C96), ISNUMBER(Main!F96)), 'Tm-Th-Salinity'!H204,""))</f>
        <v/>
      </c>
      <c r="D204" s="25" t="str">
        <f>IF('Tm-Th-Salinity'!E204=0,0.0000000001,'Tm-Th-Salinity'!E204)</f>
        <v/>
      </c>
      <c r="E204" t="e">
        <f t="shared" si="121"/>
        <v>#VALUE!</v>
      </c>
      <c r="F204" t="e">
        <f t="shared" si="122"/>
        <v>#VALUE!</v>
      </c>
      <c r="G204" t="str">
        <f t="shared" si="123"/>
        <v>DUD</v>
      </c>
      <c r="H204" t="str">
        <f t="shared" si="124"/>
        <v>DUD</v>
      </c>
      <c r="I204" t="str">
        <f t="shared" si="125"/>
        <v>DUD</v>
      </c>
      <c r="J204" t="str">
        <f t="shared" si="126"/>
        <v>DUD</v>
      </c>
      <c r="K204" t="str">
        <f t="shared" si="127"/>
        <v>DUD</v>
      </c>
      <c r="L204" t="str">
        <f t="shared" si="128"/>
        <v>DUD</v>
      </c>
      <c r="M204" t="str">
        <f t="shared" si="129"/>
        <v>DUD</v>
      </c>
      <c r="N204" t="str">
        <f t="shared" si="130"/>
        <v>DUD</v>
      </c>
      <c r="O204" t="str">
        <f t="shared" si="131"/>
        <v>DUD</v>
      </c>
      <c r="P204" t="str">
        <f t="shared" si="132"/>
        <v>DUD</v>
      </c>
      <c r="Q204" t="str">
        <f t="shared" si="133"/>
        <v>DUD</v>
      </c>
      <c r="R204" t="str">
        <f t="shared" si="134"/>
        <v>DUD</v>
      </c>
      <c r="S204" t="str">
        <f t="shared" si="135"/>
        <v>DUD</v>
      </c>
      <c r="T204" t="str">
        <f t="shared" si="136"/>
        <v>DUD</v>
      </c>
      <c r="U204" t="str">
        <f t="shared" si="137"/>
        <v>DUD</v>
      </c>
      <c r="V204" t="str">
        <f t="shared" si="138"/>
        <v>DUD</v>
      </c>
      <c r="W204" t="str">
        <f t="shared" si="139"/>
        <v>DUD</v>
      </c>
      <c r="X204" t="str">
        <f t="shared" si="140"/>
        <v>DUD</v>
      </c>
      <c r="Y204" t="str">
        <f t="shared" si="141"/>
        <v>DUD</v>
      </c>
      <c r="Z204" t="str">
        <f t="shared" si="142"/>
        <v>DUD</v>
      </c>
      <c r="AA204" t="str">
        <f t="shared" si="143"/>
        <v>DUD</v>
      </c>
      <c r="AB204" t="str">
        <f t="shared" si="144"/>
        <v>DUD</v>
      </c>
      <c r="AC204" t="str">
        <f t="shared" si="145"/>
        <v>DUD</v>
      </c>
      <c r="AD204" t="str">
        <f t="shared" si="146"/>
        <v>DUD</v>
      </c>
      <c r="AE204" t="str">
        <f t="shared" si="147"/>
        <v>DUD</v>
      </c>
      <c r="AF204" t="str">
        <f t="shared" si="148"/>
        <v>DUD</v>
      </c>
      <c r="AG204" t="str">
        <f t="shared" si="149"/>
        <v>DUD</v>
      </c>
      <c r="AH204" t="str">
        <f t="shared" si="150"/>
        <v>DUD</v>
      </c>
      <c r="AI204" t="str">
        <f t="shared" si="151"/>
        <v>DUD</v>
      </c>
      <c r="AJ204" t="str">
        <f t="shared" si="152"/>
        <v>DUD</v>
      </c>
      <c r="AK204" t="str">
        <f t="shared" si="153"/>
        <v>DUD</v>
      </c>
      <c r="AL204" t="str">
        <f t="shared" si="154"/>
        <v>DUD</v>
      </c>
      <c r="AM204" t="str">
        <f t="shared" si="155"/>
        <v>DUD</v>
      </c>
      <c r="AN204" t="str">
        <f t="shared" si="156"/>
        <v>DUD</v>
      </c>
      <c r="AO204">
        <f t="shared" si="157"/>
        <v>0</v>
      </c>
      <c r="AP204" s="21">
        <f t="shared" si="158"/>
        <v>1</v>
      </c>
      <c r="AQ204" s="20">
        <f>Main!D96</f>
        <v>0</v>
      </c>
      <c r="AR204" s="24" t="e">
        <f t="shared" si="159"/>
        <v>#VALUE!</v>
      </c>
      <c r="AS204" t="e">
        <f t="shared" si="160"/>
        <v>#VALUE!</v>
      </c>
      <c r="AT204" t="e">
        <f t="shared" si="161"/>
        <v>#VALUE!</v>
      </c>
      <c r="AU204" t="str">
        <f t="shared" si="162"/>
        <v/>
      </c>
      <c r="AV204" t="str">
        <f t="shared" si="163"/>
        <v>No vapor present</v>
      </c>
      <c r="AW204" t="str">
        <f t="shared" si="164"/>
        <v/>
      </c>
      <c r="AX204" t="str">
        <f t="shared" si="165"/>
        <v/>
      </c>
      <c r="AY204" s="26" t="e">
        <f t="shared" si="166"/>
        <v>#VALUE!</v>
      </c>
      <c r="AZ204" s="22">
        <f>IF(B204&gt;C204,1+ -0.000340326741162024 *(B204-C204)+(B204-C204)^2* -0.000000850463578321 + (B204-C204)*Main!C96* -0.000001031725417801,1)</f>
        <v>1</v>
      </c>
      <c r="BA204" t="e">
        <f t="shared" si="167"/>
        <v>#VALUE!</v>
      </c>
      <c r="BB204" s="25" t="e">
        <f>IF(AND(ISBLANK(Main!C96),ISNUMBER(Main!F96)), Main!F96, BA204*D204+(1-BA204)*AV204)</f>
        <v>#VALUE!</v>
      </c>
      <c r="BC204" s="27"/>
      <c r="BL204" s="53"/>
      <c r="BM204" s="54"/>
    </row>
    <row r="205" spans="2:65">
      <c r="B205">
        <f>Main!E97</f>
        <v>0</v>
      </c>
      <c r="C205" t="str">
        <f>IF(ISNUMBER(Main!C97),Main!C97, IF(AND(ISBLANK(Main!C97), ISNUMBER(Main!F97)), 'Tm-Th-Salinity'!H205,""))</f>
        <v/>
      </c>
      <c r="D205" s="25" t="str">
        <f>IF('Tm-Th-Salinity'!E205=0,0.0000000001,'Tm-Th-Salinity'!E205)</f>
        <v/>
      </c>
      <c r="E205" t="e">
        <f t="shared" si="121"/>
        <v>#VALUE!</v>
      </c>
      <c r="F205" t="e">
        <f t="shared" si="122"/>
        <v>#VALUE!</v>
      </c>
      <c r="G205" t="str">
        <f t="shared" si="123"/>
        <v>DUD</v>
      </c>
      <c r="H205" t="str">
        <f t="shared" si="124"/>
        <v>DUD</v>
      </c>
      <c r="I205" t="str">
        <f t="shared" si="125"/>
        <v>DUD</v>
      </c>
      <c r="J205" t="str">
        <f t="shared" si="126"/>
        <v>DUD</v>
      </c>
      <c r="K205" t="str">
        <f t="shared" si="127"/>
        <v>DUD</v>
      </c>
      <c r="L205" t="str">
        <f t="shared" si="128"/>
        <v>DUD</v>
      </c>
      <c r="M205" t="str">
        <f t="shared" si="129"/>
        <v>DUD</v>
      </c>
      <c r="N205" t="str">
        <f t="shared" si="130"/>
        <v>DUD</v>
      </c>
      <c r="O205" t="str">
        <f t="shared" si="131"/>
        <v>DUD</v>
      </c>
      <c r="P205" t="str">
        <f t="shared" si="132"/>
        <v>DUD</v>
      </c>
      <c r="Q205" t="str">
        <f t="shared" si="133"/>
        <v>DUD</v>
      </c>
      <c r="R205" t="str">
        <f t="shared" si="134"/>
        <v>DUD</v>
      </c>
      <c r="S205" t="str">
        <f t="shared" si="135"/>
        <v>DUD</v>
      </c>
      <c r="T205" t="str">
        <f t="shared" si="136"/>
        <v>DUD</v>
      </c>
      <c r="U205" t="str">
        <f t="shared" si="137"/>
        <v>DUD</v>
      </c>
      <c r="V205" t="str">
        <f t="shared" si="138"/>
        <v>DUD</v>
      </c>
      <c r="W205" t="str">
        <f t="shared" si="139"/>
        <v>DUD</v>
      </c>
      <c r="X205" t="str">
        <f t="shared" si="140"/>
        <v>DUD</v>
      </c>
      <c r="Y205" t="str">
        <f t="shared" si="141"/>
        <v>DUD</v>
      </c>
      <c r="Z205" t="str">
        <f t="shared" si="142"/>
        <v>DUD</v>
      </c>
      <c r="AA205" t="str">
        <f t="shared" si="143"/>
        <v>DUD</v>
      </c>
      <c r="AB205" t="str">
        <f t="shared" si="144"/>
        <v>DUD</v>
      </c>
      <c r="AC205" t="str">
        <f t="shared" si="145"/>
        <v>DUD</v>
      </c>
      <c r="AD205" t="str">
        <f t="shared" si="146"/>
        <v>DUD</v>
      </c>
      <c r="AE205" t="str">
        <f t="shared" si="147"/>
        <v>DUD</v>
      </c>
      <c r="AF205" t="str">
        <f t="shared" si="148"/>
        <v>DUD</v>
      </c>
      <c r="AG205" t="str">
        <f t="shared" si="149"/>
        <v>DUD</v>
      </c>
      <c r="AH205" t="str">
        <f t="shared" si="150"/>
        <v>DUD</v>
      </c>
      <c r="AI205" t="str">
        <f t="shared" si="151"/>
        <v>DUD</v>
      </c>
      <c r="AJ205" t="str">
        <f t="shared" si="152"/>
        <v>DUD</v>
      </c>
      <c r="AK205" t="str">
        <f t="shared" si="153"/>
        <v>DUD</v>
      </c>
      <c r="AL205" t="str">
        <f t="shared" si="154"/>
        <v>DUD</v>
      </c>
      <c r="AM205" t="str">
        <f t="shared" si="155"/>
        <v>DUD</v>
      </c>
      <c r="AN205" t="str">
        <f t="shared" si="156"/>
        <v>DUD</v>
      </c>
      <c r="AO205">
        <f t="shared" si="157"/>
        <v>0</v>
      </c>
      <c r="AP205" s="21">
        <f t="shared" si="158"/>
        <v>1</v>
      </c>
      <c r="AQ205" s="20">
        <f>Main!D97</f>
        <v>0</v>
      </c>
      <c r="AR205" s="24" t="e">
        <f t="shared" si="159"/>
        <v>#VALUE!</v>
      </c>
      <c r="AS205" t="e">
        <f t="shared" si="160"/>
        <v>#VALUE!</v>
      </c>
      <c r="AT205" t="e">
        <f t="shared" si="161"/>
        <v>#VALUE!</v>
      </c>
      <c r="AU205" t="str">
        <f t="shared" si="162"/>
        <v/>
      </c>
      <c r="AV205" t="str">
        <f t="shared" si="163"/>
        <v>No vapor present</v>
      </c>
      <c r="AW205" t="str">
        <f t="shared" si="164"/>
        <v/>
      </c>
      <c r="AX205" t="str">
        <f t="shared" si="165"/>
        <v/>
      </c>
      <c r="AY205" s="26" t="e">
        <f t="shared" si="166"/>
        <v>#VALUE!</v>
      </c>
      <c r="AZ205" s="22">
        <f>IF(B205&gt;C205,1+ -0.000340326741162024 *(B205-C205)+(B205-C205)^2* -0.000000850463578321 + (B205-C205)*Main!C97* -0.000001031725417801,1)</f>
        <v>1</v>
      </c>
      <c r="BA205" t="e">
        <f t="shared" si="167"/>
        <v>#VALUE!</v>
      </c>
      <c r="BB205" s="25" t="e">
        <f>IF(AND(ISBLANK(Main!C97),ISNUMBER(Main!F97)), Main!F97, BA205*D205+(1-BA205)*AV205)</f>
        <v>#VALUE!</v>
      </c>
      <c r="BC205" s="27"/>
      <c r="BL205" s="53"/>
      <c r="BM205" s="54"/>
    </row>
    <row r="206" spans="2:65">
      <c r="B206">
        <f>Main!E98</f>
        <v>0</v>
      </c>
      <c r="C206" t="str">
        <f>IF(ISNUMBER(Main!C98),Main!C98, IF(AND(ISBLANK(Main!C98), ISNUMBER(Main!F98)), 'Tm-Th-Salinity'!H206,""))</f>
        <v/>
      </c>
      <c r="D206" s="25" t="str">
        <f>IF('Tm-Th-Salinity'!E206=0,0.0000000001,'Tm-Th-Salinity'!E206)</f>
        <v/>
      </c>
      <c r="E206" t="e">
        <f t="shared" si="121"/>
        <v>#VALUE!</v>
      </c>
      <c r="F206" t="e">
        <f t="shared" si="122"/>
        <v>#VALUE!</v>
      </c>
      <c r="G206" t="str">
        <f t="shared" si="123"/>
        <v>DUD</v>
      </c>
      <c r="H206" t="str">
        <f t="shared" si="124"/>
        <v>DUD</v>
      </c>
      <c r="I206" t="str">
        <f t="shared" si="125"/>
        <v>DUD</v>
      </c>
      <c r="J206" t="str">
        <f t="shared" si="126"/>
        <v>DUD</v>
      </c>
      <c r="K206" t="str">
        <f t="shared" si="127"/>
        <v>DUD</v>
      </c>
      <c r="L206" t="str">
        <f t="shared" si="128"/>
        <v>DUD</v>
      </c>
      <c r="M206" t="str">
        <f t="shared" si="129"/>
        <v>DUD</v>
      </c>
      <c r="N206" t="str">
        <f t="shared" si="130"/>
        <v>DUD</v>
      </c>
      <c r="O206" t="str">
        <f t="shared" si="131"/>
        <v>DUD</v>
      </c>
      <c r="P206" t="str">
        <f t="shared" si="132"/>
        <v>DUD</v>
      </c>
      <c r="Q206" t="str">
        <f t="shared" si="133"/>
        <v>DUD</v>
      </c>
      <c r="R206" t="str">
        <f t="shared" si="134"/>
        <v>DUD</v>
      </c>
      <c r="S206" t="str">
        <f t="shared" si="135"/>
        <v>DUD</v>
      </c>
      <c r="T206" t="str">
        <f t="shared" si="136"/>
        <v>DUD</v>
      </c>
      <c r="U206" t="str">
        <f t="shared" si="137"/>
        <v>DUD</v>
      </c>
      <c r="V206" t="str">
        <f t="shared" si="138"/>
        <v>DUD</v>
      </c>
      <c r="W206" t="str">
        <f t="shared" si="139"/>
        <v>DUD</v>
      </c>
      <c r="X206" t="str">
        <f t="shared" si="140"/>
        <v>DUD</v>
      </c>
      <c r="Y206" t="str">
        <f t="shared" si="141"/>
        <v>DUD</v>
      </c>
      <c r="Z206" t="str">
        <f t="shared" si="142"/>
        <v>DUD</v>
      </c>
      <c r="AA206" t="str">
        <f t="shared" si="143"/>
        <v>DUD</v>
      </c>
      <c r="AB206" t="str">
        <f t="shared" si="144"/>
        <v>DUD</v>
      </c>
      <c r="AC206" t="str">
        <f t="shared" si="145"/>
        <v>DUD</v>
      </c>
      <c r="AD206" t="str">
        <f t="shared" si="146"/>
        <v>DUD</v>
      </c>
      <c r="AE206" t="str">
        <f t="shared" si="147"/>
        <v>DUD</v>
      </c>
      <c r="AF206" t="str">
        <f t="shared" si="148"/>
        <v>DUD</v>
      </c>
      <c r="AG206" t="str">
        <f t="shared" si="149"/>
        <v>DUD</v>
      </c>
      <c r="AH206" t="str">
        <f t="shared" si="150"/>
        <v>DUD</v>
      </c>
      <c r="AI206" t="str">
        <f t="shared" si="151"/>
        <v>DUD</v>
      </c>
      <c r="AJ206" t="str">
        <f t="shared" si="152"/>
        <v>DUD</v>
      </c>
      <c r="AK206" t="str">
        <f t="shared" si="153"/>
        <v>DUD</v>
      </c>
      <c r="AL206" t="str">
        <f t="shared" si="154"/>
        <v>DUD</v>
      </c>
      <c r="AM206" t="str">
        <f t="shared" si="155"/>
        <v>DUD</v>
      </c>
      <c r="AN206" t="str">
        <f t="shared" si="156"/>
        <v>DUD</v>
      </c>
      <c r="AO206">
        <f t="shared" si="157"/>
        <v>0</v>
      </c>
      <c r="AP206" s="21">
        <f t="shared" si="158"/>
        <v>1</v>
      </c>
      <c r="AQ206" s="20">
        <f>Main!D98</f>
        <v>0</v>
      </c>
      <c r="AR206" s="24" t="e">
        <f t="shared" si="159"/>
        <v>#VALUE!</v>
      </c>
      <c r="AS206" t="e">
        <f t="shared" si="160"/>
        <v>#VALUE!</v>
      </c>
      <c r="AT206" t="e">
        <f t="shared" si="161"/>
        <v>#VALUE!</v>
      </c>
      <c r="AU206" t="str">
        <f t="shared" si="162"/>
        <v/>
      </c>
      <c r="AV206" t="str">
        <f t="shared" si="163"/>
        <v>No vapor present</v>
      </c>
      <c r="AW206" t="str">
        <f t="shared" si="164"/>
        <v/>
      </c>
      <c r="AX206" t="str">
        <f t="shared" si="165"/>
        <v/>
      </c>
      <c r="AY206" s="26" t="e">
        <f t="shared" si="166"/>
        <v>#VALUE!</v>
      </c>
      <c r="AZ206" s="22">
        <f>IF(B206&gt;C206,1+ -0.000340326741162024 *(B206-C206)+(B206-C206)^2* -0.000000850463578321 + (B206-C206)*Main!C98* -0.000001031725417801,1)</f>
        <v>1</v>
      </c>
      <c r="BA206" t="e">
        <f t="shared" si="167"/>
        <v>#VALUE!</v>
      </c>
      <c r="BB206" s="25" t="e">
        <f>IF(AND(ISBLANK(Main!C98),ISNUMBER(Main!F98)), Main!F98, BA206*D206+(1-BA206)*AV206)</f>
        <v>#VALUE!</v>
      </c>
      <c r="BC206" s="27"/>
      <c r="BL206" s="53"/>
      <c r="BM206" s="54"/>
    </row>
    <row r="207" spans="2:65">
      <c r="B207">
        <f>Main!E99</f>
        <v>0</v>
      </c>
      <c r="C207" t="str">
        <f>IF(ISNUMBER(Main!C99),Main!C99, IF(AND(ISBLANK(Main!C99), ISNUMBER(Main!F99)), 'Tm-Th-Salinity'!H207,""))</f>
        <v/>
      </c>
      <c r="D207" s="25" t="str">
        <f>IF('Tm-Th-Salinity'!E207=0,0.0000000001,'Tm-Th-Salinity'!E207)</f>
        <v/>
      </c>
      <c r="E207" t="e">
        <f t="shared" si="121"/>
        <v>#VALUE!</v>
      </c>
      <c r="F207" t="e">
        <f t="shared" si="122"/>
        <v>#VALUE!</v>
      </c>
      <c r="G207" t="str">
        <f t="shared" si="123"/>
        <v>DUD</v>
      </c>
      <c r="H207" t="str">
        <f t="shared" si="124"/>
        <v>DUD</v>
      </c>
      <c r="I207" t="str">
        <f t="shared" si="125"/>
        <v>DUD</v>
      </c>
      <c r="J207" t="str">
        <f t="shared" si="126"/>
        <v>DUD</v>
      </c>
      <c r="K207" t="str">
        <f t="shared" si="127"/>
        <v>DUD</v>
      </c>
      <c r="L207" t="str">
        <f t="shared" si="128"/>
        <v>DUD</v>
      </c>
      <c r="M207" t="str">
        <f t="shared" si="129"/>
        <v>DUD</v>
      </c>
      <c r="N207" t="str">
        <f t="shared" si="130"/>
        <v>DUD</v>
      </c>
      <c r="O207" t="str">
        <f t="shared" si="131"/>
        <v>DUD</v>
      </c>
      <c r="P207" t="str">
        <f t="shared" si="132"/>
        <v>DUD</v>
      </c>
      <c r="Q207" t="str">
        <f t="shared" si="133"/>
        <v>DUD</v>
      </c>
      <c r="R207" t="str">
        <f t="shared" si="134"/>
        <v>DUD</v>
      </c>
      <c r="S207" t="str">
        <f t="shared" si="135"/>
        <v>DUD</v>
      </c>
      <c r="T207" t="str">
        <f t="shared" si="136"/>
        <v>DUD</v>
      </c>
      <c r="U207" t="str">
        <f t="shared" si="137"/>
        <v>DUD</v>
      </c>
      <c r="V207" t="str">
        <f t="shared" si="138"/>
        <v>DUD</v>
      </c>
      <c r="W207" t="str">
        <f t="shared" si="139"/>
        <v>DUD</v>
      </c>
      <c r="X207" t="str">
        <f t="shared" si="140"/>
        <v>DUD</v>
      </c>
      <c r="Y207" t="str">
        <f t="shared" si="141"/>
        <v>DUD</v>
      </c>
      <c r="Z207" t="str">
        <f t="shared" si="142"/>
        <v>DUD</v>
      </c>
      <c r="AA207" t="str">
        <f t="shared" si="143"/>
        <v>DUD</v>
      </c>
      <c r="AB207" t="str">
        <f t="shared" si="144"/>
        <v>DUD</v>
      </c>
      <c r="AC207" t="str">
        <f t="shared" si="145"/>
        <v>DUD</v>
      </c>
      <c r="AD207" t="str">
        <f t="shared" si="146"/>
        <v>DUD</v>
      </c>
      <c r="AE207" t="str">
        <f t="shared" si="147"/>
        <v>DUD</v>
      </c>
      <c r="AF207" t="str">
        <f t="shared" si="148"/>
        <v>DUD</v>
      </c>
      <c r="AG207" t="str">
        <f t="shared" si="149"/>
        <v>DUD</v>
      </c>
      <c r="AH207" t="str">
        <f t="shared" si="150"/>
        <v>DUD</v>
      </c>
      <c r="AI207" t="str">
        <f t="shared" si="151"/>
        <v>DUD</v>
      </c>
      <c r="AJ207" t="str">
        <f t="shared" si="152"/>
        <v>DUD</v>
      </c>
      <c r="AK207" t="str">
        <f t="shared" si="153"/>
        <v>DUD</v>
      </c>
      <c r="AL207" t="str">
        <f t="shared" si="154"/>
        <v>DUD</v>
      </c>
      <c r="AM207" t="str">
        <f t="shared" si="155"/>
        <v>DUD</v>
      </c>
      <c r="AN207" t="str">
        <f t="shared" si="156"/>
        <v>DUD</v>
      </c>
      <c r="AO207">
        <f t="shared" si="157"/>
        <v>0</v>
      </c>
      <c r="AP207" s="21">
        <f t="shared" si="158"/>
        <v>1</v>
      </c>
      <c r="AQ207" s="20">
        <f>Main!D99</f>
        <v>0</v>
      </c>
      <c r="AR207" s="24" t="e">
        <f t="shared" si="159"/>
        <v>#VALUE!</v>
      </c>
      <c r="AS207" t="e">
        <f t="shared" si="160"/>
        <v>#VALUE!</v>
      </c>
      <c r="AT207" t="e">
        <f t="shared" si="161"/>
        <v>#VALUE!</v>
      </c>
      <c r="AU207" t="str">
        <f t="shared" si="162"/>
        <v/>
      </c>
      <c r="AV207" t="str">
        <f t="shared" si="163"/>
        <v>No vapor present</v>
      </c>
      <c r="AW207" t="str">
        <f t="shared" si="164"/>
        <v/>
      </c>
      <c r="AX207" t="str">
        <f t="shared" si="165"/>
        <v/>
      </c>
      <c r="AY207" s="26" t="e">
        <f t="shared" si="166"/>
        <v>#VALUE!</v>
      </c>
      <c r="AZ207" s="22">
        <f>IF(B207&gt;C207,1+ -0.000340326741162024 *(B207-C207)+(B207-C207)^2* -0.000000850463578321 + (B207-C207)*Main!C99* -0.000001031725417801,1)</f>
        <v>1</v>
      </c>
      <c r="BA207" t="e">
        <f t="shared" si="167"/>
        <v>#VALUE!</v>
      </c>
      <c r="BB207" s="25" t="e">
        <f>IF(AND(ISBLANK(Main!C99),ISNUMBER(Main!F99)), Main!F99, BA207*D207+(1-BA207)*AV207)</f>
        <v>#VALUE!</v>
      </c>
      <c r="BC207" s="27"/>
      <c r="BL207" s="53"/>
      <c r="BM207" s="54"/>
    </row>
    <row r="208" spans="2:65">
      <c r="B208">
        <f>Main!E100</f>
        <v>0</v>
      </c>
      <c r="C208" t="str">
        <f>IF(ISNUMBER(Main!C100),Main!C100, IF(AND(ISBLANK(Main!C100), ISNUMBER(Main!F100)), 'Tm-Th-Salinity'!H208,""))</f>
        <v/>
      </c>
      <c r="D208" s="25" t="str">
        <f>IF('Tm-Th-Salinity'!E208=0,0.0000000001,'Tm-Th-Salinity'!E208)</f>
        <v/>
      </c>
      <c r="E208" t="e">
        <f t="shared" si="121"/>
        <v>#VALUE!</v>
      </c>
      <c r="F208" t="e">
        <f t="shared" si="122"/>
        <v>#VALUE!</v>
      </c>
      <c r="G208" t="str">
        <f t="shared" si="123"/>
        <v>DUD</v>
      </c>
      <c r="H208" t="str">
        <f t="shared" si="124"/>
        <v>DUD</v>
      </c>
      <c r="I208" t="str">
        <f t="shared" si="125"/>
        <v>DUD</v>
      </c>
      <c r="J208" t="str">
        <f t="shared" si="126"/>
        <v>DUD</v>
      </c>
      <c r="K208" t="str">
        <f t="shared" si="127"/>
        <v>DUD</v>
      </c>
      <c r="L208" t="str">
        <f t="shared" si="128"/>
        <v>DUD</v>
      </c>
      <c r="M208" t="str">
        <f t="shared" si="129"/>
        <v>DUD</v>
      </c>
      <c r="N208" t="str">
        <f t="shared" si="130"/>
        <v>DUD</v>
      </c>
      <c r="O208" t="str">
        <f t="shared" si="131"/>
        <v>DUD</v>
      </c>
      <c r="P208" t="str">
        <f t="shared" si="132"/>
        <v>DUD</v>
      </c>
      <c r="Q208" t="str">
        <f t="shared" si="133"/>
        <v>DUD</v>
      </c>
      <c r="R208" t="str">
        <f t="shared" si="134"/>
        <v>DUD</v>
      </c>
      <c r="S208" t="str">
        <f t="shared" si="135"/>
        <v>DUD</v>
      </c>
      <c r="T208" t="str">
        <f t="shared" si="136"/>
        <v>DUD</v>
      </c>
      <c r="U208" t="str">
        <f t="shared" si="137"/>
        <v>DUD</v>
      </c>
      <c r="V208" t="str">
        <f t="shared" si="138"/>
        <v>DUD</v>
      </c>
      <c r="W208" t="str">
        <f t="shared" si="139"/>
        <v>DUD</v>
      </c>
      <c r="X208" t="str">
        <f t="shared" si="140"/>
        <v>DUD</v>
      </c>
      <c r="Y208" t="str">
        <f t="shared" si="141"/>
        <v>DUD</v>
      </c>
      <c r="Z208" t="str">
        <f t="shared" si="142"/>
        <v>DUD</v>
      </c>
      <c r="AA208" t="str">
        <f t="shared" si="143"/>
        <v>DUD</v>
      </c>
      <c r="AB208" t="str">
        <f t="shared" si="144"/>
        <v>DUD</v>
      </c>
      <c r="AC208" t="str">
        <f t="shared" si="145"/>
        <v>DUD</v>
      </c>
      <c r="AD208" t="str">
        <f t="shared" si="146"/>
        <v>DUD</v>
      </c>
      <c r="AE208" t="str">
        <f t="shared" si="147"/>
        <v>DUD</v>
      </c>
      <c r="AF208" t="str">
        <f t="shared" si="148"/>
        <v>DUD</v>
      </c>
      <c r="AG208" t="str">
        <f t="shared" si="149"/>
        <v>DUD</v>
      </c>
      <c r="AH208" t="str">
        <f t="shared" si="150"/>
        <v>DUD</v>
      </c>
      <c r="AI208" t="str">
        <f t="shared" si="151"/>
        <v>DUD</v>
      </c>
      <c r="AJ208" t="str">
        <f t="shared" si="152"/>
        <v>DUD</v>
      </c>
      <c r="AK208" t="str">
        <f t="shared" si="153"/>
        <v>DUD</v>
      </c>
      <c r="AL208" t="str">
        <f t="shared" si="154"/>
        <v>DUD</v>
      </c>
      <c r="AM208" t="str">
        <f t="shared" si="155"/>
        <v>DUD</v>
      </c>
      <c r="AN208" t="str">
        <f t="shared" si="156"/>
        <v>DUD</v>
      </c>
      <c r="AO208">
        <f t="shared" si="157"/>
        <v>0</v>
      </c>
      <c r="AP208" s="21">
        <f t="shared" si="158"/>
        <v>1</v>
      </c>
      <c r="AQ208" s="20">
        <f>Main!D100</f>
        <v>0</v>
      </c>
      <c r="AR208" s="24" t="e">
        <f t="shared" si="159"/>
        <v>#VALUE!</v>
      </c>
      <c r="AS208" t="e">
        <f t="shared" si="160"/>
        <v>#VALUE!</v>
      </c>
      <c r="AT208" t="e">
        <f t="shared" si="161"/>
        <v>#VALUE!</v>
      </c>
      <c r="AU208" t="str">
        <f t="shared" si="162"/>
        <v/>
      </c>
      <c r="AV208" t="str">
        <f t="shared" si="163"/>
        <v>No vapor present</v>
      </c>
      <c r="AW208" t="str">
        <f t="shared" si="164"/>
        <v/>
      </c>
      <c r="AX208" t="str">
        <f t="shared" si="165"/>
        <v/>
      </c>
      <c r="AY208" s="26" t="e">
        <f t="shared" si="166"/>
        <v>#VALUE!</v>
      </c>
      <c r="AZ208" s="22">
        <f>IF(B208&gt;C208,1+ -0.000340326741162024 *(B208-C208)+(B208-C208)^2* -0.000000850463578321 + (B208-C208)*Main!C100* -0.000001031725417801,1)</f>
        <v>1</v>
      </c>
      <c r="BA208" t="e">
        <f t="shared" si="167"/>
        <v>#VALUE!</v>
      </c>
      <c r="BB208" s="25" t="e">
        <f>IF(AND(ISBLANK(Main!C100),ISNUMBER(Main!F100)), Main!F100, BA208*D208+(1-BA208)*AV208)</f>
        <v>#VALUE!</v>
      </c>
      <c r="BC208" s="27"/>
      <c r="BL208" s="53"/>
      <c r="BM208" s="54"/>
    </row>
    <row r="209" spans="2:65">
      <c r="B209">
        <f>Main!E101</f>
        <v>0</v>
      </c>
      <c r="C209" t="str">
        <f>IF(ISNUMBER(Main!C101),Main!C101, IF(AND(ISBLANK(Main!C101), ISNUMBER(Main!F101)), 'Tm-Th-Salinity'!H209,""))</f>
        <v/>
      </c>
      <c r="D209" s="25" t="str">
        <f>IF('Tm-Th-Salinity'!E209=0,0.0000000001,'Tm-Th-Salinity'!E209)</f>
        <v/>
      </c>
      <c r="E209" t="e">
        <f t="shared" si="121"/>
        <v>#VALUE!</v>
      </c>
      <c r="F209" t="e">
        <f t="shared" si="122"/>
        <v>#VALUE!</v>
      </c>
      <c r="G209" t="str">
        <f t="shared" si="123"/>
        <v>DUD</v>
      </c>
      <c r="H209" t="str">
        <f t="shared" si="124"/>
        <v>DUD</v>
      </c>
      <c r="I209" t="str">
        <f t="shared" si="125"/>
        <v>DUD</v>
      </c>
      <c r="J209" t="str">
        <f t="shared" si="126"/>
        <v>DUD</v>
      </c>
      <c r="K209" t="str">
        <f t="shared" si="127"/>
        <v>DUD</v>
      </c>
      <c r="L209" t="str">
        <f t="shared" si="128"/>
        <v>DUD</v>
      </c>
      <c r="M209" t="str">
        <f t="shared" si="129"/>
        <v>DUD</v>
      </c>
      <c r="N209" t="str">
        <f t="shared" si="130"/>
        <v>DUD</v>
      </c>
      <c r="O209" t="str">
        <f t="shared" si="131"/>
        <v>DUD</v>
      </c>
      <c r="P209" t="str">
        <f t="shared" si="132"/>
        <v>DUD</v>
      </c>
      <c r="Q209" t="str">
        <f t="shared" si="133"/>
        <v>DUD</v>
      </c>
      <c r="R209" t="str">
        <f t="shared" si="134"/>
        <v>DUD</v>
      </c>
      <c r="S209" t="str">
        <f t="shared" si="135"/>
        <v>DUD</v>
      </c>
      <c r="T209" t="str">
        <f t="shared" si="136"/>
        <v>DUD</v>
      </c>
      <c r="U209" t="str">
        <f t="shared" si="137"/>
        <v>DUD</v>
      </c>
      <c r="V209" t="str">
        <f t="shared" si="138"/>
        <v>DUD</v>
      </c>
      <c r="W209" t="str">
        <f t="shared" si="139"/>
        <v>DUD</v>
      </c>
      <c r="X209" t="str">
        <f t="shared" si="140"/>
        <v>DUD</v>
      </c>
      <c r="Y209" t="str">
        <f t="shared" si="141"/>
        <v>DUD</v>
      </c>
      <c r="Z209" t="str">
        <f t="shared" si="142"/>
        <v>DUD</v>
      </c>
      <c r="AA209" t="str">
        <f t="shared" si="143"/>
        <v>DUD</v>
      </c>
      <c r="AB209" t="str">
        <f t="shared" si="144"/>
        <v>DUD</v>
      </c>
      <c r="AC209" t="str">
        <f t="shared" si="145"/>
        <v>DUD</v>
      </c>
      <c r="AD209" t="str">
        <f t="shared" si="146"/>
        <v>DUD</v>
      </c>
      <c r="AE209" t="str">
        <f t="shared" si="147"/>
        <v>DUD</v>
      </c>
      <c r="AF209" t="str">
        <f t="shared" si="148"/>
        <v>DUD</v>
      </c>
      <c r="AG209" t="str">
        <f t="shared" si="149"/>
        <v>DUD</v>
      </c>
      <c r="AH209" t="str">
        <f t="shared" si="150"/>
        <v>DUD</v>
      </c>
      <c r="AI209" t="str">
        <f t="shared" si="151"/>
        <v>DUD</v>
      </c>
      <c r="AJ209" t="str">
        <f t="shared" si="152"/>
        <v>DUD</v>
      </c>
      <c r="AK209" t="str">
        <f t="shared" si="153"/>
        <v>DUD</v>
      </c>
      <c r="AL209" t="str">
        <f t="shared" si="154"/>
        <v>DUD</v>
      </c>
      <c r="AM209" t="str">
        <f t="shared" si="155"/>
        <v>DUD</v>
      </c>
      <c r="AN209" t="str">
        <f t="shared" si="156"/>
        <v>DUD</v>
      </c>
      <c r="AO209">
        <f t="shared" si="157"/>
        <v>0</v>
      </c>
      <c r="AP209" s="21">
        <f t="shared" si="158"/>
        <v>1</v>
      </c>
      <c r="AQ209" s="20">
        <f>Main!D101</f>
        <v>0</v>
      </c>
      <c r="AR209" s="24" t="e">
        <f t="shared" si="159"/>
        <v>#VALUE!</v>
      </c>
      <c r="AS209" t="e">
        <f t="shared" si="160"/>
        <v>#VALUE!</v>
      </c>
      <c r="AT209" t="e">
        <f t="shared" si="161"/>
        <v>#VALUE!</v>
      </c>
      <c r="AU209" t="str">
        <f t="shared" si="162"/>
        <v/>
      </c>
      <c r="AV209" t="str">
        <f t="shared" si="163"/>
        <v>No vapor present</v>
      </c>
      <c r="AW209" t="str">
        <f t="shared" si="164"/>
        <v/>
      </c>
      <c r="AX209" t="str">
        <f t="shared" si="165"/>
        <v/>
      </c>
      <c r="AY209" s="26" t="e">
        <f t="shared" si="166"/>
        <v>#VALUE!</v>
      </c>
      <c r="AZ209" s="22">
        <f>IF(B209&gt;C209,1+ -0.000340326741162024 *(B209-C209)+(B209-C209)^2* -0.000000850463578321 + (B209-C209)*Main!C101* -0.000001031725417801,1)</f>
        <v>1</v>
      </c>
      <c r="BA209" t="e">
        <f t="shared" si="167"/>
        <v>#VALUE!</v>
      </c>
      <c r="BB209" s="25" t="e">
        <f>IF(AND(ISBLANK(Main!C101),ISNUMBER(Main!F101)), Main!F101, BA209*D209+(1-BA209)*AV209)</f>
        <v>#VALUE!</v>
      </c>
      <c r="BC209" s="27"/>
      <c r="BL209" s="53"/>
      <c r="BM209" s="54"/>
    </row>
    <row r="210" spans="2:65">
      <c r="B210">
        <f>Main!E102</f>
        <v>0</v>
      </c>
      <c r="C210" t="str">
        <f>IF(ISNUMBER(Main!C102),Main!C102, IF(AND(ISBLANK(Main!C102), ISNUMBER(Main!F102)), 'Tm-Th-Salinity'!H210,""))</f>
        <v/>
      </c>
      <c r="D210" s="25" t="str">
        <f>IF('Tm-Th-Salinity'!E210=0,0.0000000001,'Tm-Th-Salinity'!E210)</f>
        <v/>
      </c>
      <c r="E210" t="e">
        <f t="shared" si="121"/>
        <v>#VALUE!</v>
      </c>
      <c r="F210" t="e">
        <f t="shared" si="122"/>
        <v>#VALUE!</v>
      </c>
      <c r="G210" t="str">
        <f t="shared" si="123"/>
        <v>DUD</v>
      </c>
      <c r="H210" t="str">
        <f t="shared" si="124"/>
        <v>DUD</v>
      </c>
      <c r="I210" t="str">
        <f t="shared" si="125"/>
        <v>DUD</v>
      </c>
      <c r="J210" t="str">
        <f t="shared" si="126"/>
        <v>DUD</v>
      </c>
      <c r="K210" t="str">
        <f t="shared" si="127"/>
        <v>DUD</v>
      </c>
      <c r="L210" t="str">
        <f t="shared" si="128"/>
        <v>DUD</v>
      </c>
      <c r="M210" t="str">
        <f t="shared" si="129"/>
        <v>DUD</v>
      </c>
      <c r="N210" t="str">
        <f t="shared" si="130"/>
        <v>DUD</v>
      </c>
      <c r="O210" t="str">
        <f t="shared" si="131"/>
        <v>DUD</v>
      </c>
      <c r="P210" t="str">
        <f t="shared" si="132"/>
        <v>DUD</v>
      </c>
      <c r="Q210" t="str">
        <f t="shared" si="133"/>
        <v>DUD</v>
      </c>
      <c r="R210" t="str">
        <f t="shared" si="134"/>
        <v>DUD</v>
      </c>
      <c r="S210" t="str">
        <f t="shared" si="135"/>
        <v>DUD</v>
      </c>
      <c r="T210" t="str">
        <f t="shared" si="136"/>
        <v>DUD</v>
      </c>
      <c r="U210" t="str">
        <f t="shared" si="137"/>
        <v>DUD</v>
      </c>
      <c r="V210" t="str">
        <f t="shared" si="138"/>
        <v>DUD</v>
      </c>
      <c r="W210" t="str">
        <f t="shared" si="139"/>
        <v>DUD</v>
      </c>
      <c r="X210" t="str">
        <f t="shared" si="140"/>
        <v>DUD</v>
      </c>
      <c r="Y210" t="str">
        <f t="shared" si="141"/>
        <v>DUD</v>
      </c>
      <c r="Z210" t="str">
        <f t="shared" si="142"/>
        <v>DUD</v>
      </c>
      <c r="AA210" t="str">
        <f t="shared" si="143"/>
        <v>DUD</v>
      </c>
      <c r="AB210" t="str">
        <f t="shared" si="144"/>
        <v>DUD</v>
      </c>
      <c r="AC210" t="str">
        <f t="shared" si="145"/>
        <v>DUD</v>
      </c>
      <c r="AD210" t="str">
        <f t="shared" si="146"/>
        <v>DUD</v>
      </c>
      <c r="AE210" t="str">
        <f t="shared" si="147"/>
        <v>DUD</v>
      </c>
      <c r="AF210" t="str">
        <f t="shared" si="148"/>
        <v>DUD</v>
      </c>
      <c r="AG210" t="str">
        <f t="shared" si="149"/>
        <v>DUD</v>
      </c>
      <c r="AH210" t="str">
        <f t="shared" si="150"/>
        <v>DUD</v>
      </c>
      <c r="AI210" t="str">
        <f t="shared" si="151"/>
        <v>DUD</v>
      </c>
      <c r="AJ210" t="str">
        <f t="shared" si="152"/>
        <v>DUD</v>
      </c>
      <c r="AK210" t="str">
        <f t="shared" si="153"/>
        <v>DUD</v>
      </c>
      <c r="AL210" t="str">
        <f t="shared" si="154"/>
        <v>DUD</v>
      </c>
      <c r="AM210" t="str">
        <f t="shared" si="155"/>
        <v>DUD</v>
      </c>
      <c r="AN210" t="str">
        <f t="shared" si="156"/>
        <v>DUD</v>
      </c>
      <c r="AO210">
        <f t="shared" si="157"/>
        <v>0</v>
      </c>
      <c r="AP210" s="21">
        <f t="shared" si="158"/>
        <v>1</v>
      </c>
      <c r="AQ210" s="20">
        <f>Main!D102</f>
        <v>0</v>
      </c>
      <c r="AR210" s="24" t="e">
        <f t="shared" si="159"/>
        <v>#VALUE!</v>
      </c>
      <c r="AS210" t="e">
        <f t="shared" si="160"/>
        <v>#VALUE!</v>
      </c>
      <c r="AT210" t="e">
        <f t="shared" si="161"/>
        <v>#VALUE!</v>
      </c>
      <c r="AU210" t="str">
        <f t="shared" si="162"/>
        <v/>
      </c>
      <c r="AV210" t="str">
        <f t="shared" si="163"/>
        <v>No vapor present</v>
      </c>
      <c r="AW210" t="str">
        <f t="shared" si="164"/>
        <v/>
      </c>
      <c r="AX210" t="str">
        <f t="shared" si="165"/>
        <v/>
      </c>
      <c r="AY210" s="26" t="e">
        <f t="shared" si="166"/>
        <v>#VALUE!</v>
      </c>
      <c r="AZ210" s="22">
        <f>IF(B210&gt;C210,1+ -0.000340326741162024 *(B210-C210)+(B210-C210)^2* -0.000000850463578321 + (B210-C210)*Main!C102* -0.000001031725417801,1)</f>
        <v>1</v>
      </c>
      <c r="BA210" t="e">
        <f t="shared" si="167"/>
        <v>#VALUE!</v>
      </c>
      <c r="BB210" s="25" t="e">
        <f>IF(AND(ISBLANK(Main!C102),ISNUMBER(Main!F102)), Main!F102, BA210*D210+(1-BA210)*AV210)</f>
        <v>#VALUE!</v>
      </c>
      <c r="BC210" s="27"/>
      <c r="BL210" s="53"/>
      <c r="BM210" s="54"/>
    </row>
    <row r="211" spans="2:65">
      <c r="B211">
        <f>Main!E103</f>
        <v>0</v>
      </c>
      <c r="C211" t="str">
        <f>IF(ISNUMBER(Main!C103),Main!C103, IF(AND(ISBLANK(Main!C103), ISNUMBER(Main!F103)), 'Tm-Th-Salinity'!H211,""))</f>
        <v/>
      </c>
      <c r="D211" s="25" t="str">
        <f>IF('Tm-Th-Salinity'!E211=0,0.0000000001,'Tm-Th-Salinity'!E211)</f>
        <v/>
      </c>
      <c r="E211" t="e">
        <f t="shared" si="121"/>
        <v>#VALUE!</v>
      </c>
      <c r="F211" t="e">
        <f t="shared" si="122"/>
        <v>#VALUE!</v>
      </c>
      <c r="G211" t="str">
        <f t="shared" si="123"/>
        <v>DUD</v>
      </c>
      <c r="H211" t="str">
        <f t="shared" si="124"/>
        <v>DUD</v>
      </c>
      <c r="I211" t="str">
        <f t="shared" si="125"/>
        <v>DUD</v>
      </c>
      <c r="J211" t="str">
        <f t="shared" si="126"/>
        <v>DUD</v>
      </c>
      <c r="K211" t="str">
        <f t="shared" si="127"/>
        <v>DUD</v>
      </c>
      <c r="L211" t="str">
        <f t="shared" si="128"/>
        <v>DUD</v>
      </c>
      <c r="M211" t="str">
        <f t="shared" si="129"/>
        <v>DUD</v>
      </c>
      <c r="N211" t="str">
        <f t="shared" si="130"/>
        <v>DUD</v>
      </c>
      <c r="O211" t="str">
        <f t="shared" si="131"/>
        <v>DUD</v>
      </c>
      <c r="P211" t="str">
        <f t="shared" si="132"/>
        <v>DUD</v>
      </c>
      <c r="Q211" t="str">
        <f t="shared" si="133"/>
        <v>DUD</v>
      </c>
      <c r="R211" t="str">
        <f t="shared" si="134"/>
        <v>DUD</v>
      </c>
      <c r="S211" t="str">
        <f t="shared" si="135"/>
        <v>DUD</v>
      </c>
      <c r="T211" t="str">
        <f t="shared" si="136"/>
        <v>DUD</v>
      </c>
      <c r="U211" t="str">
        <f t="shared" si="137"/>
        <v>DUD</v>
      </c>
      <c r="V211" t="str">
        <f t="shared" si="138"/>
        <v>DUD</v>
      </c>
      <c r="W211" t="str">
        <f t="shared" si="139"/>
        <v>DUD</v>
      </c>
      <c r="X211" t="str">
        <f t="shared" si="140"/>
        <v>DUD</v>
      </c>
      <c r="Y211" t="str">
        <f t="shared" si="141"/>
        <v>DUD</v>
      </c>
      <c r="Z211" t="str">
        <f t="shared" si="142"/>
        <v>DUD</v>
      </c>
      <c r="AA211" t="str">
        <f t="shared" si="143"/>
        <v>DUD</v>
      </c>
      <c r="AB211" t="str">
        <f t="shared" si="144"/>
        <v>DUD</v>
      </c>
      <c r="AC211" t="str">
        <f t="shared" si="145"/>
        <v>DUD</v>
      </c>
      <c r="AD211" t="str">
        <f t="shared" si="146"/>
        <v>DUD</v>
      </c>
      <c r="AE211" t="str">
        <f t="shared" si="147"/>
        <v>DUD</v>
      </c>
      <c r="AF211" t="str">
        <f t="shared" si="148"/>
        <v>DUD</v>
      </c>
      <c r="AG211" t="str">
        <f t="shared" si="149"/>
        <v>DUD</v>
      </c>
      <c r="AH211" t="str">
        <f t="shared" si="150"/>
        <v>DUD</v>
      </c>
      <c r="AI211" t="str">
        <f t="shared" si="151"/>
        <v>DUD</v>
      </c>
      <c r="AJ211" t="str">
        <f t="shared" si="152"/>
        <v>DUD</v>
      </c>
      <c r="AK211" t="str">
        <f t="shared" si="153"/>
        <v>DUD</v>
      </c>
      <c r="AL211" t="str">
        <f t="shared" si="154"/>
        <v>DUD</v>
      </c>
      <c r="AM211" t="str">
        <f t="shared" si="155"/>
        <v>DUD</v>
      </c>
      <c r="AN211" t="str">
        <f t="shared" si="156"/>
        <v>DUD</v>
      </c>
      <c r="AO211">
        <f t="shared" si="157"/>
        <v>0</v>
      </c>
      <c r="AP211" s="21">
        <f t="shared" si="158"/>
        <v>1</v>
      </c>
      <c r="AQ211" s="20">
        <f>Main!D103</f>
        <v>0</v>
      </c>
      <c r="AR211" s="24" t="e">
        <f t="shared" si="159"/>
        <v>#VALUE!</v>
      </c>
      <c r="AS211" t="e">
        <f t="shared" si="160"/>
        <v>#VALUE!</v>
      </c>
      <c r="AT211" t="e">
        <f t="shared" si="161"/>
        <v>#VALUE!</v>
      </c>
      <c r="AU211" t="str">
        <f t="shared" si="162"/>
        <v/>
      </c>
      <c r="AV211" t="str">
        <f t="shared" si="163"/>
        <v>No vapor present</v>
      </c>
      <c r="AW211" t="str">
        <f t="shared" si="164"/>
        <v/>
      </c>
      <c r="AX211" t="str">
        <f t="shared" si="165"/>
        <v/>
      </c>
      <c r="AY211" s="26" t="e">
        <f t="shared" si="166"/>
        <v>#VALUE!</v>
      </c>
      <c r="AZ211" s="22">
        <f>IF(B211&gt;C211,1+ -0.000340326741162024 *(B211-C211)+(B211-C211)^2* -0.000000850463578321 + (B211-C211)*Main!C103* -0.000001031725417801,1)</f>
        <v>1</v>
      </c>
      <c r="BA211" t="e">
        <f t="shared" si="167"/>
        <v>#VALUE!</v>
      </c>
      <c r="BB211" s="25" t="e">
        <f>IF(AND(ISBLANK(Main!C103),ISNUMBER(Main!F103)), Main!F103, BA211*D211+(1-BA211)*AV211)</f>
        <v>#VALUE!</v>
      </c>
      <c r="BC211" s="27"/>
      <c r="BL211" s="53"/>
      <c r="BM211" s="54"/>
    </row>
    <row r="212" spans="2:65">
      <c r="B212">
        <f>Main!E104</f>
        <v>0</v>
      </c>
      <c r="C212" t="str">
        <f>IF(ISNUMBER(Main!C104),Main!C104, IF(AND(ISBLANK(Main!C104), ISNUMBER(Main!F104)), 'Tm-Th-Salinity'!H212,""))</f>
        <v/>
      </c>
      <c r="D212" s="25" t="str">
        <f>IF('Tm-Th-Salinity'!E212=0,0.0000000001,'Tm-Th-Salinity'!E212)</f>
        <v/>
      </c>
      <c r="E212" t="e">
        <f t="shared" si="121"/>
        <v>#VALUE!</v>
      </c>
      <c r="F212" t="e">
        <f t="shared" si="122"/>
        <v>#VALUE!</v>
      </c>
      <c r="G212" t="str">
        <f t="shared" si="123"/>
        <v>DUD</v>
      </c>
      <c r="H212" t="str">
        <f t="shared" si="124"/>
        <v>DUD</v>
      </c>
      <c r="I212" t="str">
        <f t="shared" si="125"/>
        <v>DUD</v>
      </c>
      <c r="J212" t="str">
        <f t="shared" si="126"/>
        <v>DUD</v>
      </c>
      <c r="K212" t="str">
        <f t="shared" si="127"/>
        <v>DUD</v>
      </c>
      <c r="L212" t="str">
        <f t="shared" si="128"/>
        <v>DUD</v>
      </c>
      <c r="M212" t="str">
        <f t="shared" si="129"/>
        <v>DUD</v>
      </c>
      <c r="N212" t="str">
        <f t="shared" si="130"/>
        <v>DUD</v>
      </c>
      <c r="O212" t="str">
        <f t="shared" si="131"/>
        <v>DUD</v>
      </c>
      <c r="P212" t="str">
        <f t="shared" si="132"/>
        <v>DUD</v>
      </c>
      <c r="Q212" t="str">
        <f t="shared" si="133"/>
        <v>DUD</v>
      </c>
      <c r="R212" t="str">
        <f t="shared" si="134"/>
        <v>DUD</v>
      </c>
      <c r="S212" t="str">
        <f t="shared" si="135"/>
        <v>DUD</v>
      </c>
      <c r="T212" t="str">
        <f t="shared" si="136"/>
        <v>DUD</v>
      </c>
      <c r="U212" t="str">
        <f t="shared" si="137"/>
        <v>DUD</v>
      </c>
      <c r="V212" t="str">
        <f t="shared" si="138"/>
        <v>DUD</v>
      </c>
      <c r="W212" t="str">
        <f t="shared" si="139"/>
        <v>DUD</v>
      </c>
      <c r="X212" t="str">
        <f t="shared" si="140"/>
        <v>DUD</v>
      </c>
      <c r="Y212" t="str">
        <f t="shared" si="141"/>
        <v>DUD</v>
      </c>
      <c r="Z212" t="str">
        <f t="shared" si="142"/>
        <v>DUD</v>
      </c>
      <c r="AA212" t="str">
        <f t="shared" si="143"/>
        <v>DUD</v>
      </c>
      <c r="AB212" t="str">
        <f t="shared" si="144"/>
        <v>DUD</v>
      </c>
      <c r="AC212" t="str">
        <f t="shared" si="145"/>
        <v>DUD</v>
      </c>
      <c r="AD212" t="str">
        <f t="shared" si="146"/>
        <v>DUD</v>
      </c>
      <c r="AE212" t="str">
        <f t="shared" si="147"/>
        <v>DUD</v>
      </c>
      <c r="AF212" t="str">
        <f t="shared" si="148"/>
        <v>DUD</v>
      </c>
      <c r="AG212" t="str">
        <f t="shared" si="149"/>
        <v>DUD</v>
      </c>
      <c r="AH212" t="str">
        <f t="shared" si="150"/>
        <v>DUD</v>
      </c>
      <c r="AI212" t="str">
        <f t="shared" si="151"/>
        <v>DUD</v>
      </c>
      <c r="AJ212" t="str">
        <f t="shared" si="152"/>
        <v>DUD</v>
      </c>
      <c r="AK212" t="str">
        <f t="shared" si="153"/>
        <v>DUD</v>
      </c>
      <c r="AL212" t="str">
        <f t="shared" si="154"/>
        <v>DUD</v>
      </c>
      <c r="AM212" t="str">
        <f t="shared" si="155"/>
        <v>DUD</v>
      </c>
      <c r="AN212" t="str">
        <f t="shared" si="156"/>
        <v>DUD</v>
      </c>
      <c r="AO212">
        <f t="shared" si="157"/>
        <v>0</v>
      </c>
      <c r="AP212" s="21">
        <f t="shared" si="158"/>
        <v>1</v>
      </c>
      <c r="AQ212" s="20">
        <f>Main!D104</f>
        <v>0</v>
      </c>
      <c r="AR212" s="24" t="e">
        <f t="shared" si="159"/>
        <v>#VALUE!</v>
      </c>
      <c r="AS212" t="e">
        <f t="shared" si="160"/>
        <v>#VALUE!</v>
      </c>
      <c r="AT212" t="e">
        <f t="shared" si="161"/>
        <v>#VALUE!</v>
      </c>
      <c r="AU212" t="str">
        <f t="shared" si="162"/>
        <v/>
      </c>
      <c r="AV212" t="str">
        <f t="shared" si="163"/>
        <v>No vapor present</v>
      </c>
      <c r="AW212" t="str">
        <f t="shared" si="164"/>
        <v/>
      </c>
      <c r="AX212" t="str">
        <f t="shared" si="165"/>
        <v/>
      </c>
      <c r="AY212" s="26" t="e">
        <f t="shared" si="166"/>
        <v>#VALUE!</v>
      </c>
      <c r="AZ212" s="22">
        <f>IF(B212&gt;C212,1+ -0.000340326741162024 *(B212-C212)+(B212-C212)^2* -0.000000850463578321 + (B212-C212)*Main!C104* -0.000001031725417801,1)</f>
        <v>1</v>
      </c>
      <c r="BA212" t="e">
        <f t="shared" si="167"/>
        <v>#VALUE!</v>
      </c>
      <c r="BB212" s="25" t="e">
        <f>IF(AND(ISBLANK(Main!C104),ISNUMBER(Main!F104)), Main!F104, BA212*D212+(1-BA212)*AV212)</f>
        <v>#VALUE!</v>
      </c>
      <c r="BC212" s="27"/>
      <c r="BL212" s="53"/>
      <c r="BM212" s="54"/>
    </row>
    <row r="213" spans="2:65">
      <c r="B213">
        <f>Main!E105</f>
        <v>0</v>
      </c>
      <c r="C213" t="str">
        <f>IF(ISNUMBER(Main!C105),Main!C105, IF(AND(ISBLANK(Main!C105), ISNUMBER(Main!F105)), 'Tm-Th-Salinity'!H213,""))</f>
        <v/>
      </c>
      <c r="D213" s="25" t="str">
        <f>IF('Tm-Th-Salinity'!E213=0,0.0000000001,'Tm-Th-Salinity'!E213)</f>
        <v/>
      </c>
      <c r="E213" t="e">
        <f t="shared" si="121"/>
        <v>#VALUE!</v>
      </c>
      <c r="F213" t="e">
        <f t="shared" si="122"/>
        <v>#VALUE!</v>
      </c>
      <c r="G213" t="str">
        <f t="shared" si="123"/>
        <v>DUD</v>
      </c>
      <c r="H213" t="str">
        <f t="shared" si="124"/>
        <v>DUD</v>
      </c>
      <c r="I213" t="str">
        <f t="shared" si="125"/>
        <v>DUD</v>
      </c>
      <c r="J213" t="str">
        <f t="shared" si="126"/>
        <v>DUD</v>
      </c>
      <c r="K213" t="str">
        <f t="shared" si="127"/>
        <v>DUD</v>
      </c>
      <c r="L213" t="str">
        <f t="shared" si="128"/>
        <v>DUD</v>
      </c>
      <c r="M213" t="str">
        <f t="shared" si="129"/>
        <v>DUD</v>
      </c>
      <c r="N213" t="str">
        <f t="shared" si="130"/>
        <v>DUD</v>
      </c>
      <c r="O213" t="str">
        <f t="shared" si="131"/>
        <v>DUD</v>
      </c>
      <c r="P213" t="str">
        <f t="shared" si="132"/>
        <v>DUD</v>
      </c>
      <c r="Q213" t="str">
        <f t="shared" si="133"/>
        <v>DUD</v>
      </c>
      <c r="R213" t="str">
        <f t="shared" si="134"/>
        <v>DUD</v>
      </c>
      <c r="S213" t="str">
        <f t="shared" si="135"/>
        <v>DUD</v>
      </c>
      <c r="T213" t="str">
        <f t="shared" si="136"/>
        <v>DUD</v>
      </c>
      <c r="U213" t="str">
        <f t="shared" si="137"/>
        <v>DUD</v>
      </c>
      <c r="V213" t="str">
        <f t="shared" si="138"/>
        <v>DUD</v>
      </c>
      <c r="W213" t="str">
        <f t="shared" si="139"/>
        <v>DUD</v>
      </c>
      <c r="X213" t="str">
        <f t="shared" si="140"/>
        <v>DUD</v>
      </c>
      <c r="Y213" t="str">
        <f t="shared" si="141"/>
        <v>DUD</v>
      </c>
      <c r="Z213" t="str">
        <f t="shared" si="142"/>
        <v>DUD</v>
      </c>
      <c r="AA213" t="str">
        <f t="shared" si="143"/>
        <v>DUD</v>
      </c>
      <c r="AB213" t="str">
        <f t="shared" si="144"/>
        <v>DUD</v>
      </c>
      <c r="AC213" t="str">
        <f t="shared" si="145"/>
        <v>DUD</v>
      </c>
      <c r="AD213" t="str">
        <f t="shared" si="146"/>
        <v>DUD</v>
      </c>
      <c r="AE213" t="str">
        <f t="shared" si="147"/>
        <v>DUD</v>
      </c>
      <c r="AF213" t="str">
        <f t="shared" si="148"/>
        <v>DUD</v>
      </c>
      <c r="AG213" t="str">
        <f t="shared" si="149"/>
        <v>DUD</v>
      </c>
      <c r="AH213" t="str">
        <f t="shared" si="150"/>
        <v>DUD</v>
      </c>
      <c r="AI213" t="str">
        <f t="shared" si="151"/>
        <v>DUD</v>
      </c>
      <c r="AJ213" t="str">
        <f t="shared" si="152"/>
        <v>DUD</v>
      </c>
      <c r="AK213" t="str">
        <f t="shared" si="153"/>
        <v>DUD</v>
      </c>
      <c r="AL213" t="str">
        <f t="shared" si="154"/>
        <v>DUD</v>
      </c>
      <c r="AM213" t="str">
        <f t="shared" si="155"/>
        <v>DUD</v>
      </c>
      <c r="AN213" t="str">
        <f t="shared" si="156"/>
        <v>DUD</v>
      </c>
      <c r="AO213">
        <f t="shared" si="157"/>
        <v>0</v>
      </c>
      <c r="AP213" s="21">
        <f t="shared" si="158"/>
        <v>1</v>
      </c>
      <c r="AQ213" s="20">
        <f>Main!D105</f>
        <v>0</v>
      </c>
      <c r="AR213" s="24" t="e">
        <f t="shared" si="159"/>
        <v>#VALUE!</v>
      </c>
      <c r="AS213" t="e">
        <f t="shared" si="160"/>
        <v>#VALUE!</v>
      </c>
      <c r="AT213" t="e">
        <f t="shared" si="161"/>
        <v>#VALUE!</v>
      </c>
      <c r="AU213" t="str">
        <f t="shared" si="162"/>
        <v/>
      </c>
      <c r="AV213" t="str">
        <f t="shared" si="163"/>
        <v>No vapor present</v>
      </c>
      <c r="AW213" t="str">
        <f t="shared" si="164"/>
        <v/>
      </c>
      <c r="AX213" t="str">
        <f t="shared" si="165"/>
        <v/>
      </c>
      <c r="AY213" s="26" t="e">
        <f t="shared" si="166"/>
        <v>#VALUE!</v>
      </c>
      <c r="AZ213" s="22">
        <f>IF(B213&gt;C213,1+ -0.000340326741162024 *(B213-C213)+(B213-C213)^2* -0.000000850463578321 + (B213-C213)*Main!C105* -0.000001031725417801,1)</f>
        <v>1</v>
      </c>
      <c r="BA213" t="e">
        <f t="shared" si="167"/>
        <v>#VALUE!</v>
      </c>
      <c r="BB213" s="25" t="e">
        <f>IF(AND(ISBLANK(Main!C105),ISNUMBER(Main!F105)), Main!F105, BA213*D213+(1-BA213)*AV213)</f>
        <v>#VALUE!</v>
      </c>
      <c r="BC213" s="27"/>
      <c r="BL213" s="53"/>
      <c r="BM213" s="54"/>
    </row>
    <row r="214" spans="2:65">
      <c r="B214">
        <f>Main!E106</f>
        <v>0</v>
      </c>
      <c r="C214" t="str">
        <f>IF(ISNUMBER(Main!C106),Main!C106, IF(AND(ISBLANK(Main!C106), ISNUMBER(Main!F106)), 'Tm-Th-Salinity'!H214,""))</f>
        <v/>
      </c>
      <c r="D214" s="25" t="str">
        <f>IF('Tm-Th-Salinity'!E214=0,0.0000000001,'Tm-Th-Salinity'!E214)</f>
        <v/>
      </c>
      <c r="E214" t="e">
        <f t="shared" si="121"/>
        <v>#VALUE!</v>
      </c>
      <c r="F214" t="e">
        <f t="shared" si="122"/>
        <v>#VALUE!</v>
      </c>
      <c r="G214" t="str">
        <f t="shared" si="123"/>
        <v>DUD</v>
      </c>
      <c r="H214" t="str">
        <f t="shared" si="124"/>
        <v>DUD</v>
      </c>
      <c r="I214" t="str">
        <f t="shared" si="125"/>
        <v>DUD</v>
      </c>
      <c r="J214" t="str">
        <f t="shared" si="126"/>
        <v>DUD</v>
      </c>
      <c r="K214" t="str">
        <f t="shared" si="127"/>
        <v>DUD</v>
      </c>
      <c r="L214" t="str">
        <f t="shared" si="128"/>
        <v>DUD</v>
      </c>
      <c r="M214" t="str">
        <f t="shared" si="129"/>
        <v>DUD</v>
      </c>
      <c r="N214" t="str">
        <f t="shared" si="130"/>
        <v>DUD</v>
      </c>
      <c r="O214" t="str">
        <f t="shared" si="131"/>
        <v>DUD</v>
      </c>
      <c r="P214" t="str">
        <f t="shared" si="132"/>
        <v>DUD</v>
      </c>
      <c r="Q214" t="str">
        <f t="shared" si="133"/>
        <v>DUD</v>
      </c>
      <c r="R214" t="str">
        <f t="shared" si="134"/>
        <v>DUD</v>
      </c>
      <c r="S214" t="str">
        <f t="shared" si="135"/>
        <v>DUD</v>
      </c>
      <c r="T214" t="str">
        <f t="shared" si="136"/>
        <v>DUD</v>
      </c>
      <c r="U214" t="str">
        <f t="shared" si="137"/>
        <v>DUD</v>
      </c>
      <c r="V214" t="str">
        <f t="shared" si="138"/>
        <v>DUD</v>
      </c>
      <c r="W214" t="str">
        <f t="shared" si="139"/>
        <v>DUD</v>
      </c>
      <c r="X214" t="str">
        <f t="shared" si="140"/>
        <v>DUD</v>
      </c>
      <c r="Y214" t="str">
        <f t="shared" si="141"/>
        <v>DUD</v>
      </c>
      <c r="Z214" t="str">
        <f t="shared" si="142"/>
        <v>DUD</v>
      </c>
      <c r="AA214" t="str">
        <f t="shared" si="143"/>
        <v>DUD</v>
      </c>
      <c r="AB214" t="str">
        <f t="shared" si="144"/>
        <v>DUD</v>
      </c>
      <c r="AC214" t="str">
        <f t="shared" si="145"/>
        <v>DUD</v>
      </c>
      <c r="AD214" t="str">
        <f t="shared" si="146"/>
        <v>DUD</v>
      </c>
      <c r="AE214" t="str">
        <f t="shared" si="147"/>
        <v>DUD</v>
      </c>
      <c r="AF214" t="str">
        <f t="shared" si="148"/>
        <v>DUD</v>
      </c>
      <c r="AG214" t="str">
        <f t="shared" si="149"/>
        <v>DUD</v>
      </c>
      <c r="AH214" t="str">
        <f t="shared" si="150"/>
        <v>DUD</v>
      </c>
      <c r="AI214" t="str">
        <f t="shared" si="151"/>
        <v>DUD</v>
      </c>
      <c r="AJ214" t="str">
        <f t="shared" si="152"/>
        <v>DUD</v>
      </c>
      <c r="AK214" t="str">
        <f t="shared" si="153"/>
        <v>DUD</v>
      </c>
      <c r="AL214" t="str">
        <f t="shared" si="154"/>
        <v>DUD</v>
      </c>
      <c r="AM214" t="str">
        <f t="shared" si="155"/>
        <v>DUD</v>
      </c>
      <c r="AN214" t="str">
        <f t="shared" si="156"/>
        <v>DUD</v>
      </c>
      <c r="AO214">
        <f t="shared" si="157"/>
        <v>0</v>
      </c>
      <c r="AP214" s="21">
        <f t="shared" si="158"/>
        <v>1</v>
      </c>
      <c r="AQ214" s="20">
        <f>Main!D106</f>
        <v>0</v>
      </c>
      <c r="AR214" s="24" t="e">
        <f t="shared" si="159"/>
        <v>#VALUE!</v>
      </c>
      <c r="AS214" t="e">
        <f t="shared" si="160"/>
        <v>#VALUE!</v>
      </c>
      <c r="AT214" t="e">
        <f t="shared" si="161"/>
        <v>#VALUE!</v>
      </c>
      <c r="AU214" t="str">
        <f t="shared" si="162"/>
        <v/>
      </c>
      <c r="AV214" t="str">
        <f t="shared" si="163"/>
        <v>No vapor present</v>
      </c>
      <c r="AW214" t="str">
        <f t="shared" si="164"/>
        <v/>
      </c>
      <c r="AX214" t="str">
        <f t="shared" si="165"/>
        <v/>
      </c>
      <c r="AY214" s="26" t="e">
        <f t="shared" si="166"/>
        <v>#VALUE!</v>
      </c>
      <c r="AZ214" s="22">
        <f>IF(B214&gt;C214,1+ -0.000340326741162024 *(B214-C214)+(B214-C214)^2* -0.000000850463578321 + (B214-C214)*Main!C106* -0.000001031725417801,1)</f>
        <v>1</v>
      </c>
      <c r="BA214" t="e">
        <f t="shared" si="167"/>
        <v>#VALUE!</v>
      </c>
      <c r="BB214" s="25" t="e">
        <f>IF(AND(ISBLANK(Main!C106),ISNUMBER(Main!F106)), Main!F106, BA214*D214+(1-BA214)*AV214)</f>
        <v>#VALUE!</v>
      </c>
      <c r="BC214" s="27"/>
      <c r="BL214" s="53"/>
      <c r="BM214" s="54"/>
    </row>
    <row r="215" spans="2:65">
      <c r="B215">
        <f>Main!E107</f>
        <v>0</v>
      </c>
      <c r="C215" t="str">
        <f>IF(ISNUMBER(Main!C107),Main!C107, IF(AND(ISBLANK(Main!C107), ISNUMBER(Main!F107)), 'Tm-Th-Salinity'!H215,""))</f>
        <v/>
      </c>
      <c r="D215" s="25" t="str">
        <f>IF('Tm-Th-Salinity'!E215=0,0.0000000001,'Tm-Th-Salinity'!E215)</f>
        <v/>
      </c>
      <c r="E215" t="e">
        <f t="shared" si="121"/>
        <v>#VALUE!</v>
      </c>
      <c r="F215" t="e">
        <f t="shared" si="122"/>
        <v>#VALUE!</v>
      </c>
      <c r="G215" t="str">
        <f t="shared" si="123"/>
        <v>DUD</v>
      </c>
      <c r="H215" t="str">
        <f t="shared" si="124"/>
        <v>DUD</v>
      </c>
      <c r="I215" t="str">
        <f t="shared" si="125"/>
        <v>DUD</v>
      </c>
      <c r="J215" t="str">
        <f t="shared" si="126"/>
        <v>DUD</v>
      </c>
      <c r="K215" t="str">
        <f t="shared" si="127"/>
        <v>DUD</v>
      </c>
      <c r="L215" t="str">
        <f t="shared" si="128"/>
        <v>DUD</v>
      </c>
      <c r="M215" t="str">
        <f t="shared" si="129"/>
        <v>DUD</v>
      </c>
      <c r="N215" t="str">
        <f t="shared" si="130"/>
        <v>DUD</v>
      </c>
      <c r="O215" t="str">
        <f t="shared" si="131"/>
        <v>DUD</v>
      </c>
      <c r="P215" t="str">
        <f t="shared" si="132"/>
        <v>DUD</v>
      </c>
      <c r="Q215" t="str">
        <f t="shared" si="133"/>
        <v>DUD</v>
      </c>
      <c r="R215" t="str">
        <f t="shared" si="134"/>
        <v>DUD</v>
      </c>
      <c r="S215" t="str">
        <f t="shared" si="135"/>
        <v>DUD</v>
      </c>
      <c r="T215" t="str">
        <f t="shared" si="136"/>
        <v>DUD</v>
      </c>
      <c r="U215" t="str">
        <f t="shared" si="137"/>
        <v>DUD</v>
      </c>
      <c r="V215" t="str">
        <f t="shared" si="138"/>
        <v>DUD</v>
      </c>
      <c r="W215" t="str">
        <f t="shared" si="139"/>
        <v>DUD</v>
      </c>
      <c r="X215" t="str">
        <f t="shared" si="140"/>
        <v>DUD</v>
      </c>
      <c r="Y215" t="str">
        <f t="shared" si="141"/>
        <v>DUD</v>
      </c>
      <c r="Z215" t="str">
        <f t="shared" si="142"/>
        <v>DUD</v>
      </c>
      <c r="AA215" t="str">
        <f t="shared" si="143"/>
        <v>DUD</v>
      </c>
      <c r="AB215" t="str">
        <f t="shared" si="144"/>
        <v>DUD</v>
      </c>
      <c r="AC215" t="str">
        <f t="shared" si="145"/>
        <v>DUD</v>
      </c>
      <c r="AD215" t="str">
        <f t="shared" si="146"/>
        <v>DUD</v>
      </c>
      <c r="AE215" t="str">
        <f t="shared" si="147"/>
        <v>DUD</v>
      </c>
      <c r="AF215" t="str">
        <f t="shared" si="148"/>
        <v>DUD</v>
      </c>
      <c r="AG215" t="str">
        <f t="shared" si="149"/>
        <v>DUD</v>
      </c>
      <c r="AH215" t="str">
        <f t="shared" si="150"/>
        <v>DUD</v>
      </c>
      <c r="AI215" t="str">
        <f t="shared" si="151"/>
        <v>DUD</v>
      </c>
      <c r="AJ215" t="str">
        <f t="shared" si="152"/>
        <v>DUD</v>
      </c>
      <c r="AK215" t="str">
        <f t="shared" si="153"/>
        <v>DUD</v>
      </c>
      <c r="AL215" t="str">
        <f t="shared" si="154"/>
        <v>DUD</v>
      </c>
      <c r="AM215" t="str">
        <f t="shared" si="155"/>
        <v>DUD</v>
      </c>
      <c r="AN215" t="str">
        <f t="shared" si="156"/>
        <v>DUD</v>
      </c>
      <c r="AO215">
        <f t="shared" si="157"/>
        <v>0</v>
      </c>
      <c r="AP215" s="21">
        <f t="shared" si="158"/>
        <v>1</v>
      </c>
      <c r="AQ215" s="20">
        <f>Main!D107</f>
        <v>0</v>
      </c>
      <c r="AR215" s="24" t="e">
        <f t="shared" si="159"/>
        <v>#VALUE!</v>
      </c>
      <c r="AS215" t="e">
        <f t="shared" si="160"/>
        <v>#VALUE!</v>
      </c>
      <c r="AT215" t="e">
        <f t="shared" si="161"/>
        <v>#VALUE!</v>
      </c>
      <c r="AU215" t="str">
        <f t="shared" si="162"/>
        <v/>
      </c>
      <c r="AV215" t="str">
        <f t="shared" si="163"/>
        <v>No vapor present</v>
      </c>
      <c r="AW215" t="str">
        <f t="shared" si="164"/>
        <v/>
      </c>
      <c r="AX215" t="str">
        <f t="shared" si="165"/>
        <v/>
      </c>
      <c r="AY215" s="26" t="e">
        <f t="shared" si="166"/>
        <v>#VALUE!</v>
      </c>
      <c r="AZ215" s="22">
        <f>IF(B215&gt;C215,1+ -0.000340326741162024 *(B215-C215)+(B215-C215)^2* -0.000000850463578321 + (B215-C215)*Main!C107* -0.000001031725417801,1)</f>
        <v>1</v>
      </c>
      <c r="BA215" t="e">
        <f t="shared" si="167"/>
        <v>#VALUE!</v>
      </c>
      <c r="BB215" s="25" t="e">
        <f>IF(AND(ISBLANK(Main!C107),ISNUMBER(Main!F107)), Main!F107, BA215*D215+(1-BA215)*AV215)</f>
        <v>#VALUE!</v>
      </c>
      <c r="BC215" s="27"/>
      <c r="BL215" s="53"/>
      <c r="BM215" s="54"/>
    </row>
    <row r="216" spans="2:65">
      <c r="B216">
        <f>Main!E108</f>
        <v>0</v>
      </c>
      <c r="C216" t="str">
        <f>IF(ISNUMBER(Main!C108),Main!C108, IF(AND(ISBLANK(Main!C108), ISNUMBER(Main!F108)), 'Tm-Th-Salinity'!H216,""))</f>
        <v/>
      </c>
      <c r="D216" s="25" t="str">
        <f>IF('Tm-Th-Salinity'!E216=0,0.0000000001,'Tm-Th-Salinity'!E216)</f>
        <v/>
      </c>
      <c r="E216" t="e">
        <f t="shared" si="121"/>
        <v>#VALUE!</v>
      </c>
      <c r="F216" t="e">
        <f t="shared" si="122"/>
        <v>#VALUE!</v>
      </c>
      <c r="G216" t="str">
        <f t="shared" si="123"/>
        <v>DUD</v>
      </c>
      <c r="H216" t="str">
        <f t="shared" si="124"/>
        <v>DUD</v>
      </c>
      <c r="I216" t="str">
        <f t="shared" si="125"/>
        <v>DUD</v>
      </c>
      <c r="J216" t="str">
        <f t="shared" si="126"/>
        <v>DUD</v>
      </c>
      <c r="K216" t="str">
        <f t="shared" si="127"/>
        <v>DUD</v>
      </c>
      <c r="L216" t="str">
        <f t="shared" si="128"/>
        <v>DUD</v>
      </c>
      <c r="M216" t="str">
        <f t="shared" si="129"/>
        <v>DUD</v>
      </c>
      <c r="N216" t="str">
        <f t="shared" si="130"/>
        <v>DUD</v>
      </c>
      <c r="O216" t="str">
        <f t="shared" si="131"/>
        <v>DUD</v>
      </c>
      <c r="P216" t="str">
        <f t="shared" si="132"/>
        <v>DUD</v>
      </c>
      <c r="Q216" t="str">
        <f t="shared" si="133"/>
        <v>DUD</v>
      </c>
      <c r="R216" t="str">
        <f t="shared" si="134"/>
        <v>DUD</v>
      </c>
      <c r="S216" t="str">
        <f t="shared" si="135"/>
        <v>DUD</v>
      </c>
      <c r="T216" t="str">
        <f t="shared" si="136"/>
        <v>DUD</v>
      </c>
      <c r="U216" t="str">
        <f t="shared" si="137"/>
        <v>DUD</v>
      </c>
      <c r="V216" t="str">
        <f t="shared" si="138"/>
        <v>DUD</v>
      </c>
      <c r="W216" t="str">
        <f t="shared" si="139"/>
        <v>DUD</v>
      </c>
      <c r="X216" t="str">
        <f t="shared" si="140"/>
        <v>DUD</v>
      </c>
      <c r="Y216" t="str">
        <f t="shared" si="141"/>
        <v>DUD</v>
      </c>
      <c r="Z216" t="str">
        <f t="shared" si="142"/>
        <v>DUD</v>
      </c>
      <c r="AA216" t="str">
        <f t="shared" si="143"/>
        <v>DUD</v>
      </c>
      <c r="AB216" t="str">
        <f t="shared" si="144"/>
        <v>DUD</v>
      </c>
      <c r="AC216" t="str">
        <f t="shared" si="145"/>
        <v>DUD</v>
      </c>
      <c r="AD216" t="str">
        <f t="shared" si="146"/>
        <v>DUD</v>
      </c>
      <c r="AE216" t="str">
        <f t="shared" si="147"/>
        <v>DUD</v>
      </c>
      <c r="AF216" t="str">
        <f t="shared" si="148"/>
        <v>DUD</v>
      </c>
      <c r="AG216" t="str">
        <f t="shared" si="149"/>
        <v>DUD</v>
      </c>
      <c r="AH216" t="str">
        <f t="shared" si="150"/>
        <v>DUD</v>
      </c>
      <c r="AI216" t="str">
        <f t="shared" si="151"/>
        <v>DUD</v>
      </c>
      <c r="AJ216" t="str">
        <f t="shared" si="152"/>
        <v>DUD</v>
      </c>
      <c r="AK216" t="str">
        <f t="shared" si="153"/>
        <v>DUD</v>
      </c>
      <c r="AL216" t="str">
        <f t="shared" si="154"/>
        <v>DUD</v>
      </c>
      <c r="AM216" t="str">
        <f t="shared" si="155"/>
        <v>DUD</v>
      </c>
      <c r="AN216" t="str">
        <f t="shared" si="156"/>
        <v>DUD</v>
      </c>
      <c r="AO216">
        <f t="shared" si="157"/>
        <v>0</v>
      </c>
      <c r="AP216" s="21">
        <f t="shared" si="158"/>
        <v>1</v>
      </c>
      <c r="AQ216" s="20">
        <f>Main!D108</f>
        <v>0</v>
      </c>
      <c r="AR216" s="24" t="e">
        <f t="shared" si="159"/>
        <v>#VALUE!</v>
      </c>
      <c r="AS216" t="e">
        <f t="shared" si="160"/>
        <v>#VALUE!</v>
      </c>
      <c r="AT216" t="e">
        <f t="shared" si="161"/>
        <v>#VALUE!</v>
      </c>
      <c r="AU216" t="str">
        <f t="shared" si="162"/>
        <v/>
      </c>
      <c r="AV216" t="str">
        <f t="shared" si="163"/>
        <v>No vapor present</v>
      </c>
      <c r="AW216" t="str">
        <f t="shared" si="164"/>
        <v/>
      </c>
      <c r="AX216" t="str">
        <f t="shared" si="165"/>
        <v/>
      </c>
      <c r="AY216" s="26" t="e">
        <f t="shared" si="166"/>
        <v>#VALUE!</v>
      </c>
      <c r="AZ216" s="22">
        <f>IF(B216&gt;C216,1+ -0.000340326741162024 *(B216-C216)+(B216-C216)^2* -0.000000850463578321 + (B216-C216)*Main!C108* -0.000001031725417801,1)</f>
        <v>1</v>
      </c>
      <c r="BA216" t="e">
        <f t="shared" si="167"/>
        <v>#VALUE!</v>
      </c>
      <c r="BB216" s="25" t="e">
        <f>IF(AND(ISBLANK(Main!C108),ISNUMBER(Main!F108)), Main!F108, BA216*D216+(1-BA216)*AV216)</f>
        <v>#VALUE!</v>
      </c>
      <c r="BC216" s="27"/>
      <c r="BL216" s="53"/>
      <c r="BM216" s="54"/>
    </row>
    <row r="217" spans="2:65">
      <c r="B217">
        <f>Main!E109</f>
        <v>0</v>
      </c>
      <c r="C217" t="str">
        <f>IF(ISNUMBER(Main!C109),Main!C109, IF(AND(ISBLANK(Main!C109), ISNUMBER(Main!F109)), 'Tm-Th-Salinity'!H217,""))</f>
        <v/>
      </c>
      <c r="D217" s="25" t="str">
        <f>IF('Tm-Th-Salinity'!E217=0,0.0000000001,'Tm-Th-Salinity'!E217)</f>
        <v/>
      </c>
      <c r="E217" t="e">
        <f t="shared" si="121"/>
        <v>#VALUE!</v>
      </c>
      <c r="F217" t="e">
        <f t="shared" si="122"/>
        <v>#VALUE!</v>
      </c>
      <c r="G217" t="str">
        <f t="shared" si="123"/>
        <v>DUD</v>
      </c>
      <c r="H217" t="str">
        <f t="shared" si="124"/>
        <v>DUD</v>
      </c>
      <c r="I217" t="str">
        <f t="shared" si="125"/>
        <v>DUD</v>
      </c>
      <c r="J217" t="str">
        <f t="shared" si="126"/>
        <v>DUD</v>
      </c>
      <c r="K217" t="str">
        <f t="shared" si="127"/>
        <v>DUD</v>
      </c>
      <c r="L217" t="str">
        <f t="shared" si="128"/>
        <v>DUD</v>
      </c>
      <c r="M217" t="str">
        <f t="shared" si="129"/>
        <v>DUD</v>
      </c>
      <c r="N217" t="str">
        <f t="shared" si="130"/>
        <v>DUD</v>
      </c>
      <c r="O217" t="str">
        <f t="shared" si="131"/>
        <v>DUD</v>
      </c>
      <c r="P217" t="str">
        <f t="shared" si="132"/>
        <v>DUD</v>
      </c>
      <c r="Q217" t="str">
        <f t="shared" si="133"/>
        <v>DUD</v>
      </c>
      <c r="R217" t="str">
        <f t="shared" si="134"/>
        <v>DUD</v>
      </c>
      <c r="S217" t="str">
        <f t="shared" si="135"/>
        <v>DUD</v>
      </c>
      <c r="T217" t="str">
        <f t="shared" si="136"/>
        <v>DUD</v>
      </c>
      <c r="U217" t="str">
        <f t="shared" si="137"/>
        <v>DUD</v>
      </c>
      <c r="V217" t="str">
        <f t="shared" si="138"/>
        <v>DUD</v>
      </c>
      <c r="W217" t="str">
        <f t="shared" si="139"/>
        <v>DUD</v>
      </c>
      <c r="X217" t="str">
        <f t="shared" si="140"/>
        <v>DUD</v>
      </c>
      <c r="Y217" t="str">
        <f t="shared" si="141"/>
        <v>DUD</v>
      </c>
      <c r="Z217" t="str">
        <f t="shared" si="142"/>
        <v>DUD</v>
      </c>
      <c r="AA217" t="str">
        <f t="shared" si="143"/>
        <v>DUD</v>
      </c>
      <c r="AB217" t="str">
        <f t="shared" si="144"/>
        <v>DUD</v>
      </c>
      <c r="AC217" t="str">
        <f t="shared" si="145"/>
        <v>DUD</v>
      </c>
      <c r="AD217" t="str">
        <f t="shared" si="146"/>
        <v>DUD</v>
      </c>
      <c r="AE217" t="str">
        <f t="shared" si="147"/>
        <v>DUD</v>
      </c>
      <c r="AF217" t="str">
        <f t="shared" si="148"/>
        <v>DUD</v>
      </c>
      <c r="AG217" t="str">
        <f t="shared" si="149"/>
        <v>DUD</v>
      </c>
      <c r="AH217" t="str">
        <f t="shared" si="150"/>
        <v>DUD</v>
      </c>
      <c r="AI217" t="str">
        <f t="shared" si="151"/>
        <v>DUD</v>
      </c>
      <c r="AJ217" t="str">
        <f t="shared" si="152"/>
        <v>DUD</v>
      </c>
      <c r="AK217" t="str">
        <f t="shared" si="153"/>
        <v>DUD</v>
      </c>
      <c r="AL217" t="str">
        <f t="shared" si="154"/>
        <v>DUD</v>
      </c>
      <c r="AM217" t="str">
        <f t="shared" si="155"/>
        <v>DUD</v>
      </c>
      <c r="AN217" t="str">
        <f t="shared" si="156"/>
        <v>DUD</v>
      </c>
      <c r="AO217">
        <f t="shared" si="157"/>
        <v>0</v>
      </c>
      <c r="AP217" s="21">
        <f t="shared" si="158"/>
        <v>1</v>
      </c>
      <c r="AQ217" s="20">
        <f>Main!D109</f>
        <v>0</v>
      </c>
      <c r="AR217" s="24" t="e">
        <f t="shared" si="159"/>
        <v>#VALUE!</v>
      </c>
      <c r="AS217" t="e">
        <f t="shared" si="160"/>
        <v>#VALUE!</v>
      </c>
      <c r="AT217" t="e">
        <f t="shared" si="161"/>
        <v>#VALUE!</v>
      </c>
      <c r="AU217" t="str">
        <f t="shared" si="162"/>
        <v/>
      </c>
      <c r="AV217" t="str">
        <f t="shared" si="163"/>
        <v>No vapor present</v>
      </c>
      <c r="AW217" t="str">
        <f t="shared" si="164"/>
        <v/>
      </c>
      <c r="AX217" t="str">
        <f t="shared" si="165"/>
        <v/>
      </c>
      <c r="AY217" s="26" t="e">
        <f t="shared" si="166"/>
        <v>#VALUE!</v>
      </c>
      <c r="AZ217" s="22">
        <f>IF(B217&gt;C217,1+ -0.000340326741162024 *(B217-C217)+(B217-C217)^2* -0.000000850463578321 + (B217-C217)*Main!C109* -0.000001031725417801,1)</f>
        <v>1</v>
      </c>
      <c r="BA217" t="e">
        <f t="shared" si="167"/>
        <v>#VALUE!</v>
      </c>
      <c r="BB217" s="25" t="e">
        <f>IF(AND(ISBLANK(Main!C109),ISNUMBER(Main!F109)), Main!F109, BA217*D217+(1-BA217)*AV217)</f>
        <v>#VALUE!</v>
      </c>
      <c r="BC217" s="27"/>
      <c r="BL217" s="53"/>
      <c r="BM217" s="54"/>
    </row>
    <row r="218" spans="2:65">
      <c r="B218">
        <f>Main!E110</f>
        <v>0</v>
      </c>
      <c r="C218" t="str">
        <f>IF(ISNUMBER(Main!C110),Main!C110, IF(AND(ISBLANK(Main!C110), ISNUMBER(Main!F110)), 'Tm-Th-Salinity'!H218,""))</f>
        <v/>
      </c>
      <c r="D218" s="25" t="str">
        <f>IF('Tm-Th-Salinity'!E218=0,0.0000000001,'Tm-Th-Salinity'!E218)</f>
        <v/>
      </c>
      <c r="E218" t="e">
        <f t="shared" si="121"/>
        <v>#VALUE!</v>
      </c>
      <c r="F218" t="e">
        <f t="shared" si="122"/>
        <v>#VALUE!</v>
      </c>
      <c r="G218" t="str">
        <f t="shared" si="123"/>
        <v>DUD</v>
      </c>
      <c r="H218" t="str">
        <f t="shared" si="124"/>
        <v>DUD</v>
      </c>
      <c r="I218" t="str">
        <f t="shared" si="125"/>
        <v>DUD</v>
      </c>
      <c r="J218" t="str">
        <f t="shared" si="126"/>
        <v>DUD</v>
      </c>
      <c r="K218" t="str">
        <f t="shared" si="127"/>
        <v>DUD</v>
      </c>
      <c r="L218" t="str">
        <f t="shared" si="128"/>
        <v>DUD</v>
      </c>
      <c r="M218" t="str">
        <f t="shared" si="129"/>
        <v>DUD</v>
      </c>
      <c r="N218" t="str">
        <f t="shared" si="130"/>
        <v>DUD</v>
      </c>
      <c r="O218" t="str">
        <f t="shared" si="131"/>
        <v>DUD</v>
      </c>
      <c r="P218" t="str">
        <f t="shared" si="132"/>
        <v>DUD</v>
      </c>
      <c r="Q218" t="str">
        <f t="shared" si="133"/>
        <v>DUD</v>
      </c>
      <c r="R218" t="str">
        <f t="shared" si="134"/>
        <v>DUD</v>
      </c>
      <c r="S218" t="str">
        <f t="shared" si="135"/>
        <v>DUD</v>
      </c>
      <c r="T218" t="str">
        <f t="shared" si="136"/>
        <v>DUD</v>
      </c>
      <c r="U218" t="str">
        <f t="shared" si="137"/>
        <v>DUD</v>
      </c>
      <c r="V218" t="str">
        <f t="shared" si="138"/>
        <v>DUD</v>
      </c>
      <c r="W218" t="str">
        <f t="shared" si="139"/>
        <v>DUD</v>
      </c>
      <c r="X218" t="str">
        <f t="shared" si="140"/>
        <v>DUD</v>
      </c>
      <c r="Y218" t="str">
        <f t="shared" si="141"/>
        <v>DUD</v>
      </c>
      <c r="Z218" t="str">
        <f t="shared" si="142"/>
        <v>DUD</v>
      </c>
      <c r="AA218" t="str">
        <f t="shared" si="143"/>
        <v>DUD</v>
      </c>
      <c r="AB218" t="str">
        <f t="shared" si="144"/>
        <v>DUD</v>
      </c>
      <c r="AC218" t="str">
        <f t="shared" si="145"/>
        <v>DUD</v>
      </c>
      <c r="AD218" t="str">
        <f t="shared" si="146"/>
        <v>DUD</v>
      </c>
      <c r="AE218" t="str">
        <f t="shared" si="147"/>
        <v>DUD</v>
      </c>
      <c r="AF218" t="str">
        <f t="shared" si="148"/>
        <v>DUD</v>
      </c>
      <c r="AG218" t="str">
        <f t="shared" si="149"/>
        <v>DUD</v>
      </c>
      <c r="AH218" t="str">
        <f t="shared" si="150"/>
        <v>DUD</v>
      </c>
      <c r="AI218" t="str">
        <f t="shared" si="151"/>
        <v>DUD</v>
      </c>
      <c r="AJ218" t="str">
        <f t="shared" si="152"/>
        <v>DUD</v>
      </c>
      <c r="AK218" t="str">
        <f t="shared" si="153"/>
        <v>DUD</v>
      </c>
      <c r="AL218" t="str">
        <f t="shared" si="154"/>
        <v>DUD</v>
      </c>
      <c r="AM218" t="str">
        <f t="shared" si="155"/>
        <v>DUD</v>
      </c>
      <c r="AN218" t="str">
        <f t="shared" si="156"/>
        <v>DUD</v>
      </c>
      <c r="AO218">
        <f t="shared" si="157"/>
        <v>0</v>
      </c>
      <c r="AP218" s="21">
        <f t="shared" si="158"/>
        <v>1</v>
      </c>
      <c r="AQ218" s="20">
        <f>Main!D110</f>
        <v>0</v>
      </c>
      <c r="AR218" s="24" t="e">
        <f t="shared" si="159"/>
        <v>#VALUE!</v>
      </c>
      <c r="AS218" t="e">
        <f t="shared" si="160"/>
        <v>#VALUE!</v>
      </c>
      <c r="AT218" t="e">
        <f t="shared" si="161"/>
        <v>#VALUE!</v>
      </c>
      <c r="AU218" t="str">
        <f t="shared" si="162"/>
        <v/>
      </c>
      <c r="AV218" t="str">
        <f t="shared" si="163"/>
        <v>No vapor present</v>
      </c>
      <c r="AW218" t="str">
        <f t="shared" si="164"/>
        <v/>
      </c>
      <c r="AX218" t="str">
        <f t="shared" si="165"/>
        <v/>
      </c>
      <c r="AY218" s="26" t="e">
        <f t="shared" si="166"/>
        <v>#VALUE!</v>
      </c>
      <c r="AZ218" s="22">
        <f>IF(B218&gt;C218,1+ -0.000340326741162024 *(B218-C218)+(B218-C218)^2* -0.000000850463578321 + (B218-C218)*Main!C110* -0.000001031725417801,1)</f>
        <v>1</v>
      </c>
      <c r="BA218" t="e">
        <f t="shared" si="167"/>
        <v>#VALUE!</v>
      </c>
      <c r="BB218" s="25" t="e">
        <f>IF(AND(ISBLANK(Main!C110),ISNUMBER(Main!F110)), Main!F110, BA218*D218+(1-BA218)*AV218)</f>
        <v>#VALUE!</v>
      </c>
      <c r="BC218" s="27"/>
      <c r="BL218" s="53"/>
      <c r="BM218" s="54"/>
    </row>
    <row r="219" spans="2:65">
      <c r="B219">
        <f>Main!E111</f>
        <v>0</v>
      </c>
      <c r="C219" t="str">
        <f>IF(ISNUMBER(Main!C111),Main!C111, IF(AND(ISBLANK(Main!C111), ISNUMBER(Main!F111)), 'Tm-Th-Salinity'!H219,""))</f>
        <v/>
      </c>
      <c r="D219" s="25" t="str">
        <f>IF('Tm-Th-Salinity'!E219=0,0.0000000001,'Tm-Th-Salinity'!E219)</f>
        <v/>
      </c>
      <c r="E219" t="e">
        <f t="shared" si="121"/>
        <v>#VALUE!</v>
      </c>
      <c r="F219" t="e">
        <f t="shared" si="122"/>
        <v>#VALUE!</v>
      </c>
      <c r="G219" t="str">
        <f t="shared" si="123"/>
        <v>DUD</v>
      </c>
      <c r="H219" t="str">
        <f t="shared" si="124"/>
        <v>DUD</v>
      </c>
      <c r="I219" t="str">
        <f t="shared" si="125"/>
        <v>DUD</v>
      </c>
      <c r="J219" t="str">
        <f t="shared" si="126"/>
        <v>DUD</v>
      </c>
      <c r="K219" t="str">
        <f t="shared" si="127"/>
        <v>DUD</v>
      </c>
      <c r="L219" t="str">
        <f t="shared" si="128"/>
        <v>DUD</v>
      </c>
      <c r="M219" t="str">
        <f t="shared" si="129"/>
        <v>DUD</v>
      </c>
      <c r="N219" t="str">
        <f t="shared" si="130"/>
        <v>DUD</v>
      </c>
      <c r="O219" t="str">
        <f t="shared" si="131"/>
        <v>DUD</v>
      </c>
      <c r="P219" t="str">
        <f t="shared" si="132"/>
        <v>DUD</v>
      </c>
      <c r="Q219" t="str">
        <f t="shared" si="133"/>
        <v>DUD</v>
      </c>
      <c r="R219" t="str">
        <f t="shared" si="134"/>
        <v>DUD</v>
      </c>
      <c r="S219" t="str">
        <f t="shared" si="135"/>
        <v>DUD</v>
      </c>
      <c r="T219" t="str">
        <f t="shared" si="136"/>
        <v>DUD</v>
      </c>
      <c r="U219" t="str">
        <f t="shared" si="137"/>
        <v>DUD</v>
      </c>
      <c r="V219" t="str">
        <f t="shared" si="138"/>
        <v>DUD</v>
      </c>
      <c r="W219" t="str">
        <f t="shared" si="139"/>
        <v>DUD</v>
      </c>
      <c r="X219" t="str">
        <f t="shared" si="140"/>
        <v>DUD</v>
      </c>
      <c r="Y219" t="str">
        <f t="shared" si="141"/>
        <v>DUD</v>
      </c>
      <c r="Z219" t="str">
        <f t="shared" si="142"/>
        <v>DUD</v>
      </c>
      <c r="AA219" t="str">
        <f t="shared" si="143"/>
        <v>DUD</v>
      </c>
      <c r="AB219" t="str">
        <f t="shared" si="144"/>
        <v>DUD</v>
      </c>
      <c r="AC219" t="str">
        <f t="shared" si="145"/>
        <v>DUD</v>
      </c>
      <c r="AD219" t="str">
        <f t="shared" si="146"/>
        <v>DUD</v>
      </c>
      <c r="AE219" t="str">
        <f t="shared" si="147"/>
        <v>DUD</v>
      </c>
      <c r="AF219" t="str">
        <f t="shared" si="148"/>
        <v>DUD</v>
      </c>
      <c r="AG219" t="str">
        <f t="shared" si="149"/>
        <v>DUD</v>
      </c>
      <c r="AH219" t="str">
        <f t="shared" si="150"/>
        <v>DUD</v>
      </c>
      <c r="AI219" t="str">
        <f t="shared" si="151"/>
        <v>DUD</v>
      </c>
      <c r="AJ219" t="str">
        <f t="shared" si="152"/>
        <v>DUD</v>
      </c>
      <c r="AK219" t="str">
        <f t="shared" si="153"/>
        <v>DUD</v>
      </c>
      <c r="AL219" t="str">
        <f t="shared" si="154"/>
        <v>DUD</v>
      </c>
      <c r="AM219" t="str">
        <f t="shared" si="155"/>
        <v>DUD</v>
      </c>
      <c r="AN219" t="str">
        <f t="shared" si="156"/>
        <v>DUD</v>
      </c>
      <c r="AO219">
        <f t="shared" si="157"/>
        <v>0</v>
      </c>
      <c r="AP219" s="21">
        <f t="shared" si="158"/>
        <v>1</v>
      </c>
      <c r="AQ219" s="20">
        <f>Main!D111</f>
        <v>0</v>
      </c>
      <c r="AR219" s="24" t="e">
        <f t="shared" si="159"/>
        <v>#VALUE!</v>
      </c>
      <c r="AS219" t="e">
        <f t="shared" si="160"/>
        <v>#VALUE!</v>
      </c>
      <c r="AT219" t="e">
        <f t="shared" si="161"/>
        <v>#VALUE!</v>
      </c>
      <c r="AU219" t="str">
        <f t="shared" si="162"/>
        <v/>
      </c>
      <c r="AV219" t="str">
        <f t="shared" si="163"/>
        <v>No vapor present</v>
      </c>
      <c r="AW219" t="str">
        <f t="shared" si="164"/>
        <v/>
      </c>
      <c r="AX219" t="str">
        <f t="shared" si="165"/>
        <v/>
      </c>
      <c r="AY219" s="26" t="e">
        <f t="shared" si="166"/>
        <v>#VALUE!</v>
      </c>
      <c r="AZ219" s="22">
        <f>IF(B219&gt;C219,1+ -0.000340326741162024 *(B219-C219)+(B219-C219)^2* -0.000000850463578321 + (B219-C219)*Main!C111* -0.000001031725417801,1)</f>
        <v>1</v>
      </c>
      <c r="BA219" t="e">
        <f t="shared" si="167"/>
        <v>#VALUE!</v>
      </c>
      <c r="BB219" s="25" t="e">
        <f>IF(AND(ISBLANK(Main!C111),ISNUMBER(Main!F111)), Main!F111, BA219*D219+(1-BA219)*AV219)</f>
        <v>#VALUE!</v>
      </c>
      <c r="BC219" s="27"/>
      <c r="BL219" s="53"/>
      <c r="BM219" s="54"/>
    </row>
    <row r="220" spans="2:65">
      <c r="B220">
        <f>Main!E112</f>
        <v>0</v>
      </c>
      <c r="C220" t="str">
        <f>IF(ISNUMBER(Main!C112),Main!C112, IF(AND(ISBLANK(Main!C112), ISNUMBER(Main!F112)), 'Tm-Th-Salinity'!H220,""))</f>
        <v/>
      </c>
      <c r="D220" s="25" t="str">
        <f>IF('Tm-Th-Salinity'!E220=0,0.0000000001,'Tm-Th-Salinity'!E220)</f>
        <v/>
      </c>
      <c r="E220" t="e">
        <f t="shared" si="121"/>
        <v>#VALUE!</v>
      </c>
      <c r="F220" t="e">
        <f t="shared" si="122"/>
        <v>#VALUE!</v>
      </c>
      <c r="G220" t="str">
        <f t="shared" si="123"/>
        <v>DUD</v>
      </c>
      <c r="H220" t="str">
        <f t="shared" si="124"/>
        <v>DUD</v>
      </c>
      <c r="I220" t="str">
        <f t="shared" si="125"/>
        <v>DUD</v>
      </c>
      <c r="J220" t="str">
        <f t="shared" si="126"/>
        <v>DUD</v>
      </c>
      <c r="K220" t="str">
        <f t="shared" si="127"/>
        <v>DUD</v>
      </c>
      <c r="L220" t="str">
        <f t="shared" si="128"/>
        <v>DUD</v>
      </c>
      <c r="M220" t="str">
        <f t="shared" si="129"/>
        <v>DUD</v>
      </c>
      <c r="N220" t="str">
        <f t="shared" si="130"/>
        <v>DUD</v>
      </c>
      <c r="O220" t="str">
        <f t="shared" si="131"/>
        <v>DUD</v>
      </c>
      <c r="P220" t="str">
        <f t="shared" si="132"/>
        <v>DUD</v>
      </c>
      <c r="Q220" t="str">
        <f t="shared" si="133"/>
        <v>DUD</v>
      </c>
      <c r="R220" t="str">
        <f t="shared" si="134"/>
        <v>DUD</v>
      </c>
      <c r="S220" t="str">
        <f t="shared" si="135"/>
        <v>DUD</v>
      </c>
      <c r="T220" t="str">
        <f t="shared" si="136"/>
        <v>DUD</v>
      </c>
      <c r="U220" t="str">
        <f t="shared" si="137"/>
        <v>DUD</v>
      </c>
      <c r="V220" t="str">
        <f t="shared" si="138"/>
        <v>DUD</v>
      </c>
      <c r="W220" t="str">
        <f t="shared" si="139"/>
        <v>DUD</v>
      </c>
      <c r="X220" t="str">
        <f t="shared" si="140"/>
        <v>DUD</v>
      </c>
      <c r="Y220" t="str">
        <f t="shared" si="141"/>
        <v>DUD</v>
      </c>
      <c r="Z220" t="str">
        <f t="shared" si="142"/>
        <v>DUD</v>
      </c>
      <c r="AA220" t="str">
        <f t="shared" si="143"/>
        <v>DUD</v>
      </c>
      <c r="AB220" t="str">
        <f t="shared" si="144"/>
        <v>DUD</v>
      </c>
      <c r="AC220" t="str">
        <f t="shared" si="145"/>
        <v>DUD</v>
      </c>
      <c r="AD220" t="str">
        <f t="shared" si="146"/>
        <v>DUD</v>
      </c>
      <c r="AE220" t="str">
        <f t="shared" si="147"/>
        <v>DUD</v>
      </c>
      <c r="AF220" t="str">
        <f t="shared" si="148"/>
        <v>DUD</v>
      </c>
      <c r="AG220" t="str">
        <f t="shared" si="149"/>
        <v>DUD</v>
      </c>
      <c r="AH220" t="str">
        <f t="shared" si="150"/>
        <v>DUD</v>
      </c>
      <c r="AI220" t="str">
        <f t="shared" si="151"/>
        <v>DUD</v>
      </c>
      <c r="AJ220" t="str">
        <f t="shared" si="152"/>
        <v>DUD</v>
      </c>
      <c r="AK220" t="str">
        <f t="shared" si="153"/>
        <v>DUD</v>
      </c>
      <c r="AL220" t="str">
        <f t="shared" si="154"/>
        <v>DUD</v>
      </c>
      <c r="AM220" t="str">
        <f t="shared" si="155"/>
        <v>DUD</v>
      </c>
      <c r="AN220" t="str">
        <f t="shared" si="156"/>
        <v>DUD</v>
      </c>
      <c r="AO220">
        <f t="shared" si="157"/>
        <v>0</v>
      </c>
      <c r="AP220" s="21">
        <f t="shared" si="158"/>
        <v>1</v>
      </c>
      <c r="AQ220" s="20">
        <f>Main!D112</f>
        <v>0</v>
      </c>
      <c r="AR220" s="24" t="e">
        <f t="shared" si="159"/>
        <v>#VALUE!</v>
      </c>
      <c r="AS220" t="e">
        <f t="shared" si="160"/>
        <v>#VALUE!</v>
      </c>
      <c r="AT220" t="e">
        <f t="shared" si="161"/>
        <v>#VALUE!</v>
      </c>
      <c r="AU220" t="str">
        <f t="shared" si="162"/>
        <v/>
      </c>
      <c r="AV220" t="str">
        <f t="shared" si="163"/>
        <v>No vapor present</v>
      </c>
      <c r="AW220" t="str">
        <f t="shared" si="164"/>
        <v/>
      </c>
      <c r="AX220" t="str">
        <f t="shared" si="165"/>
        <v/>
      </c>
      <c r="AY220" s="26" t="e">
        <f t="shared" si="166"/>
        <v>#VALUE!</v>
      </c>
      <c r="AZ220" s="22">
        <f>IF(B220&gt;C220,1+ -0.000340326741162024 *(B220-C220)+(B220-C220)^2* -0.000000850463578321 + (B220-C220)*Main!C112* -0.000001031725417801,1)</f>
        <v>1</v>
      </c>
      <c r="BA220" t="e">
        <f t="shared" si="167"/>
        <v>#VALUE!</v>
      </c>
      <c r="BB220" s="25" t="e">
        <f>IF(AND(ISBLANK(Main!C112),ISNUMBER(Main!F112)), Main!F112, BA220*D220+(1-BA220)*AV220)</f>
        <v>#VALUE!</v>
      </c>
      <c r="BC220" s="27"/>
      <c r="BL220" s="53"/>
      <c r="BM220" s="54"/>
    </row>
    <row r="221" spans="2:65">
      <c r="B221">
        <f>Main!E113</f>
        <v>0</v>
      </c>
      <c r="C221" t="str">
        <f>IF(ISNUMBER(Main!C113),Main!C113, IF(AND(ISBLANK(Main!C113), ISNUMBER(Main!F113)), 'Tm-Th-Salinity'!H221,""))</f>
        <v/>
      </c>
      <c r="D221" s="25" t="str">
        <f>IF('Tm-Th-Salinity'!E221=0,0.0000000001,'Tm-Th-Salinity'!E221)</f>
        <v/>
      </c>
      <c r="E221" t="e">
        <f t="shared" si="121"/>
        <v>#VALUE!</v>
      </c>
      <c r="F221" t="e">
        <f t="shared" si="122"/>
        <v>#VALUE!</v>
      </c>
      <c r="G221" t="str">
        <f t="shared" si="123"/>
        <v>DUD</v>
      </c>
      <c r="H221" t="str">
        <f t="shared" si="124"/>
        <v>DUD</v>
      </c>
      <c r="I221" t="str">
        <f t="shared" si="125"/>
        <v>DUD</v>
      </c>
      <c r="J221" t="str">
        <f t="shared" si="126"/>
        <v>DUD</v>
      </c>
      <c r="K221" t="str">
        <f t="shared" si="127"/>
        <v>DUD</v>
      </c>
      <c r="L221" t="str">
        <f t="shared" si="128"/>
        <v>DUD</v>
      </c>
      <c r="M221" t="str">
        <f t="shared" si="129"/>
        <v>DUD</v>
      </c>
      <c r="N221" t="str">
        <f t="shared" si="130"/>
        <v>DUD</v>
      </c>
      <c r="O221" t="str">
        <f t="shared" si="131"/>
        <v>DUD</v>
      </c>
      <c r="P221" t="str">
        <f t="shared" si="132"/>
        <v>DUD</v>
      </c>
      <c r="Q221" t="str">
        <f t="shared" si="133"/>
        <v>DUD</v>
      </c>
      <c r="R221" t="str">
        <f t="shared" si="134"/>
        <v>DUD</v>
      </c>
      <c r="S221" t="str">
        <f t="shared" si="135"/>
        <v>DUD</v>
      </c>
      <c r="T221" t="str">
        <f t="shared" si="136"/>
        <v>DUD</v>
      </c>
      <c r="U221" t="str">
        <f t="shared" si="137"/>
        <v>DUD</v>
      </c>
      <c r="V221" t="str">
        <f t="shared" si="138"/>
        <v>DUD</v>
      </c>
      <c r="W221" t="str">
        <f t="shared" si="139"/>
        <v>DUD</v>
      </c>
      <c r="X221" t="str">
        <f t="shared" si="140"/>
        <v>DUD</v>
      </c>
      <c r="Y221" t="str">
        <f t="shared" si="141"/>
        <v>DUD</v>
      </c>
      <c r="Z221" t="str">
        <f t="shared" si="142"/>
        <v>DUD</v>
      </c>
      <c r="AA221" t="str">
        <f t="shared" si="143"/>
        <v>DUD</v>
      </c>
      <c r="AB221" t="str">
        <f t="shared" si="144"/>
        <v>DUD</v>
      </c>
      <c r="AC221" t="str">
        <f t="shared" si="145"/>
        <v>DUD</v>
      </c>
      <c r="AD221" t="str">
        <f t="shared" si="146"/>
        <v>DUD</v>
      </c>
      <c r="AE221" t="str">
        <f t="shared" si="147"/>
        <v>DUD</v>
      </c>
      <c r="AF221" t="str">
        <f t="shared" si="148"/>
        <v>DUD</v>
      </c>
      <c r="AG221" t="str">
        <f t="shared" si="149"/>
        <v>DUD</v>
      </c>
      <c r="AH221" t="str">
        <f t="shared" si="150"/>
        <v>DUD</v>
      </c>
      <c r="AI221" t="str">
        <f t="shared" si="151"/>
        <v>DUD</v>
      </c>
      <c r="AJ221" t="str">
        <f t="shared" si="152"/>
        <v>DUD</v>
      </c>
      <c r="AK221" t="str">
        <f t="shared" si="153"/>
        <v>DUD</v>
      </c>
      <c r="AL221" t="str">
        <f t="shared" si="154"/>
        <v>DUD</v>
      </c>
      <c r="AM221" t="str">
        <f t="shared" si="155"/>
        <v>DUD</v>
      </c>
      <c r="AN221" t="str">
        <f t="shared" si="156"/>
        <v>DUD</v>
      </c>
      <c r="AO221">
        <f t="shared" si="157"/>
        <v>0</v>
      </c>
      <c r="AP221" s="21">
        <f t="shared" si="158"/>
        <v>1</v>
      </c>
      <c r="AQ221" s="20">
        <f>Main!D113</f>
        <v>0</v>
      </c>
      <c r="AR221" s="24" t="e">
        <f t="shared" si="159"/>
        <v>#VALUE!</v>
      </c>
      <c r="AS221" t="e">
        <f t="shared" si="160"/>
        <v>#VALUE!</v>
      </c>
      <c r="AT221" t="e">
        <f t="shared" si="161"/>
        <v>#VALUE!</v>
      </c>
      <c r="AU221" t="str">
        <f t="shared" si="162"/>
        <v/>
      </c>
      <c r="AV221" t="str">
        <f t="shared" si="163"/>
        <v>No vapor present</v>
      </c>
      <c r="AW221" t="str">
        <f t="shared" si="164"/>
        <v/>
      </c>
      <c r="AX221" t="str">
        <f t="shared" si="165"/>
        <v/>
      </c>
      <c r="AY221" s="26" t="e">
        <f t="shared" si="166"/>
        <v>#VALUE!</v>
      </c>
      <c r="AZ221" s="22">
        <f>IF(B221&gt;C221,1+ -0.000340326741162024 *(B221-C221)+(B221-C221)^2* -0.000000850463578321 + (B221-C221)*Main!C113* -0.000001031725417801,1)</f>
        <v>1</v>
      </c>
      <c r="BA221" t="e">
        <f t="shared" si="167"/>
        <v>#VALUE!</v>
      </c>
      <c r="BB221" s="25" t="e">
        <f>IF(AND(ISBLANK(Main!C113),ISNUMBER(Main!F113)), Main!F113, BA221*D221+(1-BA221)*AV221)</f>
        <v>#VALUE!</v>
      </c>
      <c r="BC221" s="27"/>
      <c r="BL221" s="53"/>
      <c r="BM221" s="54"/>
    </row>
    <row r="222" spans="2:65">
      <c r="B222">
        <f>Main!E114</f>
        <v>0</v>
      </c>
      <c r="C222" t="str">
        <f>IF(ISNUMBER(Main!C114),Main!C114, IF(AND(ISBLANK(Main!C114), ISNUMBER(Main!F114)), 'Tm-Th-Salinity'!H222,""))</f>
        <v/>
      </c>
      <c r="D222" s="25" t="str">
        <f>IF('Tm-Th-Salinity'!E222=0,0.0000000001,'Tm-Th-Salinity'!E222)</f>
        <v/>
      </c>
      <c r="E222" t="e">
        <f t="shared" si="121"/>
        <v>#VALUE!</v>
      </c>
      <c r="F222" t="e">
        <f t="shared" si="122"/>
        <v>#VALUE!</v>
      </c>
      <c r="G222" t="str">
        <f t="shared" si="123"/>
        <v>DUD</v>
      </c>
      <c r="H222" t="str">
        <f t="shared" si="124"/>
        <v>DUD</v>
      </c>
      <c r="I222" t="str">
        <f t="shared" si="125"/>
        <v>DUD</v>
      </c>
      <c r="J222" t="str">
        <f t="shared" si="126"/>
        <v>DUD</v>
      </c>
      <c r="K222" t="str">
        <f t="shared" si="127"/>
        <v>DUD</v>
      </c>
      <c r="L222" t="str">
        <f t="shared" si="128"/>
        <v>DUD</v>
      </c>
      <c r="M222" t="str">
        <f t="shared" si="129"/>
        <v>DUD</v>
      </c>
      <c r="N222" t="str">
        <f t="shared" si="130"/>
        <v>DUD</v>
      </c>
      <c r="O222" t="str">
        <f t="shared" si="131"/>
        <v>DUD</v>
      </c>
      <c r="P222" t="str">
        <f t="shared" si="132"/>
        <v>DUD</v>
      </c>
      <c r="Q222" t="str">
        <f t="shared" si="133"/>
        <v>DUD</v>
      </c>
      <c r="R222" t="str">
        <f t="shared" si="134"/>
        <v>DUD</v>
      </c>
      <c r="S222" t="str">
        <f t="shared" si="135"/>
        <v>DUD</v>
      </c>
      <c r="T222" t="str">
        <f t="shared" si="136"/>
        <v>DUD</v>
      </c>
      <c r="U222" t="str">
        <f t="shared" si="137"/>
        <v>DUD</v>
      </c>
      <c r="V222" t="str">
        <f t="shared" si="138"/>
        <v>DUD</v>
      </c>
      <c r="W222" t="str">
        <f t="shared" si="139"/>
        <v>DUD</v>
      </c>
      <c r="X222" t="str">
        <f t="shared" si="140"/>
        <v>DUD</v>
      </c>
      <c r="Y222" t="str">
        <f t="shared" si="141"/>
        <v>DUD</v>
      </c>
      <c r="Z222" t="str">
        <f t="shared" si="142"/>
        <v>DUD</v>
      </c>
      <c r="AA222" t="str">
        <f t="shared" si="143"/>
        <v>DUD</v>
      </c>
      <c r="AB222" t="str">
        <f t="shared" si="144"/>
        <v>DUD</v>
      </c>
      <c r="AC222" t="str">
        <f t="shared" si="145"/>
        <v>DUD</v>
      </c>
      <c r="AD222" t="str">
        <f t="shared" si="146"/>
        <v>DUD</v>
      </c>
      <c r="AE222" t="str">
        <f t="shared" si="147"/>
        <v>DUD</v>
      </c>
      <c r="AF222" t="str">
        <f t="shared" si="148"/>
        <v>DUD</v>
      </c>
      <c r="AG222" t="str">
        <f t="shared" si="149"/>
        <v>DUD</v>
      </c>
      <c r="AH222" t="str">
        <f t="shared" si="150"/>
        <v>DUD</v>
      </c>
      <c r="AI222" t="str">
        <f t="shared" si="151"/>
        <v>DUD</v>
      </c>
      <c r="AJ222" t="str">
        <f t="shared" si="152"/>
        <v>DUD</v>
      </c>
      <c r="AK222" t="str">
        <f t="shared" si="153"/>
        <v>DUD</v>
      </c>
      <c r="AL222" t="str">
        <f t="shared" si="154"/>
        <v>DUD</v>
      </c>
      <c r="AM222" t="str">
        <f t="shared" si="155"/>
        <v>DUD</v>
      </c>
      <c r="AN222" t="str">
        <f t="shared" si="156"/>
        <v>DUD</v>
      </c>
      <c r="AO222">
        <f t="shared" si="157"/>
        <v>0</v>
      </c>
      <c r="AP222" s="21">
        <f t="shared" si="158"/>
        <v>1</v>
      </c>
      <c r="AQ222" s="20">
        <f>Main!D114</f>
        <v>0</v>
      </c>
      <c r="AR222" s="24" t="e">
        <f t="shared" si="159"/>
        <v>#VALUE!</v>
      </c>
      <c r="AS222" t="e">
        <f t="shared" si="160"/>
        <v>#VALUE!</v>
      </c>
      <c r="AT222" t="e">
        <f t="shared" si="161"/>
        <v>#VALUE!</v>
      </c>
      <c r="AU222" t="str">
        <f t="shared" si="162"/>
        <v/>
      </c>
      <c r="AV222" t="str">
        <f t="shared" si="163"/>
        <v>No vapor present</v>
      </c>
      <c r="AW222" t="str">
        <f t="shared" si="164"/>
        <v/>
      </c>
      <c r="AX222" t="str">
        <f t="shared" si="165"/>
        <v/>
      </c>
      <c r="AY222" s="26" t="e">
        <f t="shared" si="166"/>
        <v>#VALUE!</v>
      </c>
      <c r="AZ222" s="22">
        <f>IF(B222&gt;C222,1+ -0.000340326741162024 *(B222-C222)+(B222-C222)^2* -0.000000850463578321 + (B222-C222)*Main!C114* -0.000001031725417801,1)</f>
        <v>1</v>
      </c>
      <c r="BA222" t="e">
        <f t="shared" si="167"/>
        <v>#VALUE!</v>
      </c>
      <c r="BB222" s="25" t="e">
        <f>IF(AND(ISBLANK(Main!C114),ISNUMBER(Main!F114)), Main!F114, BA222*D222+(1-BA222)*AV222)</f>
        <v>#VALUE!</v>
      </c>
      <c r="BC222" s="27"/>
      <c r="BL222" s="53"/>
      <c r="BM222" s="54"/>
    </row>
    <row r="223" spans="2:65">
      <c r="B223">
        <f>Main!E115</f>
        <v>0</v>
      </c>
      <c r="C223" t="str">
        <f>IF(ISNUMBER(Main!C115),Main!C115, IF(AND(ISBLANK(Main!C115), ISNUMBER(Main!F115)), 'Tm-Th-Salinity'!H223,""))</f>
        <v/>
      </c>
      <c r="D223" s="25" t="str">
        <f>IF('Tm-Th-Salinity'!E223=0,0.0000000001,'Tm-Th-Salinity'!E223)</f>
        <v/>
      </c>
      <c r="E223" t="e">
        <f t="shared" si="121"/>
        <v>#VALUE!</v>
      </c>
      <c r="F223" t="e">
        <f t="shared" si="122"/>
        <v>#VALUE!</v>
      </c>
      <c r="G223" t="str">
        <f t="shared" si="123"/>
        <v>DUD</v>
      </c>
      <c r="H223" t="str">
        <f t="shared" si="124"/>
        <v>DUD</v>
      </c>
      <c r="I223" t="str">
        <f t="shared" si="125"/>
        <v>DUD</v>
      </c>
      <c r="J223" t="str">
        <f t="shared" si="126"/>
        <v>DUD</v>
      </c>
      <c r="K223" t="str">
        <f t="shared" si="127"/>
        <v>DUD</v>
      </c>
      <c r="L223" t="str">
        <f t="shared" si="128"/>
        <v>DUD</v>
      </c>
      <c r="M223" t="str">
        <f t="shared" si="129"/>
        <v>DUD</v>
      </c>
      <c r="N223" t="str">
        <f t="shared" si="130"/>
        <v>DUD</v>
      </c>
      <c r="O223" t="str">
        <f t="shared" si="131"/>
        <v>DUD</v>
      </c>
      <c r="P223" t="str">
        <f t="shared" si="132"/>
        <v>DUD</v>
      </c>
      <c r="Q223" t="str">
        <f t="shared" si="133"/>
        <v>DUD</v>
      </c>
      <c r="R223" t="str">
        <f t="shared" si="134"/>
        <v>DUD</v>
      </c>
      <c r="S223" t="str">
        <f t="shared" si="135"/>
        <v>DUD</v>
      </c>
      <c r="T223" t="str">
        <f t="shared" si="136"/>
        <v>DUD</v>
      </c>
      <c r="U223" t="str">
        <f t="shared" si="137"/>
        <v>DUD</v>
      </c>
      <c r="V223" t="str">
        <f t="shared" si="138"/>
        <v>DUD</v>
      </c>
      <c r="W223" t="str">
        <f t="shared" si="139"/>
        <v>DUD</v>
      </c>
      <c r="X223" t="str">
        <f t="shared" si="140"/>
        <v>DUD</v>
      </c>
      <c r="Y223" t="str">
        <f t="shared" si="141"/>
        <v>DUD</v>
      </c>
      <c r="Z223" t="str">
        <f t="shared" si="142"/>
        <v>DUD</v>
      </c>
      <c r="AA223" t="str">
        <f t="shared" si="143"/>
        <v>DUD</v>
      </c>
      <c r="AB223" t="str">
        <f t="shared" si="144"/>
        <v>DUD</v>
      </c>
      <c r="AC223" t="str">
        <f t="shared" si="145"/>
        <v>DUD</v>
      </c>
      <c r="AD223" t="str">
        <f t="shared" si="146"/>
        <v>DUD</v>
      </c>
      <c r="AE223" t="str">
        <f t="shared" si="147"/>
        <v>DUD</v>
      </c>
      <c r="AF223" t="str">
        <f t="shared" si="148"/>
        <v>DUD</v>
      </c>
      <c r="AG223" t="str">
        <f t="shared" si="149"/>
        <v>DUD</v>
      </c>
      <c r="AH223" t="str">
        <f t="shared" si="150"/>
        <v>DUD</v>
      </c>
      <c r="AI223" t="str">
        <f t="shared" si="151"/>
        <v>DUD</v>
      </c>
      <c r="AJ223" t="str">
        <f t="shared" si="152"/>
        <v>DUD</v>
      </c>
      <c r="AK223" t="str">
        <f t="shared" si="153"/>
        <v>DUD</v>
      </c>
      <c r="AL223" t="str">
        <f t="shared" si="154"/>
        <v>DUD</v>
      </c>
      <c r="AM223" t="str">
        <f t="shared" si="155"/>
        <v>DUD</v>
      </c>
      <c r="AN223" t="str">
        <f t="shared" si="156"/>
        <v>DUD</v>
      </c>
      <c r="AO223">
        <f t="shared" si="157"/>
        <v>0</v>
      </c>
      <c r="AP223" s="21">
        <f t="shared" si="158"/>
        <v>1</v>
      </c>
      <c r="AQ223" s="20">
        <f>Main!D115</f>
        <v>0</v>
      </c>
      <c r="AR223" s="24" t="e">
        <f t="shared" si="159"/>
        <v>#VALUE!</v>
      </c>
      <c r="AS223" t="e">
        <f t="shared" si="160"/>
        <v>#VALUE!</v>
      </c>
      <c r="AT223" t="e">
        <f t="shared" si="161"/>
        <v>#VALUE!</v>
      </c>
      <c r="AU223" t="str">
        <f t="shared" si="162"/>
        <v/>
      </c>
      <c r="AV223" t="str">
        <f t="shared" si="163"/>
        <v>No vapor present</v>
      </c>
      <c r="AW223" t="str">
        <f t="shared" si="164"/>
        <v/>
      </c>
      <c r="AX223" t="str">
        <f t="shared" si="165"/>
        <v/>
      </c>
      <c r="AY223" s="26" t="e">
        <f t="shared" si="166"/>
        <v>#VALUE!</v>
      </c>
      <c r="AZ223" s="22">
        <f>IF(B223&gt;C223,1+ -0.000340326741162024 *(B223-C223)+(B223-C223)^2* -0.000000850463578321 + (B223-C223)*Main!C115* -0.000001031725417801,1)</f>
        <v>1</v>
      </c>
      <c r="BA223" t="e">
        <f t="shared" si="167"/>
        <v>#VALUE!</v>
      </c>
      <c r="BB223" s="25" t="e">
        <f>IF(AND(ISBLANK(Main!C115),ISNUMBER(Main!F115)), Main!F115, BA223*D223+(1-BA223)*AV223)</f>
        <v>#VALUE!</v>
      </c>
      <c r="BC223" s="27"/>
      <c r="BL223" s="53"/>
      <c r="BM223" s="54"/>
    </row>
    <row r="224" spans="2:65">
      <c r="B224">
        <f>Main!E116</f>
        <v>0</v>
      </c>
      <c r="C224" t="str">
        <f>IF(ISNUMBER(Main!C116),Main!C116, IF(AND(ISBLANK(Main!C116), ISNUMBER(Main!F116)), 'Tm-Th-Salinity'!H224,""))</f>
        <v/>
      </c>
      <c r="D224" s="25" t="str">
        <f>IF('Tm-Th-Salinity'!E224=0,0.0000000001,'Tm-Th-Salinity'!E224)</f>
        <v/>
      </c>
      <c r="E224" t="e">
        <f t="shared" si="121"/>
        <v>#VALUE!</v>
      </c>
      <c r="F224" t="e">
        <f t="shared" si="122"/>
        <v>#VALUE!</v>
      </c>
      <c r="G224" t="str">
        <f t="shared" si="123"/>
        <v>DUD</v>
      </c>
      <c r="H224" t="str">
        <f t="shared" si="124"/>
        <v>DUD</v>
      </c>
      <c r="I224" t="str">
        <f t="shared" si="125"/>
        <v>DUD</v>
      </c>
      <c r="J224" t="str">
        <f t="shared" si="126"/>
        <v>DUD</v>
      </c>
      <c r="K224" t="str">
        <f t="shared" si="127"/>
        <v>DUD</v>
      </c>
      <c r="L224" t="str">
        <f t="shared" si="128"/>
        <v>DUD</v>
      </c>
      <c r="M224" t="str">
        <f t="shared" si="129"/>
        <v>DUD</v>
      </c>
      <c r="N224" t="str">
        <f t="shared" si="130"/>
        <v>DUD</v>
      </c>
      <c r="O224" t="str">
        <f t="shared" si="131"/>
        <v>DUD</v>
      </c>
      <c r="P224" t="str">
        <f t="shared" si="132"/>
        <v>DUD</v>
      </c>
      <c r="Q224" t="str">
        <f t="shared" si="133"/>
        <v>DUD</v>
      </c>
      <c r="R224" t="str">
        <f t="shared" si="134"/>
        <v>DUD</v>
      </c>
      <c r="S224" t="str">
        <f t="shared" si="135"/>
        <v>DUD</v>
      </c>
      <c r="T224" t="str">
        <f t="shared" si="136"/>
        <v>DUD</v>
      </c>
      <c r="U224" t="str">
        <f t="shared" si="137"/>
        <v>DUD</v>
      </c>
      <c r="V224" t="str">
        <f t="shared" si="138"/>
        <v>DUD</v>
      </c>
      <c r="W224" t="str">
        <f t="shared" si="139"/>
        <v>DUD</v>
      </c>
      <c r="X224" t="str">
        <f t="shared" si="140"/>
        <v>DUD</v>
      </c>
      <c r="Y224" t="str">
        <f t="shared" si="141"/>
        <v>DUD</v>
      </c>
      <c r="Z224" t="str">
        <f t="shared" si="142"/>
        <v>DUD</v>
      </c>
      <c r="AA224" t="str">
        <f t="shared" si="143"/>
        <v>DUD</v>
      </c>
      <c r="AB224" t="str">
        <f t="shared" si="144"/>
        <v>DUD</v>
      </c>
      <c r="AC224" t="str">
        <f t="shared" si="145"/>
        <v>DUD</v>
      </c>
      <c r="AD224" t="str">
        <f t="shared" si="146"/>
        <v>DUD</v>
      </c>
      <c r="AE224" t="str">
        <f t="shared" si="147"/>
        <v>DUD</v>
      </c>
      <c r="AF224" t="str">
        <f t="shared" si="148"/>
        <v>DUD</v>
      </c>
      <c r="AG224" t="str">
        <f t="shared" si="149"/>
        <v>DUD</v>
      </c>
      <c r="AH224" t="str">
        <f t="shared" si="150"/>
        <v>DUD</v>
      </c>
      <c r="AI224" t="str">
        <f t="shared" si="151"/>
        <v>DUD</v>
      </c>
      <c r="AJ224" t="str">
        <f t="shared" si="152"/>
        <v>DUD</v>
      </c>
      <c r="AK224" t="str">
        <f t="shared" si="153"/>
        <v>DUD</v>
      </c>
      <c r="AL224" t="str">
        <f t="shared" si="154"/>
        <v>DUD</v>
      </c>
      <c r="AM224" t="str">
        <f t="shared" si="155"/>
        <v>DUD</v>
      </c>
      <c r="AN224" t="str">
        <f t="shared" si="156"/>
        <v>DUD</v>
      </c>
      <c r="AO224">
        <f t="shared" si="157"/>
        <v>0</v>
      </c>
      <c r="AP224" s="21">
        <f t="shared" si="158"/>
        <v>1</v>
      </c>
      <c r="AQ224" s="20">
        <f>Main!D116</f>
        <v>0</v>
      </c>
      <c r="AR224" s="24" t="e">
        <f t="shared" si="159"/>
        <v>#VALUE!</v>
      </c>
      <c r="AS224" t="e">
        <f t="shared" si="160"/>
        <v>#VALUE!</v>
      </c>
      <c r="AT224" t="e">
        <f t="shared" si="161"/>
        <v>#VALUE!</v>
      </c>
      <c r="AU224" t="str">
        <f t="shared" si="162"/>
        <v/>
      </c>
      <c r="AV224" t="str">
        <f t="shared" si="163"/>
        <v>No vapor present</v>
      </c>
      <c r="AW224" t="str">
        <f t="shared" si="164"/>
        <v/>
      </c>
      <c r="AX224" t="str">
        <f t="shared" si="165"/>
        <v/>
      </c>
      <c r="AY224" s="26" t="e">
        <f t="shared" si="166"/>
        <v>#VALUE!</v>
      </c>
      <c r="AZ224" s="22">
        <f>IF(B224&gt;C224,1+ -0.000340326741162024 *(B224-C224)+(B224-C224)^2* -0.000000850463578321 + (B224-C224)*Main!C116* -0.000001031725417801,1)</f>
        <v>1</v>
      </c>
      <c r="BA224" t="e">
        <f t="shared" si="167"/>
        <v>#VALUE!</v>
      </c>
      <c r="BB224" s="25" t="e">
        <f>IF(AND(ISBLANK(Main!C116),ISNUMBER(Main!F116)), Main!F116, BA224*D224+(1-BA224)*AV224)</f>
        <v>#VALUE!</v>
      </c>
      <c r="BC224" s="27"/>
      <c r="BL224" s="53"/>
      <c r="BM224" s="54"/>
    </row>
    <row r="225" spans="2:65">
      <c r="B225">
        <f>Main!E117</f>
        <v>0</v>
      </c>
      <c r="C225" t="str">
        <f>IF(ISNUMBER(Main!C117),Main!C117, IF(AND(ISBLANK(Main!C117), ISNUMBER(Main!F117)), 'Tm-Th-Salinity'!H225,""))</f>
        <v/>
      </c>
      <c r="D225" s="25" t="str">
        <f>IF('Tm-Th-Salinity'!E225=0,0.0000000001,'Tm-Th-Salinity'!E225)</f>
        <v/>
      </c>
      <c r="E225" t="e">
        <f t="shared" si="121"/>
        <v>#VALUE!</v>
      </c>
      <c r="F225" t="e">
        <f t="shared" si="122"/>
        <v>#VALUE!</v>
      </c>
      <c r="G225" t="str">
        <f t="shared" si="123"/>
        <v>DUD</v>
      </c>
      <c r="H225" t="str">
        <f t="shared" si="124"/>
        <v>DUD</v>
      </c>
      <c r="I225" t="str">
        <f t="shared" si="125"/>
        <v>DUD</v>
      </c>
      <c r="J225" t="str">
        <f t="shared" si="126"/>
        <v>DUD</v>
      </c>
      <c r="K225" t="str">
        <f t="shared" si="127"/>
        <v>DUD</v>
      </c>
      <c r="L225" t="str">
        <f t="shared" si="128"/>
        <v>DUD</v>
      </c>
      <c r="M225" t="str">
        <f t="shared" si="129"/>
        <v>DUD</v>
      </c>
      <c r="N225" t="str">
        <f t="shared" si="130"/>
        <v>DUD</v>
      </c>
      <c r="O225" t="str">
        <f t="shared" si="131"/>
        <v>DUD</v>
      </c>
      <c r="P225" t="str">
        <f t="shared" si="132"/>
        <v>DUD</v>
      </c>
      <c r="Q225" t="str">
        <f t="shared" si="133"/>
        <v>DUD</v>
      </c>
      <c r="R225" t="str">
        <f t="shared" si="134"/>
        <v>DUD</v>
      </c>
      <c r="S225" t="str">
        <f t="shared" si="135"/>
        <v>DUD</v>
      </c>
      <c r="T225" t="str">
        <f t="shared" si="136"/>
        <v>DUD</v>
      </c>
      <c r="U225" t="str">
        <f t="shared" si="137"/>
        <v>DUD</v>
      </c>
      <c r="V225" t="str">
        <f t="shared" si="138"/>
        <v>DUD</v>
      </c>
      <c r="W225" t="str">
        <f t="shared" si="139"/>
        <v>DUD</v>
      </c>
      <c r="X225" t="str">
        <f t="shared" si="140"/>
        <v>DUD</v>
      </c>
      <c r="Y225" t="str">
        <f t="shared" si="141"/>
        <v>DUD</v>
      </c>
      <c r="Z225" t="str">
        <f t="shared" si="142"/>
        <v>DUD</v>
      </c>
      <c r="AA225" t="str">
        <f t="shared" si="143"/>
        <v>DUD</v>
      </c>
      <c r="AB225" t="str">
        <f t="shared" si="144"/>
        <v>DUD</v>
      </c>
      <c r="AC225" t="str">
        <f t="shared" si="145"/>
        <v>DUD</v>
      </c>
      <c r="AD225" t="str">
        <f t="shared" si="146"/>
        <v>DUD</v>
      </c>
      <c r="AE225" t="str">
        <f t="shared" si="147"/>
        <v>DUD</v>
      </c>
      <c r="AF225" t="str">
        <f t="shared" si="148"/>
        <v>DUD</v>
      </c>
      <c r="AG225" t="str">
        <f t="shared" si="149"/>
        <v>DUD</v>
      </c>
      <c r="AH225" t="str">
        <f t="shared" si="150"/>
        <v>DUD</v>
      </c>
      <c r="AI225" t="str">
        <f t="shared" si="151"/>
        <v>DUD</v>
      </c>
      <c r="AJ225" t="str">
        <f t="shared" si="152"/>
        <v>DUD</v>
      </c>
      <c r="AK225" t="str">
        <f t="shared" si="153"/>
        <v>DUD</v>
      </c>
      <c r="AL225" t="str">
        <f t="shared" si="154"/>
        <v>DUD</v>
      </c>
      <c r="AM225" t="str">
        <f t="shared" si="155"/>
        <v>DUD</v>
      </c>
      <c r="AN225" t="str">
        <f t="shared" si="156"/>
        <v>DUD</v>
      </c>
      <c r="AO225">
        <f t="shared" si="157"/>
        <v>0</v>
      </c>
      <c r="AP225" s="21">
        <f t="shared" si="158"/>
        <v>1</v>
      </c>
      <c r="AQ225" s="20">
        <f>Main!D117</f>
        <v>0</v>
      </c>
      <c r="AR225" s="24" t="e">
        <f t="shared" si="159"/>
        <v>#VALUE!</v>
      </c>
      <c r="AS225" t="e">
        <f t="shared" si="160"/>
        <v>#VALUE!</v>
      </c>
      <c r="AT225" t="e">
        <f t="shared" si="161"/>
        <v>#VALUE!</v>
      </c>
      <c r="AU225" t="str">
        <f t="shared" si="162"/>
        <v/>
      </c>
      <c r="AV225" t="str">
        <f t="shared" si="163"/>
        <v>No vapor present</v>
      </c>
      <c r="AW225" t="str">
        <f t="shared" si="164"/>
        <v/>
      </c>
      <c r="AX225" t="str">
        <f t="shared" si="165"/>
        <v/>
      </c>
      <c r="AY225" s="26" t="e">
        <f t="shared" si="166"/>
        <v>#VALUE!</v>
      </c>
      <c r="AZ225" s="22">
        <f>IF(B225&gt;C225,1+ -0.000340326741162024 *(B225-C225)+(B225-C225)^2* -0.000000850463578321 + (B225-C225)*Main!C117* -0.000001031725417801,1)</f>
        <v>1</v>
      </c>
      <c r="BA225" t="e">
        <f t="shared" si="167"/>
        <v>#VALUE!</v>
      </c>
      <c r="BB225" s="25" t="e">
        <f>IF(AND(ISBLANK(Main!C117),ISNUMBER(Main!F117)), Main!F117, BA225*D225+(1-BA225)*AV225)</f>
        <v>#VALUE!</v>
      </c>
      <c r="BC225" s="27"/>
      <c r="BL225" s="53"/>
      <c r="BM225" s="54"/>
    </row>
    <row r="226" spans="2:65">
      <c r="B226">
        <f>Main!E118</f>
        <v>0</v>
      </c>
      <c r="C226" t="str">
        <f>IF(ISNUMBER(Main!C118),Main!C118, IF(AND(ISBLANK(Main!C118), ISNUMBER(Main!F118)), 'Tm-Th-Salinity'!H226,""))</f>
        <v/>
      </c>
      <c r="D226" s="25" t="str">
        <f>IF('Tm-Th-Salinity'!E226=0,0.0000000001,'Tm-Th-Salinity'!E226)</f>
        <v/>
      </c>
      <c r="E226" t="e">
        <f t="shared" si="121"/>
        <v>#VALUE!</v>
      </c>
      <c r="F226" t="e">
        <f t="shared" si="122"/>
        <v>#VALUE!</v>
      </c>
      <c r="G226" t="str">
        <f t="shared" si="123"/>
        <v>DUD</v>
      </c>
      <c r="H226" t="str">
        <f t="shared" si="124"/>
        <v>DUD</v>
      </c>
      <c r="I226" t="str">
        <f t="shared" si="125"/>
        <v>DUD</v>
      </c>
      <c r="J226" t="str">
        <f t="shared" si="126"/>
        <v>DUD</v>
      </c>
      <c r="K226" t="str">
        <f t="shared" si="127"/>
        <v>DUD</v>
      </c>
      <c r="L226" t="str">
        <f t="shared" si="128"/>
        <v>DUD</v>
      </c>
      <c r="M226" t="str">
        <f t="shared" si="129"/>
        <v>DUD</v>
      </c>
      <c r="N226" t="str">
        <f t="shared" si="130"/>
        <v>DUD</v>
      </c>
      <c r="O226" t="str">
        <f t="shared" si="131"/>
        <v>DUD</v>
      </c>
      <c r="P226" t="str">
        <f t="shared" si="132"/>
        <v>DUD</v>
      </c>
      <c r="Q226" t="str">
        <f t="shared" si="133"/>
        <v>DUD</v>
      </c>
      <c r="R226" t="str">
        <f t="shared" si="134"/>
        <v>DUD</v>
      </c>
      <c r="S226" t="str">
        <f t="shared" si="135"/>
        <v>DUD</v>
      </c>
      <c r="T226" t="str">
        <f t="shared" si="136"/>
        <v>DUD</v>
      </c>
      <c r="U226" t="str">
        <f t="shared" si="137"/>
        <v>DUD</v>
      </c>
      <c r="V226" t="str">
        <f t="shared" si="138"/>
        <v>DUD</v>
      </c>
      <c r="W226" t="str">
        <f t="shared" si="139"/>
        <v>DUD</v>
      </c>
      <c r="X226" t="str">
        <f t="shared" si="140"/>
        <v>DUD</v>
      </c>
      <c r="Y226" t="str">
        <f t="shared" si="141"/>
        <v>DUD</v>
      </c>
      <c r="Z226" t="str">
        <f t="shared" si="142"/>
        <v>DUD</v>
      </c>
      <c r="AA226" t="str">
        <f t="shared" si="143"/>
        <v>DUD</v>
      </c>
      <c r="AB226" t="str">
        <f t="shared" si="144"/>
        <v>DUD</v>
      </c>
      <c r="AC226" t="str">
        <f t="shared" si="145"/>
        <v>DUD</v>
      </c>
      <c r="AD226" t="str">
        <f t="shared" si="146"/>
        <v>DUD</v>
      </c>
      <c r="AE226" t="str">
        <f t="shared" si="147"/>
        <v>DUD</v>
      </c>
      <c r="AF226" t="str">
        <f t="shared" si="148"/>
        <v>DUD</v>
      </c>
      <c r="AG226" t="str">
        <f t="shared" si="149"/>
        <v>DUD</v>
      </c>
      <c r="AH226" t="str">
        <f t="shared" si="150"/>
        <v>DUD</v>
      </c>
      <c r="AI226" t="str">
        <f t="shared" si="151"/>
        <v>DUD</v>
      </c>
      <c r="AJ226" t="str">
        <f t="shared" si="152"/>
        <v>DUD</v>
      </c>
      <c r="AK226" t="str">
        <f t="shared" si="153"/>
        <v>DUD</v>
      </c>
      <c r="AL226" t="str">
        <f t="shared" si="154"/>
        <v>DUD</v>
      </c>
      <c r="AM226" t="str">
        <f t="shared" si="155"/>
        <v>DUD</v>
      </c>
      <c r="AN226" t="str">
        <f t="shared" si="156"/>
        <v>DUD</v>
      </c>
      <c r="AO226">
        <f t="shared" si="157"/>
        <v>0</v>
      </c>
      <c r="AP226" s="21">
        <f t="shared" si="158"/>
        <v>1</v>
      </c>
      <c r="AQ226" s="20">
        <f>Main!D118</f>
        <v>0</v>
      </c>
      <c r="AR226" s="24" t="e">
        <f t="shared" si="159"/>
        <v>#VALUE!</v>
      </c>
      <c r="AS226" t="e">
        <f t="shared" si="160"/>
        <v>#VALUE!</v>
      </c>
      <c r="AT226" t="e">
        <f t="shared" si="161"/>
        <v>#VALUE!</v>
      </c>
      <c r="AU226" t="str">
        <f t="shared" si="162"/>
        <v/>
      </c>
      <c r="AV226" t="str">
        <f t="shared" si="163"/>
        <v>No vapor present</v>
      </c>
      <c r="AW226" t="str">
        <f t="shared" si="164"/>
        <v/>
      </c>
      <c r="AX226" t="str">
        <f t="shared" si="165"/>
        <v/>
      </c>
      <c r="AY226" s="26" t="e">
        <f t="shared" si="166"/>
        <v>#VALUE!</v>
      </c>
      <c r="AZ226" s="22">
        <f>IF(B226&gt;C226,1+ -0.000340326741162024 *(B226-C226)+(B226-C226)^2* -0.000000850463578321 + (B226-C226)*Main!C118* -0.000001031725417801,1)</f>
        <v>1</v>
      </c>
      <c r="BA226" t="e">
        <f t="shared" si="167"/>
        <v>#VALUE!</v>
      </c>
      <c r="BB226" s="25" t="e">
        <f>IF(AND(ISBLANK(Main!C118),ISNUMBER(Main!F118)), Main!F118, BA226*D226+(1-BA226)*AV226)</f>
        <v>#VALUE!</v>
      </c>
      <c r="BC226" s="27"/>
      <c r="BL226" s="53"/>
      <c r="BM226" s="54"/>
    </row>
    <row r="227" spans="2:65">
      <c r="B227">
        <f>Main!E119</f>
        <v>0</v>
      </c>
      <c r="C227" t="str">
        <f>IF(ISNUMBER(Main!C119),Main!C119, IF(AND(ISBLANK(Main!C119), ISNUMBER(Main!F119)), 'Tm-Th-Salinity'!H227,""))</f>
        <v/>
      </c>
      <c r="D227" s="25" t="str">
        <f>IF('Tm-Th-Salinity'!E227=0,0.0000000001,'Tm-Th-Salinity'!E227)</f>
        <v/>
      </c>
      <c r="E227" t="e">
        <f t="shared" si="121"/>
        <v>#VALUE!</v>
      </c>
      <c r="F227" t="e">
        <f t="shared" si="122"/>
        <v>#VALUE!</v>
      </c>
      <c r="G227" t="str">
        <f t="shared" si="123"/>
        <v>DUD</v>
      </c>
      <c r="H227" t="str">
        <f t="shared" si="124"/>
        <v>DUD</v>
      </c>
      <c r="I227" t="str">
        <f t="shared" si="125"/>
        <v>DUD</v>
      </c>
      <c r="J227" t="str">
        <f t="shared" si="126"/>
        <v>DUD</v>
      </c>
      <c r="K227" t="str">
        <f t="shared" si="127"/>
        <v>DUD</v>
      </c>
      <c r="L227" t="str">
        <f t="shared" si="128"/>
        <v>DUD</v>
      </c>
      <c r="M227" t="str">
        <f t="shared" si="129"/>
        <v>DUD</v>
      </c>
      <c r="N227" t="str">
        <f t="shared" si="130"/>
        <v>DUD</v>
      </c>
      <c r="O227" t="str">
        <f t="shared" si="131"/>
        <v>DUD</v>
      </c>
      <c r="P227" t="str">
        <f t="shared" si="132"/>
        <v>DUD</v>
      </c>
      <c r="Q227" t="str">
        <f t="shared" si="133"/>
        <v>DUD</v>
      </c>
      <c r="R227" t="str">
        <f t="shared" si="134"/>
        <v>DUD</v>
      </c>
      <c r="S227" t="str">
        <f t="shared" si="135"/>
        <v>DUD</v>
      </c>
      <c r="T227" t="str">
        <f t="shared" si="136"/>
        <v>DUD</v>
      </c>
      <c r="U227" t="str">
        <f t="shared" si="137"/>
        <v>DUD</v>
      </c>
      <c r="V227" t="str">
        <f t="shared" si="138"/>
        <v>DUD</v>
      </c>
      <c r="W227" t="str">
        <f t="shared" si="139"/>
        <v>DUD</v>
      </c>
      <c r="X227" t="str">
        <f t="shared" si="140"/>
        <v>DUD</v>
      </c>
      <c r="Y227" t="str">
        <f t="shared" si="141"/>
        <v>DUD</v>
      </c>
      <c r="Z227" t="str">
        <f t="shared" si="142"/>
        <v>DUD</v>
      </c>
      <c r="AA227" t="str">
        <f t="shared" si="143"/>
        <v>DUD</v>
      </c>
      <c r="AB227" t="str">
        <f t="shared" si="144"/>
        <v>DUD</v>
      </c>
      <c r="AC227" t="str">
        <f t="shared" si="145"/>
        <v>DUD</v>
      </c>
      <c r="AD227" t="str">
        <f t="shared" si="146"/>
        <v>DUD</v>
      </c>
      <c r="AE227" t="str">
        <f t="shared" si="147"/>
        <v>DUD</v>
      </c>
      <c r="AF227" t="str">
        <f t="shared" si="148"/>
        <v>DUD</v>
      </c>
      <c r="AG227" t="str">
        <f t="shared" si="149"/>
        <v>DUD</v>
      </c>
      <c r="AH227" t="str">
        <f t="shared" si="150"/>
        <v>DUD</v>
      </c>
      <c r="AI227" t="str">
        <f t="shared" si="151"/>
        <v>DUD</v>
      </c>
      <c r="AJ227" t="str">
        <f t="shared" si="152"/>
        <v>DUD</v>
      </c>
      <c r="AK227" t="str">
        <f t="shared" si="153"/>
        <v>DUD</v>
      </c>
      <c r="AL227" t="str">
        <f t="shared" si="154"/>
        <v>DUD</v>
      </c>
      <c r="AM227" t="str">
        <f t="shared" si="155"/>
        <v>DUD</v>
      </c>
      <c r="AN227" t="str">
        <f t="shared" si="156"/>
        <v>DUD</v>
      </c>
      <c r="AO227">
        <f t="shared" si="157"/>
        <v>0</v>
      </c>
      <c r="AP227" s="21">
        <f t="shared" si="158"/>
        <v>1</v>
      </c>
      <c r="AQ227" s="20">
        <f>Main!D119</f>
        <v>0</v>
      </c>
      <c r="AR227" s="24" t="e">
        <f t="shared" si="159"/>
        <v>#VALUE!</v>
      </c>
      <c r="AS227" t="e">
        <f t="shared" si="160"/>
        <v>#VALUE!</v>
      </c>
      <c r="AT227" t="e">
        <f t="shared" si="161"/>
        <v>#VALUE!</v>
      </c>
      <c r="AU227" t="str">
        <f t="shared" si="162"/>
        <v/>
      </c>
      <c r="AV227" t="str">
        <f t="shared" si="163"/>
        <v>No vapor present</v>
      </c>
      <c r="AW227" t="str">
        <f t="shared" si="164"/>
        <v/>
      </c>
      <c r="AX227" t="str">
        <f t="shared" si="165"/>
        <v/>
      </c>
      <c r="AY227" s="26" t="e">
        <f t="shared" si="166"/>
        <v>#VALUE!</v>
      </c>
      <c r="AZ227" s="22">
        <f>IF(B227&gt;C227,1+ -0.000340326741162024 *(B227-C227)+(B227-C227)^2* -0.000000850463578321 + (B227-C227)*Main!C119* -0.000001031725417801,1)</f>
        <v>1</v>
      </c>
      <c r="BA227" t="e">
        <f t="shared" si="167"/>
        <v>#VALUE!</v>
      </c>
      <c r="BB227" s="25" t="e">
        <f>IF(AND(ISBLANK(Main!C119),ISNUMBER(Main!F119)), Main!F119, BA227*D227+(1-BA227)*AV227)</f>
        <v>#VALUE!</v>
      </c>
      <c r="BC227" s="27"/>
      <c r="BL227" s="53"/>
      <c r="BM227" s="54"/>
    </row>
    <row r="228" spans="2:65">
      <c r="B228">
        <f>Main!E120</f>
        <v>0</v>
      </c>
      <c r="C228" t="str">
        <f>IF(ISNUMBER(Main!C120),Main!C120, IF(AND(ISBLANK(Main!C120), ISNUMBER(Main!F120)), 'Tm-Th-Salinity'!H228,""))</f>
        <v/>
      </c>
      <c r="D228" s="25" t="str">
        <f>IF('Tm-Th-Salinity'!E228=0,0.0000000001,'Tm-Th-Salinity'!E228)</f>
        <v/>
      </c>
      <c r="E228" t="e">
        <f t="shared" si="121"/>
        <v>#VALUE!</v>
      </c>
      <c r="F228" t="e">
        <f t="shared" si="122"/>
        <v>#VALUE!</v>
      </c>
      <c r="G228" t="str">
        <f t="shared" si="123"/>
        <v>DUD</v>
      </c>
      <c r="H228" t="str">
        <f t="shared" si="124"/>
        <v>DUD</v>
      </c>
      <c r="I228" t="str">
        <f t="shared" si="125"/>
        <v>DUD</v>
      </c>
      <c r="J228" t="str">
        <f t="shared" si="126"/>
        <v>DUD</v>
      </c>
      <c r="K228" t="str">
        <f t="shared" si="127"/>
        <v>DUD</v>
      </c>
      <c r="L228" t="str">
        <f t="shared" si="128"/>
        <v>DUD</v>
      </c>
      <c r="M228" t="str">
        <f t="shared" si="129"/>
        <v>DUD</v>
      </c>
      <c r="N228" t="str">
        <f t="shared" si="130"/>
        <v>DUD</v>
      </c>
      <c r="O228" t="str">
        <f t="shared" si="131"/>
        <v>DUD</v>
      </c>
      <c r="P228" t="str">
        <f t="shared" si="132"/>
        <v>DUD</v>
      </c>
      <c r="Q228" t="str">
        <f t="shared" si="133"/>
        <v>DUD</v>
      </c>
      <c r="R228" t="str">
        <f t="shared" si="134"/>
        <v>DUD</v>
      </c>
      <c r="S228" t="str">
        <f t="shared" si="135"/>
        <v>DUD</v>
      </c>
      <c r="T228" t="str">
        <f t="shared" si="136"/>
        <v>DUD</v>
      </c>
      <c r="U228" t="str">
        <f t="shared" si="137"/>
        <v>DUD</v>
      </c>
      <c r="V228" t="str">
        <f t="shared" si="138"/>
        <v>DUD</v>
      </c>
      <c r="W228" t="str">
        <f t="shared" si="139"/>
        <v>DUD</v>
      </c>
      <c r="X228" t="str">
        <f t="shared" si="140"/>
        <v>DUD</v>
      </c>
      <c r="Y228" t="str">
        <f t="shared" si="141"/>
        <v>DUD</v>
      </c>
      <c r="Z228" t="str">
        <f t="shared" si="142"/>
        <v>DUD</v>
      </c>
      <c r="AA228" t="str">
        <f t="shared" si="143"/>
        <v>DUD</v>
      </c>
      <c r="AB228" t="str">
        <f t="shared" si="144"/>
        <v>DUD</v>
      </c>
      <c r="AC228" t="str">
        <f t="shared" si="145"/>
        <v>DUD</v>
      </c>
      <c r="AD228" t="str">
        <f t="shared" si="146"/>
        <v>DUD</v>
      </c>
      <c r="AE228" t="str">
        <f t="shared" si="147"/>
        <v>DUD</v>
      </c>
      <c r="AF228" t="str">
        <f t="shared" si="148"/>
        <v>DUD</v>
      </c>
      <c r="AG228" t="str">
        <f t="shared" si="149"/>
        <v>DUD</v>
      </c>
      <c r="AH228" t="str">
        <f t="shared" si="150"/>
        <v>DUD</v>
      </c>
      <c r="AI228" t="str">
        <f t="shared" si="151"/>
        <v>DUD</v>
      </c>
      <c r="AJ228" t="str">
        <f t="shared" si="152"/>
        <v>DUD</v>
      </c>
      <c r="AK228" t="str">
        <f t="shared" si="153"/>
        <v>DUD</v>
      </c>
      <c r="AL228" t="str">
        <f t="shared" si="154"/>
        <v>DUD</v>
      </c>
      <c r="AM228" t="str">
        <f t="shared" si="155"/>
        <v>DUD</v>
      </c>
      <c r="AN228" t="str">
        <f t="shared" si="156"/>
        <v>DUD</v>
      </c>
      <c r="AO228">
        <f t="shared" si="157"/>
        <v>0</v>
      </c>
      <c r="AP228" s="21">
        <f t="shared" si="158"/>
        <v>1</v>
      </c>
      <c r="AQ228" s="20">
        <f>Main!D120</f>
        <v>0</v>
      </c>
      <c r="AR228" s="24" t="e">
        <f t="shared" si="159"/>
        <v>#VALUE!</v>
      </c>
      <c r="AS228" t="e">
        <f t="shared" si="160"/>
        <v>#VALUE!</v>
      </c>
      <c r="AT228" t="e">
        <f t="shared" si="161"/>
        <v>#VALUE!</v>
      </c>
      <c r="AU228" t="str">
        <f t="shared" si="162"/>
        <v/>
      </c>
      <c r="AV228" t="str">
        <f t="shared" si="163"/>
        <v>No vapor present</v>
      </c>
      <c r="AW228" t="str">
        <f t="shared" si="164"/>
        <v/>
      </c>
      <c r="AX228" t="str">
        <f t="shared" si="165"/>
        <v/>
      </c>
      <c r="AY228" s="26" t="e">
        <f t="shared" si="166"/>
        <v>#VALUE!</v>
      </c>
      <c r="AZ228" s="22">
        <f>IF(B228&gt;C228,1+ -0.000340326741162024 *(B228-C228)+(B228-C228)^2* -0.000000850463578321 + (B228-C228)*Main!C120* -0.000001031725417801,1)</f>
        <v>1</v>
      </c>
      <c r="BA228" t="e">
        <f t="shared" si="167"/>
        <v>#VALUE!</v>
      </c>
      <c r="BB228" s="25" t="e">
        <f>IF(AND(ISBLANK(Main!C120),ISNUMBER(Main!F120)), Main!F120, BA228*D228+(1-BA228)*AV228)</f>
        <v>#VALUE!</v>
      </c>
      <c r="BC228" s="27"/>
      <c r="BL228" s="53"/>
      <c r="BM228" s="54"/>
    </row>
    <row r="229" spans="2:65">
      <c r="B229">
        <f>Main!E121</f>
        <v>0</v>
      </c>
      <c r="C229" t="str">
        <f>IF(ISNUMBER(Main!C121),Main!C121, IF(AND(ISBLANK(Main!C121), ISNUMBER(Main!F121)), 'Tm-Th-Salinity'!H229,""))</f>
        <v/>
      </c>
      <c r="D229" s="25" t="str">
        <f>IF('Tm-Th-Salinity'!E229=0,0.0000000001,'Tm-Th-Salinity'!E229)</f>
        <v/>
      </c>
      <c r="E229" t="e">
        <f t="shared" ref="E229:E292" si="168">(C229+273.15)/100</f>
        <v>#VALUE!</v>
      </c>
      <c r="F229" t="e">
        <f t="shared" ref="F229:F292" si="169">D229/100</f>
        <v>#VALUE!</v>
      </c>
      <c r="G229" t="str">
        <f t="shared" ref="G229:G292" si="170">IF($C229&lt;300, D$5*$E229^$D$14*$F229^D$14,IF(AND($C229&gt;=300, $C229&lt;484), M$5*$E229^$D$14*$F229^D$14, IF(AND($C229&gt;=484, $C229&lt;1500), V$5*$E229^$D$14*$F229^D$14, "DUD")))</f>
        <v>DUD</v>
      </c>
      <c r="H229" t="str">
        <f t="shared" ref="H229:H292" si="171">IF($C229&lt;300, E$5*$E229^$D$14*$F229^E$14,IF(AND($C229&gt;=300, $C229&lt;484), N$5*$E229^$D$14*$F229^E$14, IF(AND($C229&gt;=484, $C229&lt;1500), W$5*$E229^$D$14*$F229^E$14, "DUD")))</f>
        <v>DUD</v>
      </c>
      <c r="I229" t="str">
        <f t="shared" ref="I229:I292" si="172">IF($C229&lt;300, F$5*$E229^$D$14*$F229^F$14,IF(AND($C229&gt;=300, $C229&lt;484), O$5*$E229^$D$14*$F229^F$14, IF(AND($C229&gt;=484, $C229&lt;1500), X$5*$E229^$D$14*$F229^F$14, "DUD")))</f>
        <v>DUD</v>
      </c>
      <c r="J229" t="str">
        <f t="shared" ref="J229:J292" si="173">IF($C229&lt;300, G$5*$E229^$D$14*$F229^G$14,IF(AND($C229&gt;=300, $C229&lt;484), P$5*$E229^$D$14*$F229^G$14, IF(AND($C229&gt;=484, $C229&lt;1500), Y$5*$E229^$D$14*$F229^G$14, "DUD")))</f>
        <v>DUD</v>
      </c>
      <c r="K229" t="str">
        <f t="shared" ref="K229:K292" si="174">IF($C229&lt;300, H$5*$E229^$D$14*$F229^H$14,IF(AND($C229&gt;=300, $C229&lt;484), Q$5*$E229^$D$14*$F229^H$14, IF(AND($C229&gt;=484, $C229&lt;1500), Z$5*$E229^$D$14*$F229^H$14, "DUD")))</f>
        <v>DUD</v>
      </c>
      <c r="L229" t="str">
        <f t="shared" ref="L229:L292" si="175">IF($C229&lt;300, I$5*$E229^$D$14*$F229^I$14,IF(AND($C229&gt;=300, $C229&lt;484), R$5*$E229^$D$14*$F229^I$14, IF(AND($C229&gt;=484, $C229&lt;1500), AA$5*$E229^$D$14*$F229^I$14, "DUD")))</f>
        <v>DUD</v>
      </c>
      <c r="M229" t="str">
        <f t="shared" ref="M229:M292" si="176">IF($C229&lt;300, J$5*$E229^$D$14*$F229^J$14,IF(AND($C229&gt;=300, $C229&lt;484), S$5*$E229^$D$14*$F229^J$14, IF(AND($C229&gt;=484, $C229&lt;1500), AB$5*$E229^$D$14*$F229^J$14, "DUD")))</f>
        <v>DUD</v>
      </c>
      <c r="N229" t="str">
        <f t="shared" ref="N229:N292" si="177">IF($C229&lt;300, K$5*$E229^$D$14*$F229^K$14,IF(AND($C229&gt;=300, $C229&lt;484), T$5*$E229^$D$14*$F229^K$14, IF(AND($C229&gt;=484, $C229&lt;1500), AC$5*$E229^$D$14*$F229^K$14, "DUD")))</f>
        <v>DUD</v>
      </c>
      <c r="O229" t="str">
        <f t="shared" ref="O229:O292" si="178">IF($C229&lt;300, D$6*$E229^$D$15*$F229^D$14,IF(AND($C229&gt;=300, $C229&lt;484), M$6*$E229^$D$15*$F229^D$14, IF(AND($C229&gt;=484, $C229&lt;1500), V$6*$E229^$D$15*$F229^D$14, "DUD")))</f>
        <v>DUD</v>
      </c>
      <c r="P229" t="str">
        <f t="shared" ref="P229:P292" si="179">IF($C229&lt;300, E$6*$E229^$D$15*$F229^E$14,IF(AND($C229&gt;=300, $C229&lt;484), N$6*$E229^$D$15*$F229^E$14, IF(AND($C229&gt;=484, $C229&lt;1500), W$6*$E229^$D$15*$F229^E$14, "DUD")))</f>
        <v>DUD</v>
      </c>
      <c r="Q229" t="str">
        <f t="shared" ref="Q229:Q292" si="180">IF($C229&lt;300, F$6*$E229^$D$15*$F229^F$14,IF(AND($C229&gt;=300, $C229&lt;484), O$6*$E229^$D$15*$F229^F$14, IF(AND($C229&gt;=484, $C229&lt;1500), X$6*$E229^$D$15*$F229^F$14, "DUD")))</f>
        <v>DUD</v>
      </c>
      <c r="R229" t="str">
        <f t="shared" ref="R229:R292" si="181">IF($C229&lt;300, G$6*$E229^$D$15*$F229^G$14,IF(AND($C229&gt;=300, $C229&lt;484), P$6*$E229^$D$15*$F229^G$14, IF(AND($C229&gt;=484, $C229&lt;1500), Y$6*$E229^$D$15*$F229^G$14, "DUD")))</f>
        <v>DUD</v>
      </c>
      <c r="S229" t="str">
        <f t="shared" ref="S229:S292" si="182">IF($C229&lt;300, H$6*$E229^$D$15*$F229^H$14,IF(AND($C229&gt;=300, $C229&lt;484), Q$6*$E229^$D$15*$F229^H$14, IF(AND($C229&gt;=484, $C229&lt;1500), Z$6*$E229^$D$15*$F229^H$14, "DUD")))</f>
        <v>DUD</v>
      </c>
      <c r="T229" t="str">
        <f t="shared" ref="T229:T292" si="183">IF($C229&lt;300, I$6*$E229^$D$15*$F229^I$14,IF(AND($C229&gt;=300, $C229&lt;484), R$6*$E229^$D$15*$F229^I$14, IF(AND($C229&gt;=484, $C229&lt;1500), AA$6*$E229^$D$15*$F229^I$14, "DUD")))</f>
        <v>DUD</v>
      </c>
      <c r="U229" t="str">
        <f t="shared" ref="U229:U292" si="184">IF($C229&lt;300, J$6*$E229^$D$15*$F229^J$14,IF(AND($C229&gt;=300, $C229&lt;484), S$6*$E229^$D$15*$F229^J$14, IF(AND($C229&gt;=484, $C229&lt;1500), AB$6*$E229^$D$15*$F229^J$14, "DUD")))</f>
        <v>DUD</v>
      </c>
      <c r="V229" t="str">
        <f t="shared" ref="V229:V292" si="185">IF($C229&lt;300, D$7*$E229^$D$16*$F229^D$14,IF(AND($C229&gt;=300, $C229&lt;484), M$7*$E229^$D$16*$F229^D$14, IF(AND($C229&gt;=484, $C229&lt;1500), V$7*$E229^$D$16*$F229^D$14, "DUD")))</f>
        <v>DUD</v>
      </c>
      <c r="W229" t="str">
        <f t="shared" ref="W229:W292" si="186">IF($C229&lt;300, E$7*$E229^$D$16*$F229^E$14,IF(AND($C229&gt;=300, $C229&lt;484), N$7*$E229^$D$16*$F229^E$14, IF(AND($C229&gt;=484, $C229&lt;1500), W$7*$E229^$D$16*$F229^E$14, "DUD")))</f>
        <v>DUD</v>
      </c>
      <c r="X229" t="str">
        <f t="shared" ref="X229:X292" si="187">IF($C229&lt;300, F$7*$E229^$D$16*$F229^F$14,IF(AND($C229&gt;=300, $C229&lt;484), O$7*$E229^$D$16*$F229^F$14, IF(AND($C229&gt;=484, $C229&lt;1500), X$7*$E229^$D$16*$F229^F$14, "DUD")))</f>
        <v>DUD</v>
      </c>
      <c r="Y229" t="str">
        <f t="shared" ref="Y229:Y292" si="188">IF($C229&lt;300, G$7*$E229^$D$16*$F229^G$14,IF(AND($C229&gt;=300, $C229&lt;484), P$7*$E229^$D$16*$F229^G$14, IF(AND($C229&gt;=484, $C229&lt;1500), Y$7*$E229^$D$16*$F229^G$14, "DUD")))</f>
        <v>DUD</v>
      </c>
      <c r="Z229" t="str">
        <f t="shared" ref="Z229:Z292" si="189">IF($C229&lt;300, H$7*$E229^$D$16*$F229^H$14,IF(AND($C229&gt;=300, $C229&lt;484), Q$7*$E229^$D$16*$F229^H$14, IF(AND($C229&gt;=484, $C229&lt;1500), Z$7*$E229^$D$16*$F229^H$14, "DUD")))</f>
        <v>DUD</v>
      </c>
      <c r="AA229" t="str">
        <f t="shared" ref="AA229:AA292" si="190">IF($C229&lt;300, I$7*$E229^$D$16*$F229^I$14,IF(AND($C229&gt;=300, $C229&lt;484), R$7*$E229^$D$16*$F229^I$14, IF(AND($C229&gt;=484, $C229&lt;1500), AA$7*$E229^$D$16*$F229^I$14, "DUD")))</f>
        <v>DUD</v>
      </c>
      <c r="AB229" t="str">
        <f t="shared" ref="AB229:AB292" si="191">IF($C229&lt;300, D$8*$E229^$D$17*$F229^D$14,IF(AND($C229&gt;=300, $C229&lt;484), M$8*$E229^$D$17*$F229^D$14, IF(AND($C229&gt;=484, $C229&lt;1500), V$8*$E229^$D$17*$F229^D$14, "DUD")))</f>
        <v>DUD</v>
      </c>
      <c r="AC229" t="str">
        <f t="shared" ref="AC229:AC292" si="192">IF($C229&lt;300, E$8*$E229^$D$17*$F229^E$14,IF(AND($C229&gt;=300, $C229&lt;484), N$8*$E229^$D$17*$F229^E$14, IF(AND($C229&gt;=484, $C229&lt;1500), W$8*$E229^$D$17*$F229^E$14, "DUD")))</f>
        <v>DUD</v>
      </c>
      <c r="AD229" t="str">
        <f t="shared" ref="AD229:AD292" si="193">IF($C229&lt;300, F$8*$E229^$D$17*$F229^F$14,IF(AND($C229&gt;=300, $C229&lt;484), O$8*$E229^$D$17*$F229^F$14, IF(AND($C229&gt;=484, $C229&lt;1500), X$8*$E229^$D$17*$F229^F$14, "DUD")))</f>
        <v>DUD</v>
      </c>
      <c r="AE229" t="str">
        <f t="shared" ref="AE229:AE292" si="194">IF($C229&lt;300, G$8*$E229^$D$17*$F229^G$14,IF(AND($C229&gt;=300, $C229&lt;484), P$8*$E229^$D$17*$F229^G$14, IF(AND($C229&gt;=484, $C229&lt;1500), Y$8*$E229^$D$17*$F229^G$14, "DUD")))</f>
        <v>DUD</v>
      </c>
      <c r="AF229" t="str">
        <f t="shared" ref="AF229:AF292" si="195">IF($C229&lt;300, H$8*$E229^$D$17*$F229^H$14,IF(AND($C229&gt;=300, $C229&lt;484), Q$8*$E229^$D$17*$F229^H$14, IF(AND($C229&gt;=484, $C229&lt;1500), Z$8*$E229^$D$17*$F229^H$14, "DUD")))</f>
        <v>DUD</v>
      </c>
      <c r="AG229" t="str">
        <f t="shared" ref="AG229:AG292" si="196">IF($C229&lt;300, D$9*$E229^$D$18*$F229^D$14,IF(AND($C229&gt;=300, $C229&lt;484), M$9*$E229^$D$18*$F229^D$14, IF(AND($C229&gt;=484, $C229&lt;1500), V$9*$E229^$D$18*$F229^D$14, "DUD")))</f>
        <v>DUD</v>
      </c>
      <c r="AH229" t="str">
        <f t="shared" ref="AH229:AH292" si="197">IF($C229&lt;300, E$9*$E229^$D$18*$F229^E$14,IF(AND($C229&gt;=300, $C229&lt;484), N$9*$E229^$D$18*$F229^E$14, IF(AND($C229&gt;=484, $C229&lt;1500), W$9*$E229^$D$18*$F229^E$14, "DUD")))</f>
        <v>DUD</v>
      </c>
      <c r="AI229" t="str">
        <f t="shared" ref="AI229:AI292" si="198">IF($C229&lt;300, F$9*$E229^$D$18*$F229^F$14,IF(AND($C229&gt;=300, $C229&lt;484), O$9*$E229^$D$18*$F229^F$14, IF(AND($C229&gt;=484, $C229&lt;1500), X$9*$E229^$D$18*$F229^F$14, "DUD")))</f>
        <v>DUD</v>
      </c>
      <c r="AJ229" t="str">
        <f t="shared" ref="AJ229:AJ292" si="199">IF($C229&lt;300, G$9*$E229^$D$18*$F229^G$14,IF(AND($C229&gt;=300, $C229&lt;484), P$9*$E229^$D$18*$F229^G$14, IF(AND($C229&gt;=484, $C229&lt;1500), Y$9*$E229^$D$18*$F229^G$14, "DUD")))</f>
        <v>DUD</v>
      </c>
      <c r="AK229" t="str">
        <f t="shared" ref="AK229:AK292" si="200">IF($C229&lt;300, D$10*$E229^$D$19*$F229^D$14,IF(AND($C229&gt;=300, $C229&lt;484), M$10*$E229^$D$19*$F229^D$14, IF(AND($C229&gt;=484, $C229&lt;1500), V$10*$E229^$D$19*$F229^D$14, "DUD")))</f>
        <v>DUD</v>
      </c>
      <c r="AL229" t="str">
        <f t="shared" ref="AL229:AL292" si="201">IF($C229&lt;300, E$10*$E229^$D$19*$F229^E$14,IF(AND($C229&gt;=300, $C229&lt;484), N$10*$E229^$D$19*$F229^E$14, IF(AND($C229&gt;=484, $C229&lt;1500), W$10*$E229^$D$19*$F229^E$14, "DUD")))</f>
        <v>DUD</v>
      </c>
      <c r="AM229" t="str">
        <f t="shared" ref="AM229:AM292" si="202">IF($C229&lt;300, D$11*$E229^$D$20*$F229^D$14,IF(AND($C229&gt;=300, $C229&lt;484), M$11*$E229^$D$20*$F229^D$14, IF(AND($C229&gt;=484, $C229&lt;1500), V$11*$E229^$D$20*$F229^D$14, "DUD")))</f>
        <v>DUD</v>
      </c>
      <c r="AN229" t="str">
        <f t="shared" ref="AN229:AN292" si="203">IF($C229&lt;300, D$12*$E229^$D$21*$F229^D$14,IF(AND($C229&gt;=300, $C229&lt;484), M$12*$E229^$D$21*$F229^D$14, IF(AND($C229&gt;=484, $C229&lt;1500), V$12*$E229^$D$21*$F229^D$14, "DUD")))</f>
        <v>DUD</v>
      </c>
      <c r="AO229">
        <f t="shared" ref="AO229:AO292" si="204">SUM(G229:AN229)</f>
        <v>0</v>
      </c>
      <c r="AP229" s="21">
        <f t="shared" ref="AP229:AP292" si="205">IF(AND(AQ229="halite",C229&gt;B229),87.5232693318019 + B229^2* -0.410049875259057 + B229^3 * 0.00115907340158665 + 1.77287229548973 * C229 + C229^2 * -0.00953597270388461 + C229^3 * 0.00037967073890189 + B229 * C229 * 0.33525139919695 + B229 * C229^2 * -0.00164242453216317 + B229^2* C229 * 0.00118974098346504 + B229^2* C229^4 * 2.82835751035787E-12 + B229^3 * C229 * -0.0000066648110839168 + B229^3 * C229^2 * 0.0000000255742997455 + B229^3 * C229^3 * -4.35446772743859E-11 + B229^3 * C229^4 * 2.02257752380179E-14 + B229^4 * C229 * -0.0000000034212870046 + B229^4 * C229^3 * 1.87505885651732E-14 + B229^4 * C229^4 * -1.51982791793341E-17,10^AO229)</f>
        <v>1</v>
      </c>
      <c r="AQ229" s="20">
        <f>Main!D121</f>
        <v>0</v>
      </c>
      <c r="AR229" s="24" t="e">
        <f t="shared" ref="AR229:AR292" si="206">IF(AND(C229&gt;B229,AQ229="halite"),AS229*1000,873.48453 + 0.5585537*C229 + 0.003405*(C229-435.151)^2 + 0.00000017469*(C229-435.151)^3 - 0.000000015179*(C229-435.151)^4 - 0.000000000003306*(C229-435.151)^5 + 0.00000000000002977*(C229-435.151)^6)</f>
        <v>#VALUE!</v>
      </c>
      <c r="AS229" t="e">
        <f t="shared" ref="AS229:AS292" si="207">IF(AND(C229&gt;B229,AQ229="halite"),1.17409380847416 + B229 * B229 * 0.0000003419910544866 + B229 * B229 * B229 * -0.0000000097510758897 + 0.000113203232231015 * C229 + C229 * C229 * 0.0000021472131887127 + B229 * C229 * -0.0000039306105206257 + B229 * C229 * C229 * -0.0000000034820260987 + B229 * B229 * C229 * 0.0000000085101215958 + B229 * B229 * C229 * C229 * 3.8536934497866E-12 + B229 * B229 * B229 * C229 * 2.02101552856566E-11 + B229 * B229 * B229 * C229 * C229 * -1.97393383070816E-14,AR229/1000)</f>
        <v>#VALUE!</v>
      </c>
      <c r="AT229" t="e">
        <f t="shared" ref="AT229:AT292" si="208">IF(AND(C229&gt;B229,AQ229="halite"),"No vapor present",IF(C229&lt;39.52817,0,IF(C229&lt;505,-0.00006525 + 0.000000039606*C229^2 + 0.000000000001325*C229^4 + 3.487E-17*C229^6 - 2.01E-22*C229^8 + 2.819E-28*C229^10,0.128455903255227+0.000147188507374369*(C229-505) - 0.0000025837*(C229-505)^2 + 0.000000000007149*(C229-505)^4)))</f>
        <v>#VALUE!</v>
      </c>
      <c r="AU229" t="str">
        <f t="shared" ref="AU229:AU292" si="209">IF(AND(C229&gt;B229,AQ229="halite"),"No vapor present",IF(OR(AQ229="ice",AQ229="hydrohalite"),0,IF(AQ229="halite",     IF(C229&lt;776,10^(-16.9127 + 0.0532195*C229 - 0.000062828*C229^2 + 0.000000018512*C229^3),10^(-4.7974356-0.01084711*(C229-776)+5.44238214357975E-21*(C229-776)^15)), "")))</f>
        <v/>
      </c>
      <c r="AV229" t="str">
        <f t="shared" ref="AV229:AV292" si="210">IF(ISNUMBER(AU229),AU229*58.44277/(AU229*58.44277+(1-AU229)*18.0152)*100,"No vapor present")</f>
        <v>No vapor present</v>
      </c>
      <c r="AW229" t="str">
        <f t="shared" ref="AW229:AW292" si="211">IF(AND(C229&gt;B229,AQ229="halite"),AP229,IF(AQ229="ice",0.0061999 + 0.0005131*C229+ 0.0000174*C229^2 + 0.00000022842*C229^3,IF(AQ229="hydrohalite", 0.0046293 + 0.0003178*C229+ 0.0000091421*C229^2 + 0.00000010905*C229^3, IF(AQ229="halite", 0.00464+0.0000005*C229/800.7+16.9078*(C229/800.7)^2-269.148*(C229/800.7)^3+7632.04*(C229/800.7)^4-49563.6*(C229/800.7)^5+233119*(C229/800.7)^6-513556*(C229/800.7)^7+549708*(C229/800.7)^8-284628*(C229/800.7)^9+(0.0005-(0.00464+0.0000005+16.9078-269.148+7632.04-49563.6+233119-513556+549708-284628))*(C229/800.7)^10,""))))</f>
        <v/>
      </c>
      <c r="AX229" t="str">
        <f t="shared" ref="AX229:AX292" si="212">IF(AND(C229&gt;B229,AQ229="halite"),"Lecumberri-Sanchez, P., Steele-Macinnis, M. &amp; Bodnar, R.J. (2012) A numerical model to estimate trapping conditions of fluid inclusions that homogenize by halite disappearance. Geochimica et Cosmochimica Acta",IF(OR(AQ229="ice",AQ229="hydrohalite",AQ229=""),"",IF(AQ229="halite","Driesner, T. &amp; Heinrich, C.A. (2007) The system H2O-NaCl. Part I: Correlation formulae for phase relations in temperature-pressure-composition space from 0 to 1000 °C, 0 to 5000 bar, and 0 to 1 XNaCl","")))</f>
        <v/>
      </c>
      <c r="AY229" s="26" t="e">
        <f t="shared" ref="AY229:AY292" si="213">(AW229-AP229)/AW229*100</f>
        <v>#VALUE!</v>
      </c>
      <c r="AZ229" s="22">
        <f>IF(B229&gt;C229,1+ -0.000340326741162024 *(B229-C229)+(B229-C229)^2* -0.000000850463578321 + (B229-C229)*Main!C121* -0.000001031725417801,1)</f>
        <v>1</v>
      </c>
      <c r="BA229" t="e">
        <f t="shared" ref="BA229:BA292" si="214">AZ229*AS229/(AZ229*AS229+(1-AZ229)*AT229)</f>
        <v>#VALUE!</v>
      </c>
      <c r="BB229" s="25" t="e">
        <f>IF(AND(ISBLANK(Main!C121),ISNUMBER(Main!F121)), Main!F121, BA229*D229+(1-BA229)*AV229)</f>
        <v>#VALUE!</v>
      </c>
      <c r="BC229" s="27"/>
      <c r="BL229" s="53"/>
      <c r="BM229" s="54"/>
    </row>
    <row r="230" spans="2:65">
      <c r="B230">
        <f>Main!E122</f>
        <v>0</v>
      </c>
      <c r="C230" t="str">
        <f>IF(ISNUMBER(Main!C122),Main!C122, IF(AND(ISBLANK(Main!C122), ISNUMBER(Main!F122)), 'Tm-Th-Salinity'!H230,""))</f>
        <v/>
      </c>
      <c r="D230" s="25" t="str">
        <f>IF('Tm-Th-Salinity'!E230=0,0.0000000001,'Tm-Th-Salinity'!E230)</f>
        <v/>
      </c>
      <c r="E230" t="e">
        <f t="shared" si="168"/>
        <v>#VALUE!</v>
      </c>
      <c r="F230" t="e">
        <f t="shared" si="169"/>
        <v>#VALUE!</v>
      </c>
      <c r="G230" t="str">
        <f t="shared" si="170"/>
        <v>DUD</v>
      </c>
      <c r="H230" t="str">
        <f t="shared" si="171"/>
        <v>DUD</v>
      </c>
      <c r="I230" t="str">
        <f t="shared" si="172"/>
        <v>DUD</v>
      </c>
      <c r="J230" t="str">
        <f t="shared" si="173"/>
        <v>DUD</v>
      </c>
      <c r="K230" t="str">
        <f t="shared" si="174"/>
        <v>DUD</v>
      </c>
      <c r="L230" t="str">
        <f t="shared" si="175"/>
        <v>DUD</v>
      </c>
      <c r="M230" t="str">
        <f t="shared" si="176"/>
        <v>DUD</v>
      </c>
      <c r="N230" t="str">
        <f t="shared" si="177"/>
        <v>DUD</v>
      </c>
      <c r="O230" t="str">
        <f t="shared" si="178"/>
        <v>DUD</v>
      </c>
      <c r="P230" t="str">
        <f t="shared" si="179"/>
        <v>DUD</v>
      </c>
      <c r="Q230" t="str">
        <f t="shared" si="180"/>
        <v>DUD</v>
      </c>
      <c r="R230" t="str">
        <f t="shared" si="181"/>
        <v>DUD</v>
      </c>
      <c r="S230" t="str">
        <f t="shared" si="182"/>
        <v>DUD</v>
      </c>
      <c r="T230" t="str">
        <f t="shared" si="183"/>
        <v>DUD</v>
      </c>
      <c r="U230" t="str">
        <f t="shared" si="184"/>
        <v>DUD</v>
      </c>
      <c r="V230" t="str">
        <f t="shared" si="185"/>
        <v>DUD</v>
      </c>
      <c r="W230" t="str">
        <f t="shared" si="186"/>
        <v>DUD</v>
      </c>
      <c r="X230" t="str">
        <f t="shared" si="187"/>
        <v>DUD</v>
      </c>
      <c r="Y230" t="str">
        <f t="shared" si="188"/>
        <v>DUD</v>
      </c>
      <c r="Z230" t="str">
        <f t="shared" si="189"/>
        <v>DUD</v>
      </c>
      <c r="AA230" t="str">
        <f t="shared" si="190"/>
        <v>DUD</v>
      </c>
      <c r="AB230" t="str">
        <f t="shared" si="191"/>
        <v>DUD</v>
      </c>
      <c r="AC230" t="str">
        <f t="shared" si="192"/>
        <v>DUD</v>
      </c>
      <c r="AD230" t="str">
        <f t="shared" si="193"/>
        <v>DUD</v>
      </c>
      <c r="AE230" t="str">
        <f t="shared" si="194"/>
        <v>DUD</v>
      </c>
      <c r="AF230" t="str">
        <f t="shared" si="195"/>
        <v>DUD</v>
      </c>
      <c r="AG230" t="str">
        <f t="shared" si="196"/>
        <v>DUD</v>
      </c>
      <c r="AH230" t="str">
        <f t="shared" si="197"/>
        <v>DUD</v>
      </c>
      <c r="AI230" t="str">
        <f t="shared" si="198"/>
        <v>DUD</v>
      </c>
      <c r="AJ230" t="str">
        <f t="shared" si="199"/>
        <v>DUD</v>
      </c>
      <c r="AK230" t="str">
        <f t="shared" si="200"/>
        <v>DUD</v>
      </c>
      <c r="AL230" t="str">
        <f t="shared" si="201"/>
        <v>DUD</v>
      </c>
      <c r="AM230" t="str">
        <f t="shared" si="202"/>
        <v>DUD</v>
      </c>
      <c r="AN230" t="str">
        <f t="shared" si="203"/>
        <v>DUD</v>
      </c>
      <c r="AO230">
        <f t="shared" si="204"/>
        <v>0</v>
      </c>
      <c r="AP230" s="21">
        <f t="shared" si="205"/>
        <v>1</v>
      </c>
      <c r="AQ230" s="20">
        <f>Main!D122</f>
        <v>0</v>
      </c>
      <c r="AR230" s="24" t="e">
        <f t="shared" si="206"/>
        <v>#VALUE!</v>
      </c>
      <c r="AS230" t="e">
        <f t="shared" si="207"/>
        <v>#VALUE!</v>
      </c>
      <c r="AT230" t="e">
        <f t="shared" si="208"/>
        <v>#VALUE!</v>
      </c>
      <c r="AU230" t="str">
        <f t="shared" si="209"/>
        <v/>
      </c>
      <c r="AV230" t="str">
        <f t="shared" si="210"/>
        <v>No vapor present</v>
      </c>
      <c r="AW230" t="str">
        <f t="shared" si="211"/>
        <v/>
      </c>
      <c r="AX230" t="str">
        <f t="shared" si="212"/>
        <v/>
      </c>
      <c r="AY230" s="26" t="e">
        <f t="shared" si="213"/>
        <v>#VALUE!</v>
      </c>
      <c r="AZ230" s="22">
        <f>IF(B230&gt;C230,1+ -0.000340326741162024 *(B230-C230)+(B230-C230)^2* -0.000000850463578321 + (B230-C230)*Main!C122* -0.000001031725417801,1)</f>
        <v>1</v>
      </c>
      <c r="BA230" t="e">
        <f t="shared" si="214"/>
        <v>#VALUE!</v>
      </c>
      <c r="BB230" s="25" t="e">
        <f>IF(AND(ISBLANK(Main!C122),ISNUMBER(Main!F122)), Main!F122, BA230*D230+(1-BA230)*AV230)</f>
        <v>#VALUE!</v>
      </c>
      <c r="BC230" s="27"/>
      <c r="BL230" s="53"/>
      <c r="BM230" s="54"/>
    </row>
    <row r="231" spans="2:65">
      <c r="B231">
        <f>Main!E123</f>
        <v>0</v>
      </c>
      <c r="C231" t="str">
        <f>IF(ISNUMBER(Main!C123),Main!C123, IF(AND(ISBLANK(Main!C123), ISNUMBER(Main!F123)), 'Tm-Th-Salinity'!H231,""))</f>
        <v/>
      </c>
      <c r="D231" s="25" t="str">
        <f>IF('Tm-Th-Salinity'!E231=0,0.0000000001,'Tm-Th-Salinity'!E231)</f>
        <v/>
      </c>
      <c r="E231" t="e">
        <f t="shared" si="168"/>
        <v>#VALUE!</v>
      </c>
      <c r="F231" t="e">
        <f t="shared" si="169"/>
        <v>#VALUE!</v>
      </c>
      <c r="G231" t="str">
        <f t="shared" si="170"/>
        <v>DUD</v>
      </c>
      <c r="H231" t="str">
        <f t="shared" si="171"/>
        <v>DUD</v>
      </c>
      <c r="I231" t="str">
        <f t="shared" si="172"/>
        <v>DUD</v>
      </c>
      <c r="J231" t="str">
        <f t="shared" si="173"/>
        <v>DUD</v>
      </c>
      <c r="K231" t="str">
        <f t="shared" si="174"/>
        <v>DUD</v>
      </c>
      <c r="L231" t="str">
        <f t="shared" si="175"/>
        <v>DUD</v>
      </c>
      <c r="M231" t="str">
        <f t="shared" si="176"/>
        <v>DUD</v>
      </c>
      <c r="N231" t="str">
        <f t="shared" si="177"/>
        <v>DUD</v>
      </c>
      <c r="O231" t="str">
        <f t="shared" si="178"/>
        <v>DUD</v>
      </c>
      <c r="P231" t="str">
        <f t="shared" si="179"/>
        <v>DUD</v>
      </c>
      <c r="Q231" t="str">
        <f t="shared" si="180"/>
        <v>DUD</v>
      </c>
      <c r="R231" t="str">
        <f t="shared" si="181"/>
        <v>DUD</v>
      </c>
      <c r="S231" t="str">
        <f t="shared" si="182"/>
        <v>DUD</v>
      </c>
      <c r="T231" t="str">
        <f t="shared" si="183"/>
        <v>DUD</v>
      </c>
      <c r="U231" t="str">
        <f t="shared" si="184"/>
        <v>DUD</v>
      </c>
      <c r="V231" t="str">
        <f t="shared" si="185"/>
        <v>DUD</v>
      </c>
      <c r="W231" t="str">
        <f t="shared" si="186"/>
        <v>DUD</v>
      </c>
      <c r="X231" t="str">
        <f t="shared" si="187"/>
        <v>DUD</v>
      </c>
      <c r="Y231" t="str">
        <f t="shared" si="188"/>
        <v>DUD</v>
      </c>
      <c r="Z231" t="str">
        <f t="shared" si="189"/>
        <v>DUD</v>
      </c>
      <c r="AA231" t="str">
        <f t="shared" si="190"/>
        <v>DUD</v>
      </c>
      <c r="AB231" t="str">
        <f t="shared" si="191"/>
        <v>DUD</v>
      </c>
      <c r="AC231" t="str">
        <f t="shared" si="192"/>
        <v>DUD</v>
      </c>
      <c r="AD231" t="str">
        <f t="shared" si="193"/>
        <v>DUD</v>
      </c>
      <c r="AE231" t="str">
        <f t="shared" si="194"/>
        <v>DUD</v>
      </c>
      <c r="AF231" t="str">
        <f t="shared" si="195"/>
        <v>DUD</v>
      </c>
      <c r="AG231" t="str">
        <f t="shared" si="196"/>
        <v>DUD</v>
      </c>
      <c r="AH231" t="str">
        <f t="shared" si="197"/>
        <v>DUD</v>
      </c>
      <c r="AI231" t="str">
        <f t="shared" si="198"/>
        <v>DUD</v>
      </c>
      <c r="AJ231" t="str">
        <f t="shared" si="199"/>
        <v>DUD</v>
      </c>
      <c r="AK231" t="str">
        <f t="shared" si="200"/>
        <v>DUD</v>
      </c>
      <c r="AL231" t="str">
        <f t="shared" si="201"/>
        <v>DUD</v>
      </c>
      <c r="AM231" t="str">
        <f t="shared" si="202"/>
        <v>DUD</v>
      </c>
      <c r="AN231" t="str">
        <f t="shared" si="203"/>
        <v>DUD</v>
      </c>
      <c r="AO231">
        <f t="shared" si="204"/>
        <v>0</v>
      </c>
      <c r="AP231" s="21">
        <f t="shared" si="205"/>
        <v>1</v>
      </c>
      <c r="AQ231" s="20">
        <f>Main!D123</f>
        <v>0</v>
      </c>
      <c r="AR231" s="24" t="e">
        <f t="shared" si="206"/>
        <v>#VALUE!</v>
      </c>
      <c r="AS231" t="e">
        <f t="shared" si="207"/>
        <v>#VALUE!</v>
      </c>
      <c r="AT231" t="e">
        <f t="shared" si="208"/>
        <v>#VALUE!</v>
      </c>
      <c r="AU231" t="str">
        <f t="shared" si="209"/>
        <v/>
      </c>
      <c r="AV231" t="str">
        <f t="shared" si="210"/>
        <v>No vapor present</v>
      </c>
      <c r="AW231" t="str">
        <f t="shared" si="211"/>
        <v/>
      </c>
      <c r="AX231" t="str">
        <f t="shared" si="212"/>
        <v/>
      </c>
      <c r="AY231" s="26" t="e">
        <f t="shared" si="213"/>
        <v>#VALUE!</v>
      </c>
      <c r="AZ231" s="22">
        <f>IF(B231&gt;C231,1+ -0.000340326741162024 *(B231-C231)+(B231-C231)^2* -0.000000850463578321 + (B231-C231)*Main!C123* -0.000001031725417801,1)</f>
        <v>1</v>
      </c>
      <c r="BA231" t="e">
        <f t="shared" si="214"/>
        <v>#VALUE!</v>
      </c>
      <c r="BB231" s="25" t="e">
        <f>IF(AND(ISBLANK(Main!C123),ISNUMBER(Main!F123)), Main!F123, BA231*D231+(1-BA231)*AV231)</f>
        <v>#VALUE!</v>
      </c>
      <c r="BC231" s="27"/>
      <c r="BL231" s="53"/>
      <c r="BM231" s="54"/>
    </row>
    <row r="232" spans="2:65">
      <c r="B232">
        <f>Main!E124</f>
        <v>0</v>
      </c>
      <c r="C232" t="str">
        <f>IF(ISNUMBER(Main!C124),Main!C124, IF(AND(ISBLANK(Main!C124), ISNUMBER(Main!F124)), 'Tm-Th-Salinity'!H232,""))</f>
        <v/>
      </c>
      <c r="D232" s="25" t="str">
        <f>IF('Tm-Th-Salinity'!E232=0,0.0000000001,'Tm-Th-Salinity'!E232)</f>
        <v/>
      </c>
      <c r="E232" t="e">
        <f t="shared" si="168"/>
        <v>#VALUE!</v>
      </c>
      <c r="F232" t="e">
        <f t="shared" si="169"/>
        <v>#VALUE!</v>
      </c>
      <c r="G232" t="str">
        <f t="shared" si="170"/>
        <v>DUD</v>
      </c>
      <c r="H232" t="str">
        <f t="shared" si="171"/>
        <v>DUD</v>
      </c>
      <c r="I232" t="str">
        <f t="shared" si="172"/>
        <v>DUD</v>
      </c>
      <c r="J232" t="str">
        <f t="shared" si="173"/>
        <v>DUD</v>
      </c>
      <c r="K232" t="str">
        <f t="shared" si="174"/>
        <v>DUD</v>
      </c>
      <c r="L232" t="str">
        <f t="shared" si="175"/>
        <v>DUD</v>
      </c>
      <c r="M232" t="str">
        <f t="shared" si="176"/>
        <v>DUD</v>
      </c>
      <c r="N232" t="str">
        <f t="shared" si="177"/>
        <v>DUD</v>
      </c>
      <c r="O232" t="str">
        <f t="shared" si="178"/>
        <v>DUD</v>
      </c>
      <c r="P232" t="str">
        <f t="shared" si="179"/>
        <v>DUD</v>
      </c>
      <c r="Q232" t="str">
        <f t="shared" si="180"/>
        <v>DUD</v>
      </c>
      <c r="R232" t="str">
        <f t="shared" si="181"/>
        <v>DUD</v>
      </c>
      <c r="S232" t="str">
        <f t="shared" si="182"/>
        <v>DUD</v>
      </c>
      <c r="T232" t="str">
        <f t="shared" si="183"/>
        <v>DUD</v>
      </c>
      <c r="U232" t="str">
        <f t="shared" si="184"/>
        <v>DUD</v>
      </c>
      <c r="V232" t="str">
        <f t="shared" si="185"/>
        <v>DUD</v>
      </c>
      <c r="W232" t="str">
        <f t="shared" si="186"/>
        <v>DUD</v>
      </c>
      <c r="X232" t="str">
        <f t="shared" si="187"/>
        <v>DUD</v>
      </c>
      <c r="Y232" t="str">
        <f t="shared" si="188"/>
        <v>DUD</v>
      </c>
      <c r="Z232" t="str">
        <f t="shared" si="189"/>
        <v>DUD</v>
      </c>
      <c r="AA232" t="str">
        <f t="shared" si="190"/>
        <v>DUD</v>
      </c>
      <c r="AB232" t="str">
        <f t="shared" si="191"/>
        <v>DUD</v>
      </c>
      <c r="AC232" t="str">
        <f t="shared" si="192"/>
        <v>DUD</v>
      </c>
      <c r="AD232" t="str">
        <f t="shared" si="193"/>
        <v>DUD</v>
      </c>
      <c r="AE232" t="str">
        <f t="shared" si="194"/>
        <v>DUD</v>
      </c>
      <c r="AF232" t="str">
        <f t="shared" si="195"/>
        <v>DUD</v>
      </c>
      <c r="AG232" t="str">
        <f t="shared" si="196"/>
        <v>DUD</v>
      </c>
      <c r="AH232" t="str">
        <f t="shared" si="197"/>
        <v>DUD</v>
      </c>
      <c r="AI232" t="str">
        <f t="shared" si="198"/>
        <v>DUD</v>
      </c>
      <c r="AJ232" t="str">
        <f t="shared" si="199"/>
        <v>DUD</v>
      </c>
      <c r="AK232" t="str">
        <f t="shared" si="200"/>
        <v>DUD</v>
      </c>
      <c r="AL232" t="str">
        <f t="shared" si="201"/>
        <v>DUD</v>
      </c>
      <c r="AM232" t="str">
        <f t="shared" si="202"/>
        <v>DUD</v>
      </c>
      <c r="AN232" t="str">
        <f t="shared" si="203"/>
        <v>DUD</v>
      </c>
      <c r="AO232">
        <f t="shared" si="204"/>
        <v>0</v>
      </c>
      <c r="AP232" s="21">
        <f t="shared" si="205"/>
        <v>1</v>
      </c>
      <c r="AQ232" s="20">
        <f>Main!D124</f>
        <v>0</v>
      </c>
      <c r="AR232" s="24" t="e">
        <f t="shared" si="206"/>
        <v>#VALUE!</v>
      </c>
      <c r="AS232" t="e">
        <f t="shared" si="207"/>
        <v>#VALUE!</v>
      </c>
      <c r="AT232" t="e">
        <f t="shared" si="208"/>
        <v>#VALUE!</v>
      </c>
      <c r="AU232" t="str">
        <f t="shared" si="209"/>
        <v/>
      </c>
      <c r="AV232" t="str">
        <f t="shared" si="210"/>
        <v>No vapor present</v>
      </c>
      <c r="AW232" t="str">
        <f t="shared" si="211"/>
        <v/>
      </c>
      <c r="AX232" t="str">
        <f t="shared" si="212"/>
        <v/>
      </c>
      <c r="AY232" s="26" t="e">
        <f t="shared" si="213"/>
        <v>#VALUE!</v>
      </c>
      <c r="AZ232" s="22">
        <f>IF(B232&gt;C232,1+ -0.000340326741162024 *(B232-C232)+(B232-C232)^2* -0.000000850463578321 + (B232-C232)*Main!C124* -0.000001031725417801,1)</f>
        <v>1</v>
      </c>
      <c r="BA232" t="e">
        <f t="shared" si="214"/>
        <v>#VALUE!</v>
      </c>
      <c r="BB232" s="25" t="e">
        <f>IF(AND(ISBLANK(Main!C124),ISNUMBER(Main!F124)), Main!F124, BA232*D232+(1-BA232)*AV232)</f>
        <v>#VALUE!</v>
      </c>
      <c r="BC232" s="27"/>
      <c r="BL232" s="53"/>
      <c r="BM232" s="54"/>
    </row>
    <row r="233" spans="2:65">
      <c r="B233">
        <f>Main!E125</f>
        <v>0</v>
      </c>
      <c r="C233" t="str">
        <f>IF(ISNUMBER(Main!C125),Main!C125, IF(AND(ISBLANK(Main!C125), ISNUMBER(Main!F125)), 'Tm-Th-Salinity'!H233,""))</f>
        <v/>
      </c>
      <c r="D233" s="25" t="str">
        <f>IF('Tm-Th-Salinity'!E233=0,0.0000000001,'Tm-Th-Salinity'!E233)</f>
        <v/>
      </c>
      <c r="E233" t="e">
        <f t="shared" si="168"/>
        <v>#VALUE!</v>
      </c>
      <c r="F233" t="e">
        <f t="shared" si="169"/>
        <v>#VALUE!</v>
      </c>
      <c r="G233" t="str">
        <f t="shared" si="170"/>
        <v>DUD</v>
      </c>
      <c r="H233" t="str">
        <f t="shared" si="171"/>
        <v>DUD</v>
      </c>
      <c r="I233" t="str">
        <f t="shared" si="172"/>
        <v>DUD</v>
      </c>
      <c r="J233" t="str">
        <f t="shared" si="173"/>
        <v>DUD</v>
      </c>
      <c r="K233" t="str">
        <f t="shared" si="174"/>
        <v>DUD</v>
      </c>
      <c r="L233" t="str">
        <f t="shared" si="175"/>
        <v>DUD</v>
      </c>
      <c r="M233" t="str">
        <f t="shared" si="176"/>
        <v>DUD</v>
      </c>
      <c r="N233" t="str">
        <f t="shared" si="177"/>
        <v>DUD</v>
      </c>
      <c r="O233" t="str">
        <f t="shared" si="178"/>
        <v>DUD</v>
      </c>
      <c r="P233" t="str">
        <f t="shared" si="179"/>
        <v>DUD</v>
      </c>
      <c r="Q233" t="str">
        <f t="shared" si="180"/>
        <v>DUD</v>
      </c>
      <c r="R233" t="str">
        <f t="shared" si="181"/>
        <v>DUD</v>
      </c>
      <c r="S233" t="str">
        <f t="shared" si="182"/>
        <v>DUD</v>
      </c>
      <c r="T233" t="str">
        <f t="shared" si="183"/>
        <v>DUD</v>
      </c>
      <c r="U233" t="str">
        <f t="shared" si="184"/>
        <v>DUD</v>
      </c>
      <c r="V233" t="str">
        <f t="shared" si="185"/>
        <v>DUD</v>
      </c>
      <c r="W233" t="str">
        <f t="shared" si="186"/>
        <v>DUD</v>
      </c>
      <c r="X233" t="str">
        <f t="shared" si="187"/>
        <v>DUD</v>
      </c>
      <c r="Y233" t="str">
        <f t="shared" si="188"/>
        <v>DUD</v>
      </c>
      <c r="Z233" t="str">
        <f t="shared" si="189"/>
        <v>DUD</v>
      </c>
      <c r="AA233" t="str">
        <f t="shared" si="190"/>
        <v>DUD</v>
      </c>
      <c r="AB233" t="str">
        <f t="shared" si="191"/>
        <v>DUD</v>
      </c>
      <c r="AC233" t="str">
        <f t="shared" si="192"/>
        <v>DUD</v>
      </c>
      <c r="AD233" t="str">
        <f t="shared" si="193"/>
        <v>DUD</v>
      </c>
      <c r="AE233" t="str">
        <f t="shared" si="194"/>
        <v>DUD</v>
      </c>
      <c r="AF233" t="str">
        <f t="shared" si="195"/>
        <v>DUD</v>
      </c>
      <c r="AG233" t="str">
        <f t="shared" si="196"/>
        <v>DUD</v>
      </c>
      <c r="AH233" t="str">
        <f t="shared" si="197"/>
        <v>DUD</v>
      </c>
      <c r="AI233" t="str">
        <f t="shared" si="198"/>
        <v>DUD</v>
      </c>
      <c r="AJ233" t="str">
        <f t="shared" si="199"/>
        <v>DUD</v>
      </c>
      <c r="AK233" t="str">
        <f t="shared" si="200"/>
        <v>DUD</v>
      </c>
      <c r="AL233" t="str">
        <f t="shared" si="201"/>
        <v>DUD</v>
      </c>
      <c r="AM233" t="str">
        <f t="shared" si="202"/>
        <v>DUD</v>
      </c>
      <c r="AN233" t="str">
        <f t="shared" si="203"/>
        <v>DUD</v>
      </c>
      <c r="AO233">
        <f t="shared" si="204"/>
        <v>0</v>
      </c>
      <c r="AP233" s="21">
        <f t="shared" si="205"/>
        <v>1</v>
      </c>
      <c r="AQ233" s="20">
        <f>Main!D125</f>
        <v>0</v>
      </c>
      <c r="AR233" s="24" t="e">
        <f t="shared" si="206"/>
        <v>#VALUE!</v>
      </c>
      <c r="AS233" t="e">
        <f t="shared" si="207"/>
        <v>#VALUE!</v>
      </c>
      <c r="AT233" t="e">
        <f t="shared" si="208"/>
        <v>#VALUE!</v>
      </c>
      <c r="AU233" t="str">
        <f t="shared" si="209"/>
        <v/>
      </c>
      <c r="AV233" t="str">
        <f t="shared" si="210"/>
        <v>No vapor present</v>
      </c>
      <c r="AW233" t="str">
        <f t="shared" si="211"/>
        <v/>
      </c>
      <c r="AX233" t="str">
        <f t="shared" si="212"/>
        <v/>
      </c>
      <c r="AY233" s="26" t="e">
        <f t="shared" si="213"/>
        <v>#VALUE!</v>
      </c>
      <c r="AZ233" s="22">
        <f>IF(B233&gt;C233,1+ -0.000340326741162024 *(B233-C233)+(B233-C233)^2* -0.000000850463578321 + (B233-C233)*Main!C125* -0.000001031725417801,1)</f>
        <v>1</v>
      </c>
      <c r="BA233" t="e">
        <f t="shared" si="214"/>
        <v>#VALUE!</v>
      </c>
      <c r="BB233" s="25" t="e">
        <f>IF(AND(ISBLANK(Main!C125),ISNUMBER(Main!F125)), Main!F125, BA233*D233+(1-BA233)*AV233)</f>
        <v>#VALUE!</v>
      </c>
      <c r="BC233" s="27"/>
      <c r="BL233" s="53"/>
      <c r="BM233" s="54"/>
    </row>
    <row r="234" spans="2:65">
      <c r="B234">
        <f>Main!E126</f>
        <v>0</v>
      </c>
      <c r="C234" t="str">
        <f>IF(ISNUMBER(Main!C126),Main!C126, IF(AND(ISBLANK(Main!C126), ISNUMBER(Main!F126)), 'Tm-Th-Salinity'!H234,""))</f>
        <v/>
      </c>
      <c r="D234" s="25" t="str">
        <f>IF('Tm-Th-Salinity'!E234=0,0.0000000001,'Tm-Th-Salinity'!E234)</f>
        <v/>
      </c>
      <c r="E234" t="e">
        <f t="shared" si="168"/>
        <v>#VALUE!</v>
      </c>
      <c r="F234" t="e">
        <f t="shared" si="169"/>
        <v>#VALUE!</v>
      </c>
      <c r="G234" t="str">
        <f t="shared" si="170"/>
        <v>DUD</v>
      </c>
      <c r="H234" t="str">
        <f t="shared" si="171"/>
        <v>DUD</v>
      </c>
      <c r="I234" t="str">
        <f t="shared" si="172"/>
        <v>DUD</v>
      </c>
      <c r="J234" t="str">
        <f t="shared" si="173"/>
        <v>DUD</v>
      </c>
      <c r="K234" t="str">
        <f t="shared" si="174"/>
        <v>DUD</v>
      </c>
      <c r="L234" t="str">
        <f t="shared" si="175"/>
        <v>DUD</v>
      </c>
      <c r="M234" t="str">
        <f t="shared" si="176"/>
        <v>DUD</v>
      </c>
      <c r="N234" t="str">
        <f t="shared" si="177"/>
        <v>DUD</v>
      </c>
      <c r="O234" t="str">
        <f t="shared" si="178"/>
        <v>DUD</v>
      </c>
      <c r="P234" t="str">
        <f t="shared" si="179"/>
        <v>DUD</v>
      </c>
      <c r="Q234" t="str">
        <f t="shared" si="180"/>
        <v>DUD</v>
      </c>
      <c r="R234" t="str">
        <f t="shared" si="181"/>
        <v>DUD</v>
      </c>
      <c r="S234" t="str">
        <f t="shared" si="182"/>
        <v>DUD</v>
      </c>
      <c r="T234" t="str">
        <f t="shared" si="183"/>
        <v>DUD</v>
      </c>
      <c r="U234" t="str">
        <f t="shared" si="184"/>
        <v>DUD</v>
      </c>
      <c r="V234" t="str">
        <f t="shared" si="185"/>
        <v>DUD</v>
      </c>
      <c r="W234" t="str">
        <f t="shared" si="186"/>
        <v>DUD</v>
      </c>
      <c r="X234" t="str">
        <f t="shared" si="187"/>
        <v>DUD</v>
      </c>
      <c r="Y234" t="str">
        <f t="shared" si="188"/>
        <v>DUD</v>
      </c>
      <c r="Z234" t="str">
        <f t="shared" si="189"/>
        <v>DUD</v>
      </c>
      <c r="AA234" t="str">
        <f t="shared" si="190"/>
        <v>DUD</v>
      </c>
      <c r="AB234" t="str">
        <f t="shared" si="191"/>
        <v>DUD</v>
      </c>
      <c r="AC234" t="str">
        <f t="shared" si="192"/>
        <v>DUD</v>
      </c>
      <c r="AD234" t="str">
        <f t="shared" si="193"/>
        <v>DUD</v>
      </c>
      <c r="AE234" t="str">
        <f t="shared" si="194"/>
        <v>DUD</v>
      </c>
      <c r="AF234" t="str">
        <f t="shared" si="195"/>
        <v>DUD</v>
      </c>
      <c r="AG234" t="str">
        <f t="shared" si="196"/>
        <v>DUD</v>
      </c>
      <c r="AH234" t="str">
        <f t="shared" si="197"/>
        <v>DUD</v>
      </c>
      <c r="AI234" t="str">
        <f t="shared" si="198"/>
        <v>DUD</v>
      </c>
      <c r="AJ234" t="str">
        <f t="shared" si="199"/>
        <v>DUD</v>
      </c>
      <c r="AK234" t="str">
        <f t="shared" si="200"/>
        <v>DUD</v>
      </c>
      <c r="AL234" t="str">
        <f t="shared" si="201"/>
        <v>DUD</v>
      </c>
      <c r="AM234" t="str">
        <f t="shared" si="202"/>
        <v>DUD</v>
      </c>
      <c r="AN234" t="str">
        <f t="shared" si="203"/>
        <v>DUD</v>
      </c>
      <c r="AO234">
        <f t="shared" si="204"/>
        <v>0</v>
      </c>
      <c r="AP234" s="21">
        <f t="shared" si="205"/>
        <v>1</v>
      </c>
      <c r="AQ234" s="20">
        <f>Main!D126</f>
        <v>0</v>
      </c>
      <c r="AR234" s="24" t="e">
        <f t="shared" si="206"/>
        <v>#VALUE!</v>
      </c>
      <c r="AS234" t="e">
        <f t="shared" si="207"/>
        <v>#VALUE!</v>
      </c>
      <c r="AT234" t="e">
        <f t="shared" si="208"/>
        <v>#VALUE!</v>
      </c>
      <c r="AU234" t="str">
        <f t="shared" si="209"/>
        <v/>
      </c>
      <c r="AV234" t="str">
        <f t="shared" si="210"/>
        <v>No vapor present</v>
      </c>
      <c r="AW234" t="str">
        <f t="shared" si="211"/>
        <v/>
      </c>
      <c r="AX234" t="str">
        <f t="shared" si="212"/>
        <v/>
      </c>
      <c r="AY234" s="26" t="e">
        <f t="shared" si="213"/>
        <v>#VALUE!</v>
      </c>
      <c r="AZ234" s="22">
        <f>IF(B234&gt;C234,1+ -0.000340326741162024 *(B234-C234)+(B234-C234)^2* -0.000000850463578321 + (B234-C234)*Main!C126* -0.000001031725417801,1)</f>
        <v>1</v>
      </c>
      <c r="BA234" t="e">
        <f t="shared" si="214"/>
        <v>#VALUE!</v>
      </c>
      <c r="BB234" s="25" t="e">
        <f>IF(AND(ISBLANK(Main!C126),ISNUMBER(Main!F126)), Main!F126, BA234*D234+(1-BA234)*AV234)</f>
        <v>#VALUE!</v>
      </c>
      <c r="BC234" s="27"/>
      <c r="BL234" s="53"/>
      <c r="BM234" s="54"/>
    </row>
    <row r="235" spans="2:65">
      <c r="B235">
        <f>Main!E127</f>
        <v>0</v>
      </c>
      <c r="C235" t="str">
        <f>IF(ISNUMBER(Main!C127),Main!C127, IF(AND(ISBLANK(Main!C127), ISNUMBER(Main!F127)), 'Tm-Th-Salinity'!H235,""))</f>
        <v/>
      </c>
      <c r="D235" s="25" t="str">
        <f>IF('Tm-Th-Salinity'!E235=0,0.0000000001,'Tm-Th-Salinity'!E235)</f>
        <v/>
      </c>
      <c r="E235" t="e">
        <f t="shared" si="168"/>
        <v>#VALUE!</v>
      </c>
      <c r="F235" t="e">
        <f t="shared" si="169"/>
        <v>#VALUE!</v>
      </c>
      <c r="G235" t="str">
        <f t="shared" si="170"/>
        <v>DUD</v>
      </c>
      <c r="H235" t="str">
        <f t="shared" si="171"/>
        <v>DUD</v>
      </c>
      <c r="I235" t="str">
        <f t="shared" si="172"/>
        <v>DUD</v>
      </c>
      <c r="J235" t="str">
        <f t="shared" si="173"/>
        <v>DUD</v>
      </c>
      <c r="K235" t="str">
        <f t="shared" si="174"/>
        <v>DUD</v>
      </c>
      <c r="L235" t="str">
        <f t="shared" si="175"/>
        <v>DUD</v>
      </c>
      <c r="M235" t="str">
        <f t="shared" si="176"/>
        <v>DUD</v>
      </c>
      <c r="N235" t="str">
        <f t="shared" si="177"/>
        <v>DUD</v>
      </c>
      <c r="O235" t="str">
        <f t="shared" si="178"/>
        <v>DUD</v>
      </c>
      <c r="P235" t="str">
        <f t="shared" si="179"/>
        <v>DUD</v>
      </c>
      <c r="Q235" t="str">
        <f t="shared" si="180"/>
        <v>DUD</v>
      </c>
      <c r="R235" t="str">
        <f t="shared" si="181"/>
        <v>DUD</v>
      </c>
      <c r="S235" t="str">
        <f t="shared" si="182"/>
        <v>DUD</v>
      </c>
      <c r="T235" t="str">
        <f t="shared" si="183"/>
        <v>DUD</v>
      </c>
      <c r="U235" t="str">
        <f t="shared" si="184"/>
        <v>DUD</v>
      </c>
      <c r="V235" t="str">
        <f t="shared" si="185"/>
        <v>DUD</v>
      </c>
      <c r="W235" t="str">
        <f t="shared" si="186"/>
        <v>DUD</v>
      </c>
      <c r="X235" t="str">
        <f t="shared" si="187"/>
        <v>DUD</v>
      </c>
      <c r="Y235" t="str">
        <f t="shared" si="188"/>
        <v>DUD</v>
      </c>
      <c r="Z235" t="str">
        <f t="shared" si="189"/>
        <v>DUD</v>
      </c>
      <c r="AA235" t="str">
        <f t="shared" si="190"/>
        <v>DUD</v>
      </c>
      <c r="AB235" t="str">
        <f t="shared" si="191"/>
        <v>DUD</v>
      </c>
      <c r="AC235" t="str">
        <f t="shared" si="192"/>
        <v>DUD</v>
      </c>
      <c r="AD235" t="str">
        <f t="shared" si="193"/>
        <v>DUD</v>
      </c>
      <c r="AE235" t="str">
        <f t="shared" si="194"/>
        <v>DUD</v>
      </c>
      <c r="AF235" t="str">
        <f t="shared" si="195"/>
        <v>DUD</v>
      </c>
      <c r="AG235" t="str">
        <f t="shared" si="196"/>
        <v>DUD</v>
      </c>
      <c r="AH235" t="str">
        <f t="shared" si="197"/>
        <v>DUD</v>
      </c>
      <c r="AI235" t="str">
        <f t="shared" si="198"/>
        <v>DUD</v>
      </c>
      <c r="AJ235" t="str">
        <f t="shared" si="199"/>
        <v>DUD</v>
      </c>
      <c r="AK235" t="str">
        <f t="shared" si="200"/>
        <v>DUD</v>
      </c>
      <c r="AL235" t="str">
        <f t="shared" si="201"/>
        <v>DUD</v>
      </c>
      <c r="AM235" t="str">
        <f t="shared" si="202"/>
        <v>DUD</v>
      </c>
      <c r="AN235" t="str">
        <f t="shared" si="203"/>
        <v>DUD</v>
      </c>
      <c r="AO235">
        <f t="shared" si="204"/>
        <v>0</v>
      </c>
      <c r="AP235" s="21">
        <f t="shared" si="205"/>
        <v>1</v>
      </c>
      <c r="AQ235" s="20">
        <f>Main!D127</f>
        <v>0</v>
      </c>
      <c r="AR235" s="24" t="e">
        <f t="shared" si="206"/>
        <v>#VALUE!</v>
      </c>
      <c r="AS235" t="e">
        <f t="shared" si="207"/>
        <v>#VALUE!</v>
      </c>
      <c r="AT235" t="e">
        <f t="shared" si="208"/>
        <v>#VALUE!</v>
      </c>
      <c r="AU235" t="str">
        <f t="shared" si="209"/>
        <v/>
      </c>
      <c r="AV235" t="str">
        <f t="shared" si="210"/>
        <v>No vapor present</v>
      </c>
      <c r="AW235" t="str">
        <f t="shared" si="211"/>
        <v/>
      </c>
      <c r="AX235" t="str">
        <f t="shared" si="212"/>
        <v/>
      </c>
      <c r="AY235" s="26" t="e">
        <f t="shared" si="213"/>
        <v>#VALUE!</v>
      </c>
      <c r="AZ235" s="22">
        <f>IF(B235&gt;C235,1+ -0.000340326741162024 *(B235-C235)+(B235-C235)^2* -0.000000850463578321 + (B235-C235)*Main!C127* -0.000001031725417801,1)</f>
        <v>1</v>
      </c>
      <c r="BA235" t="e">
        <f t="shared" si="214"/>
        <v>#VALUE!</v>
      </c>
      <c r="BB235" s="25" t="e">
        <f>IF(AND(ISBLANK(Main!C127),ISNUMBER(Main!F127)), Main!F127, BA235*D235+(1-BA235)*AV235)</f>
        <v>#VALUE!</v>
      </c>
      <c r="BC235" s="27"/>
      <c r="BL235" s="53"/>
      <c r="BM235" s="54"/>
    </row>
    <row r="236" spans="2:65">
      <c r="B236">
        <f>Main!E128</f>
        <v>0</v>
      </c>
      <c r="C236" t="str">
        <f>IF(ISNUMBER(Main!C128),Main!C128, IF(AND(ISBLANK(Main!C128), ISNUMBER(Main!F128)), 'Tm-Th-Salinity'!H236,""))</f>
        <v/>
      </c>
      <c r="D236" s="25" t="str">
        <f>IF('Tm-Th-Salinity'!E236=0,0.0000000001,'Tm-Th-Salinity'!E236)</f>
        <v/>
      </c>
      <c r="E236" t="e">
        <f t="shared" si="168"/>
        <v>#VALUE!</v>
      </c>
      <c r="F236" t="e">
        <f t="shared" si="169"/>
        <v>#VALUE!</v>
      </c>
      <c r="G236" t="str">
        <f t="shared" si="170"/>
        <v>DUD</v>
      </c>
      <c r="H236" t="str">
        <f t="shared" si="171"/>
        <v>DUD</v>
      </c>
      <c r="I236" t="str">
        <f t="shared" si="172"/>
        <v>DUD</v>
      </c>
      <c r="J236" t="str">
        <f t="shared" si="173"/>
        <v>DUD</v>
      </c>
      <c r="K236" t="str">
        <f t="shared" si="174"/>
        <v>DUD</v>
      </c>
      <c r="L236" t="str">
        <f t="shared" si="175"/>
        <v>DUD</v>
      </c>
      <c r="M236" t="str">
        <f t="shared" si="176"/>
        <v>DUD</v>
      </c>
      <c r="N236" t="str">
        <f t="shared" si="177"/>
        <v>DUD</v>
      </c>
      <c r="O236" t="str">
        <f t="shared" si="178"/>
        <v>DUD</v>
      </c>
      <c r="P236" t="str">
        <f t="shared" si="179"/>
        <v>DUD</v>
      </c>
      <c r="Q236" t="str">
        <f t="shared" si="180"/>
        <v>DUD</v>
      </c>
      <c r="R236" t="str">
        <f t="shared" si="181"/>
        <v>DUD</v>
      </c>
      <c r="S236" t="str">
        <f t="shared" si="182"/>
        <v>DUD</v>
      </c>
      <c r="T236" t="str">
        <f t="shared" si="183"/>
        <v>DUD</v>
      </c>
      <c r="U236" t="str">
        <f t="shared" si="184"/>
        <v>DUD</v>
      </c>
      <c r="V236" t="str">
        <f t="shared" si="185"/>
        <v>DUD</v>
      </c>
      <c r="W236" t="str">
        <f t="shared" si="186"/>
        <v>DUD</v>
      </c>
      <c r="X236" t="str">
        <f t="shared" si="187"/>
        <v>DUD</v>
      </c>
      <c r="Y236" t="str">
        <f t="shared" si="188"/>
        <v>DUD</v>
      </c>
      <c r="Z236" t="str">
        <f t="shared" si="189"/>
        <v>DUD</v>
      </c>
      <c r="AA236" t="str">
        <f t="shared" si="190"/>
        <v>DUD</v>
      </c>
      <c r="AB236" t="str">
        <f t="shared" si="191"/>
        <v>DUD</v>
      </c>
      <c r="AC236" t="str">
        <f t="shared" si="192"/>
        <v>DUD</v>
      </c>
      <c r="AD236" t="str">
        <f t="shared" si="193"/>
        <v>DUD</v>
      </c>
      <c r="AE236" t="str">
        <f t="shared" si="194"/>
        <v>DUD</v>
      </c>
      <c r="AF236" t="str">
        <f t="shared" si="195"/>
        <v>DUD</v>
      </c>
      <c r="AG236" t="str">
        <f t="shared" si="196"/>
        <v>DUD</v>
      </c>
      <c r="AH236" t="str">
        <f t="shared" si="197"/>
        <v>DUD</v>
      </c>
      <c r="AI236" t="str">
        <f t="shared" si="198"/>
        <v>DUD</v>
      </c>
      <c r="AJ236" t="str">
        <f t="shared" si="199"/>
        <v>DUD</v>
      </c>
      <c r="AK236" t="str">
        <f t="shared" si="200"/>
        <v>DUD</v>
      </c>
      <c r="AL236" t="str">
        <f t="shared" si="201"/>
        <v>DUD</v>
      </c>
      <c r="AM236" t="str">
        <f t="shared" si="202"/>
        <v>DUD</v>
      </c>
      <c r="AN236" t="str">
        <f t="shared" si="203"/>
        <v>DUD</v>
      </c>
      <c r="AO236">
        <f t="shared" si="204"/>
        <v>0</v>
      </c>
      <c r="AP236" s="21">
        <f t="shared" si="205"/>
        <v>1</v>
      </c>
      <c r="AQ236" s="20">
        <f>Main!D128</f>
        <v>0</v>
      </c>
      <c r="AR236" s="24" t="e">
        <f t="shared" si="206"/>
        <v>#VALUE!</v>
      </c>
      <c r="AS236" t="e">
        <f t="shared" si="207"/>
        <v>#VALUE!</v>
      </c>
      <c r="AT236" t="e">
        <f t="shared" si="208"/>
        <v>#VALUE!</v>
      </c>
      <c r="AU236" t="str">
        <f t="shared" si="209"/>
        <v/>
      </c>
      <c r="AV236" t="str">
        <f t="shared" si="210"/>
        <v>No vapor present</v>
      </c>
      <c r="AW236" t="str">
        <f t="shared" si="211"/>
        <v/>
      </c>
      <c r="AX236" t="str">
        <f t="shared" si="212"/>
        <v/>
      </c>
      <c r="AY236" s="26" t="e">
        <f t="shared" si="213"/>
        <v>#VALUE!</v>
      </c>
      <c r="AZ236" s="22">
        <f>IF(B236&gt;C236,1+ -0.000340326741162024 *(B236-C236)+(B236-C236)^2* -0.000000850463578321 + (B236-C236)*Main!C128* -0.000001031725417801,1)</f>
        <v>1</v>
      </c>
      <c r="BA236" t="e">
        <f t="shared" si="214"/>
        <v>#VALUE!</v>
      </c>
      <c r="BB236" s="25" t="e">
        <f>IF(AND(ISBLANK(Main!C128),ISNUMBER(Main!F128)), Main!F128, BA236*D236+(1-BA236)*AV236)</f>
        <v>#VALUE!</v>
      </c>
      <c r="BC236" s="27"/>
      <c r="BL236" s="53"/>
      <c r="BM236" s="54"/>
    </row>
    <row r="237" spans="2:65">
      <c r="B237">
        <f>Main!E129</f>
        <v>0</v>
      </c>
      <c r="C237" t="str">
        <f>IF(ISNUMBER(Main!C129),Main!C129, IF(AND(ISBLANK(Main!C129), ISNUMBER(Main!F129)), 'Tm-Th-Salinity'!H237,""))</f>
        <v/>
      </c>
      <c r="D237" s="25" t="str">
        <f>IF('Tm-Th-Salinity'!E237=0,0.0000000001,'Tm-Th-Salinity'!E237)</f>
        <v/>
      </c>
      <c r="E237" t="e">
        <f t="shared" si="168"/>
        <v>#VALUE!</v>
      </c>
      <c r="F237" t="e">
        <f t="shared" si="169"/>
        <v>#VALUE!</v>
      </c>
      <c r="G237" t="str">
        <f t="shared" si="170"/>
        <v>DUD</v>
      </c>
      <c r="H237" t="str">
        <f t="shared" si="171"/>
        <v>DUD</v>
      </c>
      <c r="I237" t="str">
        <f t="shared" si="172"/>
        <v>DUD</v>
      </c>
      <c r="J237" t="str">
        <f t="shared" si="173"/>
        <v>DUD</v>
      </c>
      <c r="K237" t="str">
        <f t="shared" si="174"/>
        <v>DUD</v>
      </c>
      <c r="L237" t="str">
        <f t="shared" si="175"/>
        <v>DUD</v>
      </c>
      <c r="M237" t="str">
        <f t="shared" si="176"/>
        <v>DUD</v>
      </c>
      <c r="N237" t="str">
        <f t="shared" si="177"/>
        <v>DUD</v>
      </c>
      <c r="O237" t="str">
        <f t="shared" si="178"/>
        <v>DUD</v>
      </c>
      <c r="P237" t="str">
        <f t="shared" si="179"/>
        <v>DUD</v>
      </c>
      <c r="Q237" t="str">
        <f t="shared" si="180"/>
        <v>DUD</v>
      </c>
      <c r="R237" t="str">
        <f t="shared" si="181"/>
        <v>DUD</v>
      </c>
      <c r="S237" t="str">
        <f t="shared" si="182"/>
        <v>DUD</v>
      </c>
      <c r="T237" t="str">
        <f t="shared" si="183"/>
        <v>DUD</v>
      </c>
      <c r="U237" t="str">
        <f t="shared" si="184"/>
        <v>DUD</v>
      </c>
      <c r="V237" t="str">
        <f t="shared" si="185"/>
        <v>DUD</v>
      </c>
      <c r="W237" t="str">
        <f t="shared" si="186"/>
        <v>DUD</v>
      </c>
      <c r="X237" t="str">
        <f t="shared" si="187"/>
        <v>DUD</v>
      </c>
      <c r="Y237" t="str">
        <f t="shared" si="188"/>
        <v>DUD</v>
      </c>
      <c r="Z237" t="str">
        <f t="shared" si="189"/>
        <v>DUD</v>
      </c>
      <c r="AA237" t="str">
        <f t="shared" si="190"/>
        <v>DUD</v>
      </c>
      <c r="AB237" t="str">
        <f t="shared" si="191"/>
        <v>DUD</v>
      </c>
      <c r="AC237" t="str">
        <f t="shared" si="192"/>
        <v>DUD</v>
      </c>
      <c r="AD237" t="str">
        <f t="shared" si="193"/>
        <v>DUD</v>
      </c>
      <c r="AE237" t="str">
        <f t="shared" si="194"/>
        <v>DUD</v>
      </c>
      <c r="AF237" t="str">
        <f t="shared" si="195"/>
        <v>DUD</v>
      </c>
      <c r="AG237" t="str">
        <f t="shared" si="196"/>
        <v>DUD</v>
      </c>
      <c r="AH237" t="str">
        <f t="shared" si="197"/>
        <v>DUD</v>
      </c>
      <c r="AI237" t="str">
        <f t="shared" si="198"/>
        <v>DUD</v>
      </c>
      <c r="AJ237" t="str">
        <f t="shared" si="199"/>
        <v>DUD</v>
      </c>
      <c r="AK237" t="str">
        <f t="shared" si="200"/>
        <v>DUD</v>
      </c>
      <c r="AL237" t="str">
        <f t="shared" si="201"/>
        <v>DUD</v>
      </c>
      <c r="AM237" t="str">
        <f t="shared" si="202"/>
        <v>DUD</v>
      </c>
      <c r="AN237" t="str">
        <f t="shared" si="203"/>
        <v>DUD</v>
      </c>
      <c r="AO237">
        <f t="shared" si="204"/>
        <v>0</v>
      </c>
      <c r="AP237" s="21">
        <f t="shared" si="205"/>
        <v>1</v>
      </c>
      <c r="AQ237" s="20">
        <f>Main!D129</f>
        <v>0</v>
      </c>
      <c r="AR237" s="24" t="e">
        <f t="shared" si="206"/>
        <v>#VALUE!</v>
      </c>
      <c r="AS237" t="e">
        <f t="shared" si="207"/>
        <v>#VALUE!</v>
      </c>
      <c r="AT237" t="e">
        <f t="shared" si="208"/>
        <v>#VALUE!</v>
      </c>
      <c r="AU237" t="str">
        <f t="shared" si="209"/>
        <v/>
      </c>
      <c r="AV237" t="str">
        <f t="shared" si="210"/>
        <v>No vapor present</v>
      </c>
      <c r="AW237" t="str">
        <f t="shared" si="211"/>
        <v/>
      </c>
      <c r="AX237" t="str">
        <f t="shared" si="212"/>
        <v/>
      </c>
      <c r="AY237" s="26" t="e">
        <f t="shared" si="213"/>
        <v>#VALUE!</v>
      </c>
      <c r="AZ237" s="22">
        <f>IF(B237&gt;C237,1+ -0.000340326741162024 *(B237-C237)+(B237-C237)^2* -0.000000850463578321 + (B237-C237)*Main!C129* -0.000001031725417801,1)</f>
        <v>1</v>
      </c>
      <c r="BA237" t="e">
        <f t="shared" si="214"/>
        <v>#VALUE!</v>
      </c>
      <c r="BB237" s="25" t="e">
        <f>IF(AND(ISBLANK(Main!C129),ISNUMBER(Main!F129)), Main!F129, BA237*D237+(1-BA237)*AV237)</f>
        <v>#VALUE!</v>
      </c>
      <c r="BC237" s="27"/>
      <c r="BL237" s="53"/>
      <c r="BM237" s="54"/>
    </row>
    <row r="238" spans="2:65">
      <c r="B238">
        <f>Main!E130</f>
        <v>0</v>
      </c>
      <c r="C238" t="str">
        <f>IF(ISNUMBER(Main!C130),Main!C130, IF(AND(ISBLANK(Main!C130), ISNUMBER(Main!F130)), 'Tm-Th-Salinity'!H238,""))</f>
        <v/>
      </c>
      <c r="D238" s="25" t="str">
        <f>IF('Tm-Th-Salinity'!E238=0,0.0000000001,'Tm-Th-Salinity'!E238)</f>
        <v/>
      </c>
      <c r="E238" t="e">
        <f t="shared" si="168"/>
        <v>#VALUE!</v>
      </c>
      <c r="F238" t="e">
        <f t="shared" si="169"/>
        <v>#VALUE!</v>
      </c>
      <c r="G238" t="str">
        <f t="shared" si="170"/>
        <v>DUD</v>
      </c>
      <c r="H238" t="str">
        <f t="shared" si="171"/>
        <v>DUD</v>
      </c>
      <c r="I238" t="str">
        <f t="shared" si="172"/>
        <v>DUD</v>
      </c>
      <c r="J238" t="str">
        <f t="shared" si="173"/>
        <v>DUD</v>
      </c>
      <c r="K238" t="str">
        <f t="shared" si="174"/>
        <v>DUD</v>
      </c>
      <c r="L238" t="str">
        <f t="shared" si="175"/>
        <v>DUD</v>
      </c>
      <c r="M238" t="str">
        <f t="shared" si="176"/>
        <v>DUD</v>
      </c>
      <c r="N238" t="str">
        <f t="shared" si="177"/>
        <v>DUD</v>
      </c>
      <c r="O238" t="str">
        <f t="shared" si="178"/>
        <v>DUD</v>
      </c>
      <c r="P238" t="str">
        <f t="shared" si="179"/>
        <v>DUD</v>
      </c>
      <c r="Q238" t="str">
        <f t="shared" si="180"/>
        <v>DUD</v>
      </c>
      <c r="R238" t="str">
        <f t="shared" si="181"/>
        <v>DUD</v>
      </c>
      <c r="S238" t="str">
        <f t="shared" si="182"/>
        <v>DUD</v>
      </c>
      <c r="T238" t="str">
        <f t="shared" si="183"/>
        <v>DUD</v>
      </c>
      <c r="U238" t="str">
        <f t="shared" si="184"/>
        <v>DUD</v>
      </c>
      <c r="V238" t="str">
        <f t="shared" si="185"/>
        <v>DUD</v>
      </c>
      <c r="W238" t="str">
        <f t="shared" si="186"/>
        <v>DUD</v>
      </c>
      <c r="X238" t="str">
        <f t="shared" si="187"/>
        <v>DUD</v>
      </c>
      <c r="Y238" t="str">
        <f t="shared" si="188"/>
        <v>DUD</v>
      </c>
      <c r="Z238" t="str">
        <f t="shared" si="189"/>
        <v>DUD</v>
      </c>
      <c r="AA238" t="str">
        <f t="shared" si="190"/>
        <v>DUD</v>
      </c>
      <c r="AB238" t="str">
        <f t="shared" si="191"/>
        <v>DUD</v>
      </c>
      <c r="AC238" t="str">
        <f t="shared" si="192"/>
        <v>DUD</v>
      </c>
      <c r="AD238" t="str">
        <f t="shared" si="193"/>
        <v>DUD</v>
      </c>
      <c r="AE238" t="str">
        <f t="shared" si="194"/>
        <v>DUD</v>
      </c>
      <c r="AF238" t="str">
        <f t="shared" si="195"/>
        <v>DUD</v>
      </c>
      <c r="AG238" t="str">
        <f t="shared" si="196"/>
        <v>DUD</v>
      </c>
      <c r="AH238" t="str">
        <f t="shared" si="197"/>
        <v>DUD</v>
      </c>
      <c r="AI238" t="str">
        <f t="shared" si="198"/>
        <v>DUD</v>
      </c>
      <c r="AJ238" t="str">
        <f t="shared" si="199"/>
        <v>DUD</v>
      </c>
      <c r="AK238" t="str">
        <f t="shared" si="200"/>
        <v>DUD</v>
      </c>
      <c r="AL238" t="str">
        <f t="shared" si="201"/>
        <v>DUD</v>
      </c>
      <c r="AM238" t="str">
        <f t="shared" si="202"/>
        <v>DUD</v>
      </c>
      <c r="AN238" t="str">
        <f t="shared" si="203"/>
        <v>DUD</v>
      </c>
      <c r="AO238">
        <f t="shared" si="204"/>
        <v>0</v>
      </c>
      <c r="AP238" s="21">
        <f t="shared" si="205"/>
        <v>1</v>
      </c>
      <c r="AQ238" s="20">
        <f>Main!D130</f>
        <v>0</v>
      </c>
      <c r="AR238" s="24" t="e">
        <f t="shared" si="206"/>
        <v>#VALUE!</v>
      </c>
      <c r="AS238" t="e">
        <f t="shared" si="207"/>
        <v>#VALUE!</v>
      </c>
      <c r="AT238" t="e">
        <f t="shared" si="208"/>
        <v>#VALUE!</v>
      </c>
      <c r="AU238" t="str">
        <f t="shared" si="209"/>
        <v/>
      </c>
      <c r="AV238" t="str">
        <f t="shared" si="210"/>
        <v>No vapor present</v>
      </c>
      <c r="AW238" t="str">
        <f t="shared" si="211"/>
        <v/>
      </c>
      <c r="AX238" t="str">
        <f t="shared" si="212"/>
        <v/>
      </c>
      <c r="AY238" s="26" t="e">
        <f t="shared" si="213"/>
        <v>#VALUE!</v>
      </c>
      <c r="AZ238" s="22">
        <f>IF(B238&gt;C238,1+ -0.000340326741162024 *(B238-C238)+(B238-C238)^2* -0.000000850463578321 + (B238-C238)*Main!C130* -0.000001031725417801,1)</f>
        <v>1</v>
      </c>
      <c r="BA238" t="e">
        <f t="shared" si="214"/>
        <v>#VALUE!</v>
      </c>
      <c r="BB238" s="25" t="e">
        <f>IF(AND(ISBLANK(Main!C130),ISNUMBER(Main!F130)), Main!F130, BA238*D238+(1-BA238)*AV238)</f>
        <v>#VALUE!</v>
      </c>
      <c r="BC238" s="27"/>
      <c r="BL238" s="53"/>
      <c r="BM238" s="54"/>
    </row>
    <row r="239" spans="2:65">
      <c r="B239">
        <f>Main!E131</f>
        <v>0</v>
      </c>
      <c r="C239" t="str">
        <f>IF(ISNUMBER(Main!C131),Main!C131, IF(AND(ISBLANK(Main!C131), ISNUMBER(Main!F131)), 'Tm-Th-Salinity'!H239,""))</f>
        <v/>
      </c>
      <c r="D239" s="25" t="str">
        <f>IF('Tm-Th-Salinity'!E239=0,0.0000000001,'Tm-Th-Salinity'!E239)</f>
        <v/>
      </c>
      <c r="E239" t="e">
        <f t="shared" si="168"/>
        <v>#VALUE!</v>
      </c>
      <c r="F239" t="e">
        <f t="shared" si="169"/>
        <v>#VALUE!</v>
      </c>
      <c r="G239" t="str">
        <f t="shared" si="170"/>
        <v>DUD</v>
      </c>
      <c r="H239" t="str">
        <f t="shared" si="171"/>
        <v>DUD</v>
      </c>
      <c r="I239" t="str">
        <f t="shared" si="172"/>
        <v>DUD</v>
      </c>
      <c r="J239" t="str">
        <f t="shared" si="173"/>
        <v>DUD</v>
      </c>
      <c r="K239" t="str">
        <f t="shared" si="174"/>
        <v>DUD</v>
      </c>
      <c r="L239" t="str">
        <f t="shared" si="175"/>
        <v>DUD</v>
      </c>
      <c r="M239" t="str">
        <f t="shared" si="176"/>
        <v>DUD</v>
      </c>
      <c r="N239" t="str">
        <f t="shared" si="177"/>
        <v>DUD</v>
      </c>
      <c r="O239" t="str">
        <f t="shared" si="178"/>
        <v>DUD</v>
      </c>
      <c r="P239" t="str">
        <f t="shared" si="179"/>
        <v>DUD</v>
      </c>
      <c r="Q239" t="str">
        <f t="shared" si="180"/>
        <v>DUD</v>
      </c>
      <c r="R239" t="str">
        <f t="shared" si="181"/>
        <v>DUD</v>
      </c>
      <c r="S239" t="str">
        <f t="shared" si="182"/>
        <v>DUD</v>
      </c>
      <c r="T239" t="str">
        <f t="shared" si="183"/>
        <v>DUD</v>
      </c>
      <c r="U239" t="str">
        <f t="shared" si="184"/>
        <v>DUD</v>
      </c>
      <c r="V239" t="str">
        <f t="shared" si="185"/>
        <v>DUD</v>
      </c>
      <c r="W239" t="str">
        <f t="shared" si="186"/>
        <v>DUD</v>
      </c>
      <c r="X239" t="str">
        <f t="shared" si="187"/>
        <v>DUD</v>
      </c>
      <c r="Y239" t="str">
        <f t="shared" si="188"/>
        <v>DUD</v>
      </c>
      <c r="Z239" t="str">
        <f t="shared" si="189"/>
        <v>DUD</v>
      </c>
      <c r="AA239" t="str">
        <f t="shared" si="190"/>
        <v>DUD</v>
      </c>
      <c r="AB239" t="str">
        <f t="shared" si="191"/>
        <v>DUD</v>
      </c>
      <c r="AC239" t="str">
        <f t="shared" si="192"/>
        <v>DUD</v>
      </c>
      <c r="AD239" t="str">
        <f t="shared" si="193"/>
        <v>DUD</v>
      </c>
      <c r="AE239" t="str">
        <f t="shared" si="194"/>
        <v>DUD</v>
      </c>
      <c r="AF239" t="str">
        <f t="shared" si="195"/>
        <v>DUD</v>
      </c>
      <c r="AG239" t="str">
        <f t="shared" si="196"/>
        <v>DUD</v>
      </c>
      <c r="AH239" t="str">
        <f t="shared" si="197"/>
        <v>DUD</v>
      </c>
      <c r="AI239" t="str">
        <f t="shared" si="198"/>
        <v>DUD</v>
      </c>
      <c r="AJ239" t="str">
        <f t="shared" si="199"/>
        <v>DUD</v>
      </c>
      <c r="AK239" t="str">
        <f t="shared" si="200"/>
        <v>DUD</v>
      </c>
      <c r="AL239" t="str">
        <f t="shared" si="201"/>
        <v>DUD</v>
      </c>
      <c r="AM239" t="str">
        <f t="shared" si="202"/>
        <v>DUD</v>
      </c>
      <c r="AN239" t="str">
        <f t="shared" si="203"/>
        <v>DUD</v>
      </c>
      <c r="AO239">
        <f t="shared" si="204"/>
        <v>0</v>
      </c>
      <c r="AP239" s="21">
        <f t="shared" si="205"/>
        <v>1</v>
      </c>
      <c r="AQ239" s="20">
        <f>Main!D131</f>
        <v>0</v>
      </c>
      <c r="AR239" s="24" t="e">
        <f t="shared" si="206"/>
        <v>#VALUE!</v>
      </c>
      <c r="AS239" t="e">
        <f t="shared" si="207"/>
        <v>#VALUE!</v>
      </c>
      <c r="AT239" t="e">
        <f t="shared" si="208"/>
        <v>#VALUE!</v>
      </c>
      <c r="AU239" t="str">
        <f t="shared" si="209"/>
        <v/>
      </c>
      <c r="AV239" t="str">
        <f t="shared" si="210"/>
        <v>No vapor present</v>
      </c>
      <c r="AW239" t="str">
        <f t="shared" si="211"/>
        <v/>
      </c>
      <c r="AX239" t="str">
        <f t="shared" si="212"/>
        <v/>
      </c>
      <c r="AY239" s="26" t="e">
        <f t="shared" si="213"/>
        <v>#VALUE!</v>
      </c>
      <c r="AZ239" s="22">
        <f>IF(B239&gt;C239,1+ -0.000340326741162024 *(B239-C239)+(B239-C239)^2* -0.000000850463578321 + (B239-C239)*Main!C131* -0.000001031725417801,1)</f>
        <v>1</v>
      </c>
      <c r="BA239" t="e">
        <f t="shared" si="214"/>
        <v>#VALUE!</v>
      </c>
      <c r="BB239" s="25" t="e">
        <f>IF(AND(ISBLANK(Main!C131),ISNUMBER(Main!F131)), Main!F131, BA239*D239+(1-BA239)*AV239)</f>
        <v>#VALUE!</v>
      </c>
      <c r="BC239" s="27"/>
      <c r="BL239" s="53"/>
      <c r="BM239" s="54"/>
    </row>
    <row r="240" spans="2:65">
      <c r="B240">
        <f>Main!E132</f>
        <v>0</v>
      </c>
      <c r="C240" t="str">
        <f>IF(ISNUMBER(Main!C132),Main!C132, IF(AND(ISBLANK(Main!C132), ISNUMBER(Main!F132)), 'Tm-Th-Salinity'!H240,""))</f>
        <v/>
      </c>
      <c r="D240" s="25" t="str">
        <f>IF('Tm-Th-Salinity'!E240=0,0.0000000001,'Tm-Th-Salinity'!E240)</f>
        <v/>
      </c>
      <c r="E240" t="e">
        <f t="shared" si="168"/>
        <v>#VALUE!</v>
      </c>
      <c r="F240" t="e">
        <f t="shared" si="169"/>
        <v>#VALUE!</v>
      </c>
      <c r="G240" t="str">
        <f t="shared" si="170"/>
        <v>DUD</v>
      </c>
      <c r="H240" t="str">
        <f t="shared" si="171"/>
        <v>DUD</v>
      </c>
      <c r="I240" t="str">
        <f t="shared" si="172"/>
        <v>DUD</v>
      </c>
      <c r="J240" t="str">
        <f t="shared" si="173"/>
        <v>DUD</v>
      </c>
      <c r="K240" t="str">
        <f t="shared" si="174"/>
        <v>DUD</v>
      </c>
      <c r="L240" t="str">
        <f t="shared" si="175"/>
        <v>DUD</v>
      </c>
      <c r="M240" t="str">
        <f t="shared" si="176"/>
        <v>DUD</v>
      </c>
      <c r="N240" t="str">
        <f t="shared" si="177"/>
        <v>DUD</v>
      </c>
      <c r="O240" t="str">
        <f t="shared" si="178"/>
        <v>DUD</v>
      </c>
      <c r="P240" t="str">
        <f t="shared" si="179"/>
        <v>DUD</v>
      </c>
      <c r="Q240" t="str">
        <f t="shared" si="180"/>
        <v>DUD</v>
      </c>
      <c r="R240" t="str">
        <f t="shared" si="181"/>
        <v>DUD</v>
      </c>
      <c r="S240" t="str">
        <f t="shared" si="182"/>
        <v>DUD</v>
      </c>
      <c r="T240" t="str">
        <f t="shared" si="183"/>
        <v>DUD</v>
      </c>
      <c r="U240" t="str">
        <f t="shared" si="184"/>
        <v>DUD</v>
      </c>
      <c r="V240" t="str">
        <f t="shared" si="185"/>
        <v>DUD</v>
      </c>
      <c r="W240" t="str">
        <f t="shared" si="186"/>
        <v>DUD</v>
      </c>
      <c r="X240" t="str">
        <f t="shared" si="187"/>
        <v>DUD</v>
      </c>
      <c r="Y240" t="str">
        <f t="shared" si="188"/>
        <v>DUD</v>
      </c>
      <c r="Z240" t="str">
        <f t="shared" si="189"/>
        <v>DUD</v>
      </c>
      <c r="AA240" t="str">
        <f t="shared" si="190"/>
        <v>DUD</v>
      </c>
      <c r="AB240" t="str">
        <f t="shared" si="191"/>
        <v>DUD</v>
      </c>
      <c r="AC240" t="str">
        <f t="shared" si="192"/>
        <v>DUD</v>
      </c>
      <c r="AD240" t="str">
        <f t="shared" si="193"/>
        <v>DUD</v>
      </c>
      <c r="AE240" t="str">
        <f t="shared" si="194"/>
        <v>DUD</v>
      </c>
      <c r="AF240" t="str">
        <f t="shared" si="195"/>
        <v>DUD</v>
      </c>
      <c r="AG240" t="str">
        <f t="shared" si="196"/>
        <v>DUD</v>
      </c>
      <c r="AH240" t="str">
        <f t="shared" si="197"/>
        <v>DUD</v>
      </c>
      <c r="AI240" t="str">
        <f t="shared" si="198"/>
        <v>DUD</v>
      </c>
      <c r="AJ240" t="str">
        <f t="shared" si="199"/>
        <v>DUD</v>
      </c>
      <c r="AK240" t="str">
        <f t="shared" si="200"/>
        <v>DUD</v>
      </c>
      <c r="AL240" t="str">
        <f t="shared" si="201"/>
        <v>DUD</v>
      </c>
      <c r="AM240" t="str">
        <f t="shared" si="202"/>
        <v>DUD</v>
      </c>
      <c r="AN240" t="str">
        <f t="shared" si="203"/>
        <v>DUD</v>
      </c>
      <c r="AO240">
        <f t="shared" si="204"/>
        <v>0</v>
      </c>
      <c r="AP240" s="21">
        <f t="shared" si="205"/>
        <v>1</v>
      </c>
      <c r="AQ240" s="20">
        <f>Main!D132</f>
        <v>0</v>
      </c>
      <c r="AR240" s="24" t="e">
        <f t="shared" si="206"/>
        <v>#VALUE!</v>
      </c>
      <c r="AS240" t="e">
        <f t="shared" si="207"/>
        <v>#VALUE!</v>
      </c>
      <c r="AT240" t="e">
        <f t="shared" si="208"/>
        <v>#VALUE!</v>
      </c>
      <c r="AU240" t="str">
        <f t="shared" si="209"/>
        <v/>
      </c>
      <c r="AV240" t="str">
        <f t="shared" si="210"/>
        <v>No vapor present</v>
      </c>
      <c r="AW240" t="str">
        <f t="shared" si="211"/>
        <v/>
      </c>
      <c r="AX240" t="str">
        <f t="shared" si="212"/>
        <v/>
      </c>
      <c r="AY240" s="26" t="e">
        <f t="shared" si="213"/>
        <v>#VALUE!</v>
      </c>
      <c r="AZ240" s="22">
        <f>IF(B240&gt;C240,1+ -0.000340326741162024 *(B240-C240)+(B240-C240)^2* -0.000000850463578321 + (B240-C240)*Main!C132* -0.000001031725417801,1)</f>
        <v>1</v>
      </c>
      <c r="BA240" t="e">
        <f t="shared" si="214"/>
        <v>#VALUE!</v>
      </c>
      <c r="BB240" s="25" t="e">
        <f>IF(AND(ISBLANK(Main!C132),ISNUMBER(Main!F132)), Main!F132, BA240*D240+(1-BA240)*AV240)</f>
        <v>#VALUE!</v>
      </c>
      <c r="BC240" s="27"/>
      <c r="BL240" s="53"/>
      <c r="BM240" s="54"/>
    </row>
    <row r="241" spans="2:65">
      <c r="B241">
        <f>Main!E133</f>
        <v>0</v>
      </c>
      <c r="C241" t="str">
        <f>IF(ISNUMBER(Main!C133),Main!C133, IF(AND(ISBLANK(Main!C133), ISNUMBER(Main!F133)), 'Tm-Th-Salinity'!H241,""))</f>
        <v/>
      </c>
      <c r="D241" s="25" t="str">
        <f>IF('Tm-Th-Salinity'!E241=0,0.0000000001,'Tm-Th-Salinity'!E241)</f>
        <v/>
      </c>
      <c r="E241" t="e">
        <f t="shared" si="168"/>
        <v>#VALUE!</v>
      </c>
      <c r="F241" t="e">
        <f t="shared" si="169"/>
        <v>#VALUE!</v>
      </c>
      <c r="G241" t="str">
        <f t="shared" si="170"/>
        <v>DUD</v>
      </c>
      <c r="H241" t="str">
        <f t="shared" si="171"/>
        <v>DUD</v>
      </c>
      <c r="I241" t="str">
        <f t="shared" si="172"/>
        <v>DUD</v>
      </c>
      <c r="J241" t="str">
        <f t="shared" si="173"/>
        <v>DUD</v>
      </c>
      <c r="K241" t="str">
        <f t="shared" si="174"/>
        <v>DUD</v>
      </c>
      <c r="L241" t="str">
        <f t="shared" si="175"/>
        <v>DUD</v>
      </c>
      <c r="M241" t="str">
        <f t="shared" si="176"/>
        <v>DUD</v>
      </c>
      <c r="N241" t="str">
        <f t="shared" si="177"/>
        <v>DUD</v>
      </c>
      <c r="O241" t="str">
        <f t="shared" si="178"/>
        <v>DUD</v>
      </c>
      <c r="P241" t="str">
        <f t="shared" si="179"/>
        <v>DUD</v>
      </c>
      <c r="Q241" t="str">
        <f t="shared" si="180"/>
        <v>DUD</v>
      </c>
      <c r="R241" t="str">
        <f t="shared" si="181"/>
        <v>DUD</v>
      </c>
      <c r="S241" t="str">
        <f t="shared" si="182"/>
        <v>DUD</v>
      </c>
      <c r="T241" t="str">
        <f t="shared" si="183"/>
        <v>DUD</v>
      </c>
      <c r="U241" t="str">
        <f t="shared" si="184"/>
        <v>DUD</v>
      </c>
      <c r="V241" t="str">
        <f t="shared" si="185"/>
        <v>DUD</v>
      </c>
      <c r="W241" t="str">
        <f t="shared" si="186"/>
        <v>DUD</v>
      </c>
      <c r="X241" t="str">
        <f t="shared" si="187"/>
        <v>DUD</v>
      </c>
      <c r="Y241" t="str">
        <f t="shared" si="188"/>
        <v>DUD</v>
      </c>
      <c r="Z241" t="str">
        <f t="shared" si="189"/>
        <v>DUD</v>
      </c>
      <c r="AA241" t="str">
        <f t="shared" si="190"/>
        <v>DUD</v>
      </c>
      <c r="AB241" t="str">
        <f t="shared" si="191"/>
        <v>DUD</v>
      </c>
      <c r="AC241" t="str">
        <f t="shared" si="192"/>
        <v>DUD</v>
      </c>
      <c r="AD241" t="str">
        <f t="shared" si="193"/>
        <v>DUD</v>
      </c>
      <c r="AE241" t="str">
        <f t="shared" si="194"/>
        <v>DUD</v>
      </c>
      <c r="AF241" t="str">
        <f t="shared" si="195"/>
        <v>DUD</v>
      </c>
      <c r="AG241" t="str">
        <f t="shared" si="196"/>
        <v>DUD</v>
      </c>
      <c r="AH241" t="str">
        <f t="shared" si="197"/>
        <v>DUD</v>
      </c>
      <c r="AI241" t="str">
        <f t="shared" si="198"/>
        <v>DUD</v>
      </c>
      <c r="AJ241" t="str">
        <f t="shared" si="199"/>
        <v>DUD</v>
      </c>
      <c r="AK241" t="str">
        <f t="shared" si="200"/>
        <v>DUD</v>
      </c>
      <c r="AL241" t="str">
        <f t="shared" si="201"/>
        <v>DUD</v>
      </c>
      <c r="AM241" t="str">
        <f t="shared" si="202"/>
        <v>DUD</v>
      </c>
      <c r="AN241" t="str">
        <f t="shared" si="203"/>
        <v>DUD</v>
      </c>
      <c r="AO241">
        <f t="shared" si="204"/>
        <v>0</v>
      </c>
      <c r="AP241" s="21">
        <f t="shared" si="205"/>
        <v>1</v>
      </c>
      <c r="AQ241" s="20">
        <f>Main!D133</f>
        <v>0</v>
      </c>
      <c r="AR241" s="24" t="e">
        <f t="shared" si="206"/>
        <v>#VALUE!</v>
      </c>
      <c r="AS241" t="e">
        <f t="shared" si="207"/>
        <v>#VALUE!</v>
      </c>
      <c r="AT241" t="e">
        <f t="shared" si="208"/>
        <v>#VALUE!</v>
      </c>
      <c r="AU241" t="str">
        <f t="shared" si="209"/>
        <v/>
      </c>
      <c r="AV241" t="str">
        <f t="shared" si="210"/>
        <v>No vapor present</v>
      </c>
      <c r="AW241" t="str">
        <f t="shared" si="211"/>
        <v/>
      </c>
      <c r="AX241" t="str">
        <f t="shared" si="212"/>
        <v/>
      </c>
      <c r="AY241" s="26" t="e">
        <f t="shared" si="213"/>
        <v>#VALUE!</v>
      </c>
      <c r="AZ241" s="22">
        <f>IF(B241&gt;C241,1+ -0.000340326741162024 *(B241-C241)+(B241-C241)^2* -0.000000850463578321 + (B241-C241)*Main!C133* -0.000001031725417801,1)</f>
        <v>1</v>
      </c>
      <c r="BA241" t="e">
        <f t="shared" si="214"/>
        <v>#VALUE!</v>
      </c>
      <c r="BB241" s="25" t="e">
        <f>IF(AND(ISBLANK(Main!C133),ISNUMBER(Main!F133)), Main!F133, BA241*D241+(1-BA241)*AV241)</f>
        <v>#VALUE!</v>
      </c>
      <c r="BC241" s="27"/>
      <c r="BL241" s="53"/>
      <c r="BM241" s="54"/>
    </row>
    <row r="242" spans="2:65">
      <c r="B242">
        <f>Main!E134</f>
        <v>0</v>
      </c>
      <c r="C242" t="str">
        <f>IF(ISNUMBER(Main!C134),Main!C134, IF(AND(ISBLANK(Main!C134), ISNUMBER(Main!F134)), 'Tm-Th-Salinity'!H242,""))</f>
        <v/>
      </c>
      <c r="D242" s="25" t="str">
        <f>IF('Tm-Th-Salinity'!E242=0,0.0000000001,'Tm-Th-Salinity'!E242)</f>
        <v/>
      </c>
      <c r="E242" t="e">
        <f t="shared" si="168"/>
        <v>#VALUE!</v>
      </c>
      <c r="F242" t="e">
        <f t="shared" si="169"/>
        <v>#VALUE!</v>
      </c>
      <c r="G242" t="str">
        <f t="shared" si="170"/>
        <v>DUD</v>
      </c>
      <c r="H242" t="str">
        <f t="shared" si="171"/>
        <v>DUD</v>
      </c>
      <c r="I242" t="str">
        <f t="shared" si="172"/>
        <v>DUD</v>
      </c>
      <c r="J242" t="str">
        <f t="shared" si="173"/>
        <v>DUD</v>
      </c>
      <c r="K242" t="str">
        <f t="shared" si="174"/>
        <v>DUD</v>
      </c>
      <c r="L242" t="str">
        <f t="shared" si="175"/>
        <v>DUD</v>
      </c>
      <c r="M242" t="str">
        <f t="shared" si="176"/>
        <v>DUD</v>
      </c>
      <c r="N242" t="str">
        <f t="shared" si="177"/>
        <v>DUD</v>
      </c>
      <c r="O242" t="str">
        <f t="shared" si="178"/>
        <v>DUD</v>
      </c>
      <c r="P242" t="str">
        <f t="shared" si="179"/>
        <v>DUD</v>
      </c>
      <c r="Q242" t="str">
        <f t="shared" si="180"/>
        <v>DUD</v>
      </c>
      <c r="R242" t="str">
        <f t="shared" si="181"/>
        <v>DUD</v>
      </c>
      <c r="S242" t="str">
        <f t="shared" si="182"/>
        <v>DUD</v>
      </c>
      <c r="T242" t="str">
        <f t="shared" si="183"/>
        <v>DUD</v>
      </c>
      <c r="U242" t="str">
        <f t="shared" si="184"/>
        <v>DUD</v>
      </c>
      <c r="V242" t="str">
        <f t="shared" si="185"/>
        <v>DUD</v>
      </c>
      <c r="W242" t="str">
        <f t="shared" si="186"/>
        <v>DUD</v>
      </c>
      <c r="X242" t="str">
        <f t="shared" si="187"/>
        <v>DUD</v>
      </c>
      <c r="Y242" t="str">
        <f t="shared" si="188"/>
        <v>DUD</v>
      </c>
      <c r="Z242" t="str">
        <f t="shared" si="189"/>
        <v>DUD</v>
      </c>
      <c r="AA242" t="str">
        <f t="shared" si="190"/>
        <v>DUD</v>
      </c>
      <c r="AB242" t="str">
        <f t="shared" si="191"/>
        <v>DUD</v>
      </c>
      <c r="AC242" t="str">
        <f t="shared" si="192"/>
        <v>DUD</v>
      </c>
      <c r="AD242" t="str">
        <f t="shared" si="193"/>
        <v>DUD</v>
      </c>
      <c r="AE242" t="str">
        <f t="shared" si="194"/>
        <v>DUD</v>
      </c>
      <c r="AF242" t="str">
        <f t="shared" si="195"/>
        <v>DUD</v>
      </c>
      <c r="AG242" t="str">
        <f t="shared" si="196"/>
        <v>DUD</v>
      </c>
      <c r="AH242" t="str">
        <f t="shared" si="197"/>
        <v>DUD</v>
      </c>
      <c r="AI242" t="str">
        <f t="shared" si="198"/>
        <v>DUD</v>
      </c>
      <c r="AJ242" t="str">
        <f t="shared" si="199"/>
        <v>DUD</v>
      </c>
      <c r="AK242" t="str">
        <f t="shared" si="200"/>
        <v>DUD</v>
      </c>
      <c r="AL242" t="str">
        <f t="shared" si="201"/>
        <v>DUD</v>
      </c>
      <c r="AM242" t="str">
        <f t="shared" si="202"/>
        <v>DUD</v>
      </c>
      <c r="AN242" t="str">
        <f t="shared" si="203"/>
        <v>DUD</v>
      </c>
      <c r="AO242">
        <f t="shared" si="204"/>
        <v>0</v>
      </c>
      <c r="AP242" s="21">
        <f t="shared" si="205"/>
        <v>1</v>
      </c>
      <c r="AQ242" s="20">
        <f>Main!D134</f>
        <v>0</v>
      </c>
      <c r="AR242" s="24" t="e">
        <f t="shared" si="206"/>
        <v>#VALUE!</v>
      </c>
      <c r="AS242" t="e">
        <f t="shared" si="207"/>
        <v>#VALUE!</v>
      </c>
      <c r="AT242" t="e">
        <f t="shared" si="208"/>
        <v>#VALUE!</v>
      </c>
      <c r="AU242" t="str">
        <f t="shared" si="209"/>
        <v/>
      </c>
      <c r="AV242" t="str">
        <f t="shared" si="210"/>
        <v>No vapor present</v>
      </c>
      <c r="AW242" t="str">
        <f t="shared" si="211"/>
        <v/>
      </c>
      <c r="AX242" t="str">
        <f t="shared" si="212"/>
        <v/>
      </c>
      <c r="AY242" s="26" t="e">
        <f t="shared" si="213"/>
        <v>#VALUE!</v>
      </c>
      <c r="AZ242" s="22">
        <f>IF(B242&gt;C242,1+ -0.000340326741162024 *(B242-C242)+(B242-C242)^2* -0.000000850463578321 + (B242-C242)*Main!C134* -0.000001031725417801,1)</f>
        <v>1</v>
      </c>
      <c r="BA242" t="e">
        <f t="shared" si="214"/>
        <v>#VALUE!</v>
      </c>
      <c r="BB242" s="25" t="e">
        <f>IF(AND(ISBLANK(Main!C134),ISNUMBER(Main!F134)), Main!F134, BA242*D242+(1-BA242)*AV242)</f>
        <v>#VALUE!</v>
      </c>
      <c r="BC242" s="27"/>
      <c r="BL242" s="53"/>
      <c r="BM242" s="54"/>
    </row>
    <row r="243" spans="2:65">
      <c r="B243">
        <f>Main!E135</f>
        <v>0</v>
      </c>
      <c r="C243" t="str">
        <f>IF(ISNUMBER(Main!C135),Main!C135, IF(AND(ISBLANK(Main!C135), ISNUMBER(Main!F135)), 'Tm-Th-Salinity'!H243,""))</f>
        <v/>
      </c>
      <c r="D243" s="25" t="str">
        <f>IF('Tm-Th-Salinity'!E243=0,0.0000000001,'Tm-Th-Salinity'!E243)</f>
        <v/>
      </c>
      <c r="E243" t="e">
        <f t="shared" si="168"/>
        <v>#VALUE!</v>
      </c>
      <c r="F243" t="e">
        <f t="shared" si="169"/>
        <v>#VALUE!</v>
      </c>
      <c r="G243" t="str">
        <f t="shared" si="170"/>
        <v>DUD</v>
      </c>
      <c r="H243" t="str">
        <f t="shared" si="171"/>
        <v>DUD</v>
      </c>
      <c r="I243" t="str">
        <f t="shared" si="172"/>
        <v>DUD</v>
      </c>
      <c r="J243" t="str">
        <f t="shared" si="173"/>
        <v>DUD</v>
      </c>
      <c r="K243" t="str">
        <f t="shared" si="174"/>
        <v>DUD</v>
      </c>
      <c r="L243" t="str">
        <f t="shared" si="175"/>
        <v>DUD</v>
      </c>
      <c r="M243" t="str">
        <f t="shared" si="176"/>
        <v>DUD</v>
      </c>
      <c r="N243" t="str">
        <f t="shared" si="177"/>
        <v>DUD</v>
      </c>
      <c r="O243" t="str">
        <f t="shared" si="178"/>
        <v>DUD</v>
      </c>
      <c r="P243" t="str">
        <f t="shared" si="179"/>
        <v>DUD</v>
      </c>
      <c r="Q243" t="str">
        <f t="shared" si="180"/>
        <v>DUD</v>
      </c>
      <c r="R243" t="str">
        <f t="shared" si="181"/>
        <v>DUD</v>
      </c>
      <c r="S243" t="str">
        <f t="shared" si="182"/>
        <v>DUD</v>
      </c>
      <c r="T243" t="str">
        <f t="shared" si="183"/>
        <v>DUD</v>
      </c>
      <c r="U243" t="str">
        <f t="shared" si="184"/>
        <v>DUD</v>
      </c>
      <c r="V243" t="str">
        <f t="shared" si="185"/>
        <v>DUD</v>
      </c>
      <c r="W243" t="str">
        <f t="shared" si="186"/>
        <v>DUD</v>
      </c>
      <c r="X243" t="str">
        <f t="shared" si="187"/>
        <v>DUD</v>
      </c>
      <c r="Y243" t="str">
        <f t="shared" si="188"/>
        <v>DUD</v>
      </c>
      <c r="Z243" t="str">
        <f t="shared" si="189"/>
        <v>DUD</v>
      </c>
      <c r="AA243" t="str">
        <f t="shared" si="190"/>
        <v>DUD</v>
      </c>
      <c r="AB243" t="str">
        <f t="shared" si="191"/>
        <v>DUD</v>
      </c>
      <c r="AC243" t="str">
        <f t="shared" si="192"/>
        <v>DUD</v>
      </c>
      <c r="AD243" t="str">
        <f t="shared" si="193"/>
        <v>DUD</v>
      </c>
      <c r="AE243" t="str">
        <f t="shared" si="194"/>
        <v>DUD</v>
      </c>
      <c r="AF243" t="str">
        <f t="shared" si="195"/>
        <v>DUD</v>
      </c>
      <c r="AG243" t="str">
        <f t="shared" si="196"/>
        <v>DUD</v>
      </c>
      <c r="AH243" t="str">
        <f t="shared" si="197"/>
        <v>DUD</v>
      </c>
      <c r="AI243" t="str">
        <f t="shared" si="198"/>
        <v>DUD</v>
      </c>
      <c r="AJ243" t="str">
        <f t="shared" si="199"/>
        <v>DUD</v>
      </c>
      <c r="AK243" t="str">
        <f t="shared" si="200"/>
        <v>DUD</v>
      </c>
      <c r="AL243" t="str">
        <f t="shared" si="201"/>
        <v>DUD</v>
      </c>
      <c r="AM243" t="str">
        <f t="shared" si="202"/>
        <v>DUD</v>
      </c>
      <c r="AN243" t="str">
        <f t="shared" si="203"/>
        <v>DUD</v>
      </c>
      <c r="AO243">
        <f t="shared" si="204"/>
        <v>0</v>
      </c>
      <c r="AP243" s="21">
        <f t="shared" si="205"/>
        <v>1</v>
      </c>
      <c r="AQ243" s="20">
        <f>Main!D135</f>
        <v>0</v>
      </c>
      <c r="AR243" s="24" t="e">
        <f t="shared" si="206"/>
        <v>#VALUE!</v>
      </c>
      <c r="AS243" t="e">
        <f t="shared" si="207"/>
        <v>#VALUE!</v>
      </c>
      <c r="AT243" t="e">
        <f t="shared" si="208"/>
        <v>#VALUE!</v>
      </c>
      <c r="AU243" t="str">
        <f t="shared" si="209"/>
        <v/>
      </c>
      <c r="AV243" t="str">
        <f t="shared" si="210"/>
        <v>No vapor present</v>
      </c>
      <c r="AW243" t="str">
        <f t="shared" si="211"/>
        <v/>
      </c>
      <c r="AX243" t="str">
        <f t="shared" si="212"/>
        <v/>
      </c>
      <c r="AY243" s="26" t="e">
        <f t="shared" si="213"/>
        <v>#VALUE!</v>
      </c>
      <c r="AZ243" s="22">
        <f>IF(B243&gt;C243,1+ -0.000340326741162024 *(B243-C243)+(B243-C243)^2* -0.000000850463578321 + (B243-C243)*Main!C135* -0.000001031725417801,1)</f>
        <v>1</v>
      </c>
      <c r="BA243" t="e">
        <f t="shared" si="214"/>
        <v>#VALUE!</v>
      </c>
      <c r="BB243" s="25" t="e">
        <f>IF(AND(ISBLANK(Main!C135),ISNUMBER(Main!F135)), Main!F135, BA243*D243+(1-BA243)*AV243)</f>
        <v>#VALUE!</v>
      </c>
      <c r="BC243" s="27"/>
      <c r="BL243" s="53"/>
      <c r="BM243" s="54"/>
    </row>
    <row r="244" spans="2:65">
      <c r="B244">
        <f>Main!E136</f>
        <v>0</v>
      </c>
      <c r="C244" t="str">
        <f>IF(ISNUMBER(Main!C136),Main!C136, IF(AND(ISBLANK(Main!C136), ISNUMBER(Main!F136)), 'Tm-Th-Salinity'!H244,""))</f>
        <v/>
      </c>
      <c r="D244" s="25" t="str">
        <f>IF('Tm-Th-Salinity'!E244=0,0.0000000001,'Tm-Th-Salinity'!E244)</f>
        <v/>
      </c>
      <c r="E244" t="e">
        <f t="shared" si="168"/>
        <v>#VALUE!</v>
      </c>
      <c r="F244" t="e">
        <f t="shared" si="169"/>
        <v>#VALUE!</v>
      </c>
      <c r="G244" t="str">
        <f t="shared" si="170"/>
        <v>DUD</v>
      </c>
      <c r="H244" t="str">
        <f t="shared" si="171"/>
        <v>DUD</v>
      </c>
      <c r="I244" t="str">
        <f t="shared" si="172"/>
        <v>DUD</v>
      </c>
      <c r="J244" t="str">
        <f t="shared" si="173"/>
        <v>DUD</v>
      </c>
      <c r="K244" t="str">
        <f t="shared" si="174"/>
        <v>DUD</v>
      </c>
      <c r="L244" t="str">
        <f t="shared" si="175"/>
        <v>DUD</v>
      </c>
      <c r="M244" t="str">
        <f t="shared" si="176"/>
        <v>DUD</v>
      </c>
      <c r="N244" t="str">
        <f t="shared" si="177"/>
        <v>DUD</v>
      </c>
      <c r="O244" t="str">
        <f t="shared" si="178"/>
        <v>DUD</v>
      </c>
      <c r="P244" t="str">
        <f t="shared" si="179"/>
        <v>DUD</v>
      </c>
      <c r="Q244" t="str">
        <f t="shared" si="180"/>
        <v>DUD</v>
      </c>
      <c r="R244" t="str">
        <f t="shared" si="181"/>
        <v>DUD</v>
      </c>
      <c r="S244" t="str">
        <f t="shared" si="182"/>
        <v>DUD</v>
      </c>
      <c r="T244" t="str">
        <f t="shared" si="183"/>
        <v>DUD</v>
      </c>
      <c r="U244" t="str">
        <f t="shared" si="184"/>
        <v>DUD</v>
      </c>
      <c r="V244" t="str">
        <f t="shared" si="185"/>
        <v>DUD</v>
      </c>
      <c r="W244" t="str">
        <f t="shared" si="186"/>
        <v>DUD</v>
      </c>
      <c r="X244" t="str">
        <f t="shared" si="187"/>
        <v>DUD</v>
      </c>
      <c r="Y244" t="str">
        <f t="shared" si="188"/>
        <v>DUD</v>
      </c>
      <c r="Z244" t="str">
        <f t="shared" si="189"/>
        <v>DUD</v>
      </c>
      <c r="AA244" t="str">
        <f t="shared" si="190"/>
        <v>DUD</v>
      </c>
      <c r="AB244" t="str">
        <f t="shared" si="191"/>
        <v>DUD</v>
      </c>
      <c r="AC244" t="str">
        <f t="shared" si="192"/>
        <v>DUD</v>
      </c>
      <c r="AD244" t="str">
        <f t="shared" si="193"/>
        <v>DUD</v>
      </c>
      <c r="AE244" t="str">
        <f t="shared" si="194"/>
        <v>DUD</v>
      </c>
      <c r="AF244" t="str">
        <f t="shared" si="195"/>
        <v>DUD</v>
      </c>
      <c r="AG244" t="str">
        <f t="shared" si="196"/>
        <v>DUD</v>
      </c>
      <c r="AH244" t="str">
        <f t="shared" si="197"/>
        <v>DUD</v>
      </c>
      <c r="AI244" t="str">
        <f t="shared" si="198"/>
        <v>DUD</v>
      </c>
      <c r="AJ244" t="str">
        <f t="shared" si="199"/>
        <v>DUD</v>
      </c>
      <c r="AK244" t="str">
        <f t="shared" si="200"/>
        <v>DUD</v>
      </c>
      <c r="AL244" t="str">
        <f t="shared" si="201"/>
        <v>DUD</v>
      </c>
      <c r="AM244" t="str">
        <f t="shared" si="202"/>
        <v>DUD</v>
      </c>
      <c r="AN244" t="str">
        <f t="shared" si="203"/>
        <v>DUD</v>
      </c>
      <c r="AO244">
        <f t="shared" si="204"/>
        <v>0</v>
      </c>
      <c r="AP244" s="21">
        <f t="shared" si="205"/>
        <v>1</v>
      </c>
      <c r="AQ244" s="20">
        <f>Main!D136</f>
        <v>0</v>
      </c>
      <c r="AR244" s="24" t="e">
        <f t="shared" si="206"/>
        <v>#VALUE!</v>
      </c>
      <c r="AS244" t="e">
        <f t="shared" si="207"/>
        <v>#VALUE!</v>
      </c>
      <c r="AT244" t="e">
        <f t="shared" si="208"/>
        <v>#VALUE!</v>
      </c>
      <c r="AU244" t="str">
        <f t="shared" si="209"/>
        <v/>
      </c>
      <c r="AV244" t="str">
        <f t="shared" si="210"/>
        <v>No vapor present</v>
      </c>
      <c r="AW244" t="str">
        <f t="shared" si="211"/>
        <v/>
      </c>
      <c r="AX244" t="str">
        <f t="shared" si="212"/>
        <v/>
      </c>
      <c r="AY244" s="26" t="e">
        <f t="shared" si="213"/>
        <v>#VALUE!</v>
      </c>
      <c r="AZ244" s="22">
        <f>IF(B244&gt;C244,1+ -0.000340326741162024 *(B244-C244)+(B244-C244)^2* -0.000000850463578321 + (B244-C244)*Main!C136* -0.000001031725417801,1)</f>
        <v>1</v>
      </c>
      <c r="BA244" t="e">
        <f t="shared" si="214"/>
        <v>#VALUE!</v>
      </c>
      <c r="BB244" s="25" t="e">
        <f>IF(AND(ISBLANK(Main!C136),ISNUMBER(Main!F136)), Main!F136, BA244*D244+(1-BA244)*AV244)</f>
        <v>#VALUE!</v>
      </c>
      <c r="BC244" s="27"/>
      <c r="BL244" s="53"/>
      <c r="BM244" s="54"/>
    </row>
    <row r="245" spans="2:65">
      <c r="B245">
        <f>Main!E137</f>
        <v>0</v>
      </c>
      <c r="C245" t="str">
        <f>IF(ISNUMBER(Main!C137),Main!C137, IF(AND(ISBLANK(Main!C137), ISNUMBER(Main!F137)), 'Tm-Th-Salinity'!H245,""))</f>
        <v/>
      </c>
      <c r="D245" s="25" t="str">
        <f>IF('Tm-Th-Salinity'!E245=0,0.0000000001,'Tm-Th-Salinity'!E245)</f>
        <v/>
      </c>
      <c r="E245" t="e">
        <f t="shared" si="168"/>
        <v>#VALUE!</v>
      </c>
      <c r="F245" t="e">
        <f t="shared" si="169"/>
        <v>#VALUE!</v>
      </c>
      <c r="G245" t="str">
        <f t="shared" si="170"/>
        <v>DUD</v>
      </c>
      <c r="H245" t="str">
        <f t="shared" si="171"/>
        <v>DUD</v>
      </c>
      <c r="I245" t="str">
        <f t="shared" si="172"/>
        <v>DUD</v>
      </c>
      <c r="J245" t="str">
        <f t="shared" si="173"/>
        <v>DUD</v>
      </c>
      <c r="K245" t="str">
        <f t="shared" si="174"/>
        <v>DUD</v>
      </c>
      <c r="L245" t="str">
        <f t="shared" si="175"/>
        <v>DUD</v>
      </c>
      <c r="M245" t="str">
        <f t="shared" si="176"/>
        <v>DUD</v>
      </c>
      <c r="N245" t="str">
        <f t="shared" si="177"/>
        <v>DUD</v>
      </c>
      <c r="O245" t="str">
        <f t="shared" si="178"/>
        <v>DUD</v>
      </c>
      <c r="P245" t="str">
        <f t="shared" si="179"/>
        <v>DUD</v>
      </c>
      <c r="Q245" t="str">
        <f t="shared" si="180"/>
        <v>DUD</v>
      </c>
      <c r="R245" t="str">
        <f t="shared" si="181"/>
        <v>DUD</v>
      </c>
      <c r="S245" t="str">
        <f t="shared" si="182"/>
        <v>DUD</v>
      </c>
      <c r="T245" t="str">
        <f t="shared" si="183"/>
        <v>DUD</v>
      </c>
      <c r="U245" t="str">
        <f t="shared" si="184"/>
        <v>DUD</v>
      </c>
      <c r="V245" t="str">
        <f t="shared" si="185"/>
        <v>DUD</v>
      </c>
      <c r="W245" t="str">
        <f t="shared" si="186"/>
        <v>DUD</v>
      </c>
      <c r="X245" t="str">
        <f t="shared" si="187"/>
        <v>DUD</v>
      </c>
      <c r="Y245" t="str">
        <f t="shared" si="188"/>
        <v>DUD</v>
      </c>
      <c r="Z245" t="str">
        <f t="shared" si="189"/>
        <v>DUD</v>
      </c>
      <c r="AA245" t="str">
        <f t="shared" si="190"/>
        <v>DUD</v>
      </c>
      <c r="AB245" t="str">
        <f t="shared" si="191"/>
        <v>DUD</v>
      </c>
      <c r="AC245" t="str">
        <f t="shared" si="192"/>
        <v>DUD</v>
      </c>
      <c r="AD245" t="str">
        <f t="shared" si="193"/>
        <v>DUD</v>
      </c>
      <c r="AE245" t="str">
        <f t="shared" si="194"/>
        <v>DUD</v>
      </c>
      <c r="AF245" t="str">
        <f t="shared" si="195"/>
        <v>DUD</v>
      </c>
      <c r="AG245" t="str">
        <f t="shared" si="196"/>
        <v>DUD</v>
      </c>
      <c r="AH245" t="str">
        <f t="shared" si="197"/>
        <v>DUD</v>
      </c>
      <c r="AI245" t="str">
        <f t="shared" si="198"/>
        <v>DUD</v>
      </c>
      <c r="AJ245" t="str">
        <f t="shared" si="199"/>
        <v>DUD</v>
      </c>
      <c r="AK245" t="str">
        <f t="shared" si="200"/>
        <v>DUD</v>
      </c>
      <c r="AL245" t="str">
        <f t="shared" si="201"/>
        <v>DUD</v>
      </c>
      <c r="AM245" t="str">
        <f t="shared" si="202"/>
        <v>DUD</v>
      </c>
      <c r="AN245" t="str">
        <f t="shared" si="203"/>
        <v>DUD</v>
      </c>
      <c r="AO245">
        <f t="shared" si="204"/>
        <v>0</v>
      </c>
      <c r="AP245" s="21">
        <f t="shared" si="205"/>
        <v>1</v>
      </c>
      <c r="AQ245" s="20">
        <f>Main!D137</f>
        <v>0</v>
      </c>
      <c r="AR245" s="24" t="e">
        <f t="shared" si="206"/>
        <v>#VALUE!</v>
      </c>
      <c r="AS245" t="e">
        <f t="shared" si="207"/>
        <v>#VALUE!</v>
      </c>
      <c r="AT245" t="e">
        <f t="shared" si="208"/>
        <v>#VALUE!</v>
      </c>
      <c r="AU245" t="str">
        <f t="shared" si="209"/>
        <v/>
      </c>
      <c r="AV245" t="str">
        <f t="shared" si="210"/>
        <v>No vapor present</v>
      </c>
      <c r="AW245" t="str">
        <f t="shared" si="211"/>
        <v/>
      </c>
      <c r="AX245" t="str">
        <f t="shared" si="212"/>
        <v/>
      </c>
      <c r="AY245" s="26" t="e">
        <f t="shared" si="213"/>
        <v>#VALUE!</v>
      </c>
      <c r="AZ245" s="22">
        <f>IF(B245&gt;C245,1+ -0.000340326741162024 *(B245-C245)+(B245-C245)^2* -0.000000850463578321 + (B245-C245)*Main!C137* -0.000001031725417801,1)</f>
        <v>1</v>
      </c>
      <c r="BA245" t="e">
        <f t="shared" si="214"/>
        <v>#VALUE!</v>
      </c>
      <c r="BB245" s="25" t="e">
        <f>IF(AND(ISBLANK(Main!C137),ISNUMBER(Main!F137)), Main!F137, BA245*D245+(1-BA245)*AV245)</f>
        <v>#VALUE!</v>
      </c>
      <c r="BC245" s="27"/>
      <c r="BL245" s="53"/>
      <c r="BM245" s="54"/>
    </row>
    <row r="246" spans="2:65">
      <c r="B246">
        <f>Main!E138</f>
        <v>0</v>
      </c>
      <c r="C246" t="str">
        <f>IF(ISNUMBER(Main!C138),Main!C138, IF(AND(ISBLANK(Main!C138), ISNUMBER(Main!F138)), 'Tm-Th-Salinity'!H246,""))</f>
        <v/>
      </c>
      <c r="D246" s="25" t="str">
        <f>IF('Tm-Th-Salinity'!E246=0,0.0000000001,'Tm-Th-Salinity'!E246)</f>
        <v/>
      </c>
      <c r="E246" t="e">
        <f t="shared" si="168"/>
        <v>#VALUE!</v>
      </c>
      <c r="F246" t="e">
        <f t="shared" si="169"/>
        <v>#VALUE!</v>
      </c>
      <c r="G246" t="str">
        <f t="shared" si="170"/>
        <v>DUD</v>
      </c>
      <c r="H246" t="str">
        <f t="shared" si="171"/>
        <v>DUD</v>
      </c>
      <c r="I246" t="str">
        <f t="shared" si="172"/>
        <v>DUD</v>
      </c>
      <c r="J246" t="str">
        <f t="shared" si="173"/>
        <v>DUD</v>
      </c>
      <c r="K246" t="str">
        <f t="shared" si="174"/>
        <v>DUD</v>
      </c>
      <c r="L246" t="str">
        <f t="shared" si="175"/>
        <v>DUD</v>
      </c>
      <c r="M246" t="str">
        <f t="shared" si="176"/>
        <v>DUD</v>
      </c>
      <c r="N246" t="str">
        <f t="shared" si="177"/>
        <v>DUD</v>
      </c>
      <c r="O246" t="str">
        <f t="shared" si="178"/>
        <v>DUD</v>
      </c>
      <c r="P246" t="str">
        <f t="shared" si="179"/>
        <v>DUD</v>
      </c>
      <c r="Q246" t="str">
        <f t="shared" si="180"/>
        <v>DUD</v>
      </c>
      <c r="R246" t="str">
        <f t="shared" si="181"/>
        <v>DUD</v>
      </c>
      <c r="S246" t="str">
        <f t="shared" si="182"/>
        <v>DUD</v>
      </c>
      <c r="T246" t="str">
        <f t="shared" si="183"/>
        <v>DUD</v>
      </c>
      <c r="U246" t="str">
        <f t="shared" si="184"/>
        <v>DUD</v>
      </c>
      <c r="V246" t="str">
        <f t="shared" si="185"/>
        <v>DUD</v>
      </c>
      <c r="W246" t="str">
        <f t="shared" si="186"/>
        <v>DUD</v>
      </c>
      <c r="X246" t="str">
        <f t="shared" si="187"/>
        <v>DUD</v>
      </c>
      <c r="Y246" t="str">
        <f t="shared" si="188"/>
        <v>DUD</v>
      </c>
      <c r="Z246" t="str">
        <f t="shared" si="189"/>
        <v>DUD</v>
      </c>
      <c r="AA246" t="str">
        <f t="shared" si="190"/>
        <v>DUD</v>
      </c>
      <c r="AB246" t="str">
        <f t="shared" si="191"/>
        <v>DUD</v>
      </c>
      <c r="AC246" t="str">
        <f t="shared" si="192"/>
        <v>DUD</v>
      </c>
      <c r="AD246" t="str">
        <f t="shared" si="193"/>
        <v>DUD</v>
      </c>
      <c r="AE246" t="str">
        <f t="shared" si="194"/>
        <v>DUD</v>
      </c>
      <c r="AF246" t="str">
        <f t="shared" si="195"/>
        <v>DUD</v>
      </c>
      <c r="AG246" t="str">
        <f t="shared" si="196"/>
        <v>DUD</v>
      </c>
      <c r="AH246" t="str">
        <f t="shared" si="197"/>
        <v>DUD</v>
      </c>
      <c r="AI246" t="str">
        <f t="shared" si="198"/>
        <v>DUD</v>
      </c>
      <c r="AJ246" t="str">
        <f t="shared" si="199"/>
        <v>DUD</v>
      </c>
      <c r="AK246" t="str">
        <f t="shared" si="200"/>
        <v>DUD</v>
      </c>
      <c r="AL246" t="str">
        <f t="shared" si="201"/>
        <v>DUD</v>
      </c>
      <c r="AM246" t="str">
        <f t="shared" si="202"/>
        <v>DUD</v>
      </c>
      <c r="AN246" t="str">
        <f t="shared" si="203"/>
        <v>DUD</v>
      </c>
      <c r="AO246">
        <f t="shared" si="204"/>
        <v>0</v>
      </c>
      <c r="AP246" s="21">
        <f t="shared" si="205"/>
        <v>1</v>
      </c>
      <c r="AQ246" s="20">
        <f>Main!D138</f>
        <v>0</v>
      </c>
      <c r="AR246" s="24" t="e">
        <f t="shared" si="206"/>
        <v>#VALUE!</v>
      </c>
      <c r="AS246" t="e">
        <f t="shared" si="207"/>
        <v>#VALUE!</v>
      </c>
      <c r="AT246" t="e">
        <f t="shared" si="208"/>
        <v>#VALUE!</v>
      </c>
      <c r="AU246" t="str">
        <f t="shared" si="209"/>
        <v/>
      </c>
      <c r="AV246" t="str">
        <f t="shared" si="210"/>
        <v>No vapor present</v>
      </c>
      <c r="AW246" t="str">
        <f t="shared" si="211"/>
        <v/>
      </c>
      <c r="AX246" t="str">
        <f t="shared" si="212"/>
        <v/>
      </c>
      <c r="AY246" s="26" t="e">
        <f t="shared" si="213"/>
        <v>#VALUE!</v>
      </c>
      <c r="AZ246" s="22">
        <f>IF(B246&gt;C246,1+ -0.000340326741162024 *(B246-C246)+(B246-C246)^2* -0.000000850463578321 + (B246-C246)*Main!C138* -0.000001031725417801,1)</f>
        <v>1</v>
      </c>
      <c r="BA246" t="e">
        <f t="shared" si="214"/>
        <v>#VALUE!</v>
      </c>
      <c r="BB246" s="25" t="e">
        <f>IF(AND(ISBLANK(Main!C138),ISNUMBER(Main!F138)), Main!F138, BA246*D246+(1-BA246)*AV246)</f>
        <v>#VALUE!</v>
      </c>
      <c r="BC246" s="27"/>
      <c r="BL246" s="53"/>
      <c r="BM246" s="54"/>
    </row>
    <row r="247" spans="2:65">
      <c r="B247">
        <f>Main!E139</f>
        <v>0</v>
      </c>
      <c r="C247" t="str">
        <f>IF(ISNUMBER(Main!C139),Main!C139, IF(AND(ISBLANK(Main!C139), ISNUMBER(Main!F139)), 'Tm-Th-Salinity'!H247,""))</f>
        <v/>
      </c>
      <c r="D247" s="25" t="str">
        <f>IF('Tm-Th-Salinity'!E247=0,0.0000000001,'Tm-Th-Salinity'!E247)</f>
        <v/>
      </c>
      <c r="E247" t="e">
        <f t="shared" si="168"/>
        <v>#VALUE!</v>
      </c>
      <c r="F247" t="e">
        <f t="shared" si="169"/>
        <v>#VALUE!</v>
      </c>
      <c r="G247" t="str">
        <f t="shared" si="170"/>
        <v>DUD</v>
      </c>
      <c r="H247" t="str">
        <f t="shared" si="171"/>
        <v>DUD</v>
      </c>
      <c r="I247" t="str">
        <f t="shared" si="172"/>
        <v>DUD</v>
      </c>
      <c r="J247" t="str">
        <f t="shared" si="173"/>
        <v>DUD</v>
      </c>
      <c r="K247" t="str">
        <f t="shared" si="174"/>
        <v>DUD</v>
      </c>
      <c r="L247" t="str">
        <f t="shared" si="175"/>
        <v>DUD</v>
      </c>
      <c r="M247" t="str">
        <f t="shared" si="176"/>
        <v>DUD</v>
      </c>
      <c r="N247" t="str">
        <f t="shared" si="177"/>
        <v>DUD</v>
      </c>
      <c r="O247" t="str">
        <f t="shared" si="178"/>
        <v>DUD</v>
      </c>
      <c r="P247" t="str">
        <f t="shared" si="179"/>
        <v>DUD</v>
      </c>
      <c r="Q247" t="str">
        <f t="shared" si="180"/>
        <v>DUD</v>
      </c>
      <c r="R247" t="str">
        <f t="shared" si="181"/>
        <v>DUD</v>
      </c>
      <c r="S247" t="str">
        <f t="shared" si="182"/>
        <v>DUD</v>
      </c>
      <c r="T247" t="str">
        <f t="shared" si="183"/>
        <v>DUD</v>
      </c>
      <c r="U247" t="str">
        <f t="shared" si="184"/>
        <v>DUD</v>
      </c>
      <c r="V247" t="str">
        <f t="shared" si="185"/>
        <v>DUD</v>
      </c>
      <c r="W247" t="str">
        <f t="shared" si="186"/>
        <v>DUD</v>
      </c>
      <c r="X247" t="str">
        <f t="shared" si="187"/>
        <v>DUD</v>
      </c>
      <c r="Y247" t="str">
        <f t="shared" si="188"/>
        <v>DUD</v>
      </c>
      <c r="Z247" t="str">
        <f t="shared" si="189"/>
        <v>DUD</v>
      </c>
      <c r="AA247" t="str">
        <f t="shared" si="190"/>
        <v>DUD</v>
      </c>
      <c r="AB247" t="str">
        <f t="shared" si="191"/>
        <v>DUD</v>
      </c>
      <c r="AC247" t="str">
        <f t="shared" si="192"/>
        <v>DUD</v>
      </c>
      <c r="AD247" t="str">
        <f t="shared" si="193"/>
        <v>DUD</v>
      </c>
      <c r="AE247" t="str">
        <f t="shared" si="194"/>
        <v>DUD</v>
      </c>
      <c r="AF247" t="str">
        <f t="shared" si="195"/>
        <v>DUD</v>
      </c>
      <c r="AG247" t="str">
        <f t="shared" si="196"/>
        <v>DUD</v>
      </c>
      <c r="AH247" t="str">
        <f t="shared" si="197"/>
        <v>DUD</v>
      </c>
      <c r="AI247" t="str">
        <f t="shared" si="198"/>
        <v>DUD</v>
      </c>
      <c r="AJ247" t="str">
        <f t="shared" si="199"/>
        <v>DUD</v>
      </c>
      <c r="AK247" t="str">
        <f t="shared" si="200"/>
        <v>DUD</v>
      </c>
      <c r="AL247" t="str">
        <f t="shared" si="201"/>
        <v>DUD</v>
      </c>
      <c r="AM247" t="str">
        <f t="shared" si="202"/>
        <v>DUD</v>
      </c>
      <c r="AN247" t="str">
        <f t="shared" si="203"/>
        <v>DUD</v>
      </c>
      <c r="AO247">
        <f t="shared" si="204"/>
        <v>0</v>
      </c>
      <c r="AP247" s="21">
        <f t="shared" si="205"/>
        <v>1</v>
      </c>
      <c r="AQ247" s="20">
        <f>Main!D139</f>
        <v>0</v>
      </c>
      <c r="AR247" s="24" t="e">
        <f t="shared" si="206"/>
        <v>#VALUE!</v>
      </c>
      <c r="AS247" t="e">
        <f t="shared" si="207"/>
        <v>#VALUE!</v>
      </c>
      <c r="AT247" t="e">
        <f t="shared" si="208"/>
        <v>#VALUE!</v>
      </c>
      <c r="AU247" t="str">
        <f t="shared" si="209"/>
        <v/>
      </c>
      <c r="AV247" t="str">
        <f t="shared" si="210"/>
        <v>No vapor present</v>
      </c>
      <c r="AW247" t="str">
        <f t="shared" si="211"/>
        <v/>
      </c>
      <c r="AX247" t="str">
        <f t="shared" si="212"/>
        <v/>
      </c>
      <c r="AY247" s="26" t="e">
        <f t="shared" si="213"/>
        <v>#VALUE!</v>
      </c>
      <c r="AZ247" s="22">
        <f>IF(B247&gt;C247,1+ -0.000340326741162024 *(B247-C247)+(B247-C247)^2* -0.000000850463578321 + (B247-C247)*Main!C139* -0.000001031725417801,1)</f>
        <v>1</v>
      </c>
      <c r="BA247" t="e">
        <f t="shared" si="214"/>
        <v>#VALUE!</v>
      </c>
      <c r="BB247" s="25" t="e">
        <f>IF(AND(ISBLANK(Main!C139),ISNUMBER(Main!F139)), Main!F139, BA247*D247+(1-BA247)*AV247)</f>
        <v>#VALUE!</v>
      </c>
      <c r="BC247" s="27"/>
      <c r="BL247" s="53"/>
      <c r="BM247" s="54"/>
    </row>
    <row r="248" spans="2:65">
      <c r="B248">
        <f>Main!E140</f>
        <v>0</v>
      </c>
      <c r="C248" t="str">
        <f>IF(ISNUMBER(Main!C140),Main!C140, IF(AND(ISBLANK(Main!C140), ISNUMBER(Main!F140)), 'Tm-Th-Salinity'!H248,""))</f>
        <v/>
      </c>
      <c r="D248" s="25" t="str">
        <f>IF('Tm-Th-Salinity'!E248=0,0.0000000001,'Tm-Th-Salinity'!E248)</f>
        <v/>
      </c>
      <c r="E248" t="e">
        <f t="shared" si="168"/>
        <v>#VALUE!</v>
      </c>
      <c r="F248" t="e">
        <f t="shared" si="169"/>
        <v>#VALUE!</v>
      </c>
      <c r="G248" t="str">
        <f t="shared" si="170"/>
        <v>DUD</v>
      </c>
      <c r="H248" t="str">
        <f t="shared" si="171"/>
        <v>DUD</v>
      </c>
      <c r="I248" t="str">
        <f t="shared" si="172"/>
        <v>DUD</v>
      </c>
      <c r="J248" t="str">
        <f t="shared" si="173"/>
        <v>DUD</v>
      </c>
      <c r="K248" t="str">
        <f t="shared" si="174"/>
        <v>DUD</v>
      </c>
      <c r="L248" t="str">
        <f t="shared" si="175"/>
        <v>DUD</v>
      </c>
      <c r="M248" t="str">
        <f t="shared" si="176"/>
        <v>DUD</v>
      </c>
      <c r="N248" t="str">
        <f t="shared" si="177"/>
        <v>DUD</v>
      </c>
      <c r="O248" t="str">
        <f t="shared" si="178"/>
        <v>DUD</v>
      </c>
      <c r="P248" t="str">
        <f t="shared" si="179"/>
        <v>DUD</v>
      </c>
      <c r="Q248" t="str">
        <f t="shared" si="180"/>
        <v>DUD</v>
      </c>
      <c r="R248" t="str">
        <f t="shared" si="181"/>
        <v>DUD</v>
      </c>
      <c r="S248" t="str">
        <f t="shared" si="182"/>
        <v>DUD</v>
      </c>
      <c r="T248" t="str">
        <f t="shared" si="183"/>
        <v>DUD</v>
      </c>
      <c r="U248" t="str">
        <f t="shared" si="184"/>
        <v>DUD</v>
      </c>
      <c r="V248" t="str">
        <f t="shared" si="185"/>
        <v>DUD</v>
      </c>
      <c r="W248" t="str">
        <f t="shared" si="186"/>
        <v>DUD</v>
      </c>
      <c r="X248" t="str">
        <f t="shared" si="187"/>
        <v>DUD</v>
      </c>
      <c r="Y248" t="str">
        <f t="shared" si="188"/>
        <v>DUD</v>
      </c>
      <c r="Z248" t="str">
        <f t="shared" si="189"/>
        <v>DUD</v>
      </c>
      <c r="AA248" t="str">
        <f t="shared" si="190"/>
        <v>DUD</v>
      </c>
      <c r="AB248" t="str">
        <f t="shared" si="191"/>
        <v>DUD</v>
      </c>
      <c r="AC248" t="str">
        <f t="shared" si="192"/>
        <v>DUD</v>
      </c>
      <c r="AD248" t="str">
        <f t="shared" si="193"/>
        <v>DUD</v>
      </c>
      <c r="AE248" t="str">
        <f t="shared" si="194"/>
        <v>DUD</v>
      </c>
      <c r="AF248" t="str">
        <f t="shared" si="195"/>
        <v>DUD</v>
      </c>
      <c r="AG248" t="str">
        <f t="shared" si="196"/>
        <v>DUD</v>
      </c>
      <c r="AH248" t="str">
        <f t="shared" si="197"/>
        <v>DUD</v>
      </c>
      <c r="AI248" t="str">
        <f t="shared" si="198"/>
        <v>DUD</v>
      </c>
      <c r="AJ248" t="str">
        <f t="shared" si="199"/>
        <v>DUD</v>
      </c>
      <c r="AK248" t="str">
        <f t="shared" si="200"/>
        <v>DUD</v>
      </c>
      <c r="AL248" t="str">
        <f t="shared" si="201"/>
        <v>DUD</v>
      </c>
      <c r="AM248" t="str">
        <f t="shared" si="202"/>
        <v>DUD</v>
      </c>
      <c r="AN248" t="str">
        <f t="shared" si="203"/>
        <v>DUD</v>
      </c>
      <c r="AO248">
        <f t="shared" si="204"/>
        <v>0</v>
      </c>
      <c r="AP248" s="21">
        <f t="shared" si="205"/>
        <v>1</v>
      </c>
      <c r="AQ248" s="20">
        <f>Main!D140</f>
        <v>0</v>
      </c>
      <c r="AR248" s="24" t="e">
        <f t="shared" si="206"/>
        <v>#VALUE!</v>
      </c>
      <c r="AS248" t="e">
        <f t="shared" si="207"/>
        <v>#VALUE!</v>
      </c>
      <c r="AT248" t="e">
        <f t="shared" si="208"/>
        <v>#VALUE!</v>
      </c>
      <c r="AU248" t="str">
        <f t="shared" si="209"/>
        <v/>
      </c>
      <c r="AV248" t="str">
        <f t="shared" si="210"/>
        <v>No vapor present</v>
      </c>
      <c r="AW248" t="str">
        <f t="shared" si="211"/>
        <v/>
      </c>
      <c r="AX248" t="str">
        <f t="shared" si="212"/>
        <v/>
      </c>
      <c r="AY248" s="26" t="e">
        <f t="shared" si="213"/>
        <v>#VALUE!</v>
      </c>
      <c r="AZ248" s="22">
        <f>IF(B248&gt;C248,1+ -0.000340326741162024 *(B248-C248)+(B248-C248)^2* -0.000000850463578321 + (B248-C248)*Main!C140* -0.000001031725417801,1)</f>
        <v>1</v>
      </c>
      <c r="BA248" t="e">
        <f t="shared" si="214"/>
        <v>#VALUE!</v>
      </c>
      <c r="BB248" s="25" t="e">
        <f>IF(AND(ISBLANK(Main!C140),ISNUMBER(Main!F140)), Main!F140, BA248*D248+(1-BA248)*AV248)</f>
        <v>#VALUE!</v>
      </c>
      <c r="BC248" s="27"/>
      <c r="BL248" s="53"/>
      <c r="BM248" s="54"/>
    </row>
    <row r="249" spans="2:65">
      <c r="B249">
        <f>Main!E141</f>
        <v>0</v>
      </c>
      <c r="C249" t="str">
        <f>IF(ISNUMBER(Main!C141),Main!C141, IF(AND(ISBLANK(Main!C141), ISNUMBER(Main!F141)), 'Tm-Th-Salinity'!H249,""))</f>
        <v/>
      </c>
      <c r="D249" s="25" t="str">
        <f>IF('Tm-Th-Salinity'!E249=0,0.0000000001,'Tm-Th-Salinity'!E249)</f>
        <v/>
      </c>
      <c r="E249" t="e">
        <f t="shared" si="168"/>
        <v>#VALUE!</v>
      </c>
      <c r="F249" t="e">
        <f t="shared" si="169"/>
        <v>#VALUE!</v>
      </c>
      <c r="G249" t="str">
        <f t="shared" si="170"/>
        <v>DUD</v>
      </c>
      <c r="H249" t="str">
        <f t="shared" si="171"/>
        <v>DUD</v>
      </c>
      <c r="I249" t="str">
        <f t="shared" si="172"/>
        <v>DUD</v>
      </c>
      <c r="J249" t="str">
        <f t="shared" si="173"/>
        <v>DUD</v>
      </c>
      <c r="K249" t="str">
        <f t="shared" si="174"/>
        <v>DUD</v>
      </c>
      <c r="L249" t="str">
        <f t="shared" si="175"/>
        <v>DUD</v>
      </c>
      <c r="M249" t="str">
        <f t="shared" si="176"/>
        <v>DUD</v>
      </c>
      <c r="N249" t="str">
        <f t="shared" si="177"/>
        <v>DUD</v>
      </c>
      <c r="O249" t="str">
        <f t="shared" si="178"/>
        <v>DUD</v>
      </c>
      <c r="P249" t="str">
        <f t="shared" si="179"/>
        <v>DUD</v>
      </c>
      <c r="Q249" t="str">
        <f t="shared" si="180"/>
        <v>DUD</v>
      </c>
      <c r="R249" t="str">
        <f t="shared" si="181"/>
        <v>DUD</v>
      </c>
      <c r="S249" t="str">
        <f t="shared" si="182"/>
        <v>DUD</v>
      </c>
      <c r="T249" t="str">
        <f t="shared" si="183"/>
        <v>DUD</v>
      </c>
      <c r="U249" t="str">
        <f t="shared" si="184"/>
        <v>DUD</v>
      </c>
      <c r="V249" t="str">
        <f t="shared" si="185"/>
        <v>DUD</v>
      </c>
      <c r="W249" t="str">
        <f t="shared" si="186"/>
        <v>DUD</v>
      </c>
      <c r="X249" t="str">
        <f t="shared" si="187"/>
        <v>DUD</v>
      </c>
      <c r="Y249" t="str">
        <f t="shared" si="188"/>
        <v>DUD</v>
      </c>
      <c r="Z249" t="str">
        <f t="shared" si="189"/>
        <v>DUD</v>
      </c>
      <c r="AA249" t="str">
        <f t="shared" si="190"/>
        <v>DUD</v>
      </c>
      <c r="AB249" t="str">
        <f t="shared" si="191"/>
        <v>DUD</v>
      </c>
      <c r="AC249" t="str">
        <f t="shared" si="192"/>
        <v>DUD</v>
      </c>
      <c r="AD249" t="str">
        <f t="shared" si="193"/>
        <v>DUD</v>
      </c>
      <c r="AE249" t="str">
        <f t="shared" si="194"/>
        <v>DUD</v>
      </c>
      <c r="AF249" t="str">
        <f t="shared" si="195"/>
        <v>DUD</v>
      </c>
      <c r="AG249" t="str">
        <f t="shared" si="196"/>
        <v>DUD</v>
      </c>
      <c r="AH249" t="str">
        <f t="shared" si="197"/>
        <v>DUD</v>
      </c>
      <c r="AI249" t="str">
        <f t="shared" si="198"/>
        <v>DUD</v>
      </c>
      <c r="AJ249" t="str">
        <f t="shared" si="199"/>
        <v>DUD</v>
      </c>
      <c r="AK249" t="str">
        <f t="shared" si="200"/>
        <v>DUD</v>
      </c>
      <c r="AL249" t="str">
        <f t="shared" si="201"/>
        <v>DUD</v>
      </c>
      <c r="AM249" t="str">
        <f t="shared" si="202"/>
        <v>DUD</v>
      </c>
      <c r="AN249" t="str">
        <f t="shared" si="203"/>
        <v>DUD</v>
      </c>
      <c r="AO249">
        <f t="shared" si="204"/>
        <v>0</v>
      </c>
      <c r="AP249" s="21">
        <f t="shared" si="205"/>
        <v>1</v>
      </c>
      <c r="AQ249" s="20">
        <f>Main!D141</f>
        <v>0</v>
      </c>
      <c r="AR249" s="24" t="e">
        <f t="shared" si="206"/>
        <v>#VALUE!</v>
      </c>
      <c r="AS249" t="e">
        <f t="shared" si="207"/>
        <v>#VALUE!</v>
      </c>
      <c r="AT249" t="e">
        <f t="shared" si="208"/>
        <v>#VALUE!</v>
      </c>
      <c r="AU249" t="str">
        <f t="shared" si="209"/>
        <v/>
      </c>
      <c r="AV249" t="str">
        <f t="shared" si="210"/>
        <v>No vapor present</v>
      </c>
      <c r="AW249" t="str">
        <f t="shared" si="211"/>
        <v/>
      </c>
      <c r="AX249" t="str">
        <f t="shared" si="212"/>
        <v/>
      </c>
      <c r="AY249" s="26" t="e">
        <f t="shared" si="213"/>
        <v>#VALUE!</v>
      </c>
      <c r="AZ249" s="22">
        <f>IF(B249&gt;C249,1+ -0.000340326741162024 *(B249-C249)+(B249-C249)^2* -0.000000850463578321 + (B249-C249)*Main!C141* -0.000001031725417801,1)</f>
        <v>1</v>
      </c>
      <c r="BA249" t="e">
        <f t="shared" si="214"/>
        <v>#VALUE!</v>
      </c>
      <c r="BB249" s="25" t="e">
        <f>IF(AND(ISBLANK(Main!C141),ISNUMBER(Main!F141)), Main!F141, BA249*D249+(1-BA249)*AV249)</f>
        <v>#VALUE!</v>
      </c>
      <c r="BC249" s="27"/>
      <c r="BL249" s="53"/>
      <c r="BM249" s="54"/>
    </row>
    <row r="250" spans="2:65">
      <c r="B250">
        <f>Main!E142</f>
        <v>0</v>
      </c>
      <c r="C250" t="str">
        <f>IF(ISNUMBER(Main!C142),Main!C142, IF(AND(ISBLANK(Main!C142), ISNUMBER(Main!F142)), 'Tm-Th-Salinity'!H250,""))</f>
        <v/>
      </c>
      <c r="D250" s="25" t="str">
        <f>IF('Tm-Th-Salinity'!E250=0,0.0000000001,'Tm-Th-Salinity'!E250)</f>
        <v/>
      </c>
      <c r="E250" t="e">
        <f t="shared" si="168"/>
        <v>#VALUE!</v>
      </c>
      <c r="F250" t="e">
        <f t="shared" si="169"/>
        <v>#VALUE!</v>
      </c>
      <c r="G250" t="str">
        <f t="shared" si="170"/>
        <v>DUD</v>
      </c>
      <c r="H250" t="str">
        <f t="shared" si="171"/>
        <v>DUD</v>
      </c>
      <c r="I250" t="str">
        <f t="shared" si="172"/>
        <v>DUD</v>
      </c>
      <c r="J250" t="str">
        <f t="shared" si="173"/>
        <v>DUD</v>
      </c>
      <c r="K250" t="str">
        <f t="shared" si="174"/>
        <v>DUD</v>
      </c>
      <c r="L250" t="str">
        <f t="shared" si="175"/>
        <v>DUD</v>
      </c>
      <c r="M250" t="str">
        <f t="shared" si="176"/>
        <v>DUD</v>
      </c>
      <c r="N250" t="str">
        <f t="shared" si="177"/>
        <v>DUD</v>
      </c>
      <c r="O250" t="str">
        <f t="shared" si="178"/>
        <v>DUD</v>
      </c>
      <c r="P250" t="str">
        <f t="shared" si="179"/>
        <v>DUD</v>
      </c>
      <c r="Q250" t="str">
        <f t="shared" si="180"/>
        <v>DUD</v>
      </c>
      <c r="R250" t="str">
        <f t="shared" si="181"/>
        <v>DUD</v>
      </c>
      <c r="S250" t="str">
        <f t="shared" si="182"/>
        <v>DUD</v>
      </c>
      <c r="T250" t="str">
        <f t="shared" si="183"/>
        <v>DUD</v>
      </c>
      <c r="U250" t="str">
        <f t="shared" si="184"/>
        <v>DUD</v>
      </c>
      <c r="V250" t="str">
        <f t="shared" si="185"/>
        <v>DUD</v>
      </c>
      <c r="W250" t="str">
        <f t="shared" si="186"/>
        <v>DUD</v>
      </c>
      <c r="X250" t="str">
        <f t="shared" si="187"/>
        <v>DUD</v>
      </c>
      <c r="Y250" t="str">
        <f t="shared" si="188"/>
        <v>DUD</v>
      </c>
      <c r="Z250" t="str">
        <f t="shared" si="189"/>
        <v>DUD</v>
      </c>
      <c r="AA250" t="str">
        <f t="shared" si="190"/>
        <v>DUD</v>
      </c>
      <c r="AB250" t="str">
        <f t="shared" si="191"/>
        <v>DUD</v>
      </c>
      <c r="AC250" t="str">
        <f t="shared" si="192"/>
        <v>DUD</v>
      </c>
      <c r="AD250" t="str">
        <f t="shared" si="193"/>
        <v>DUD</v>
      </c>
      <c r="AE250" t="str">
        <f t="shared" si="194"/>
        <v>DUD</v>
      </c>
      <c r="AF250" t="str">
        <f t="shared" si="195"/>
        <v>DUD</v>
      </c>
      <c r="AG250" t="str">
        <f t="shared" si="196"/>
        <v>DUD</v>
      </c>
      <c r="AH250" t="str">
        <f t="shared" si="197"/>
        <v>DUD</v>
      </c>
      <c r="AI250" t="str">
        <f t="shared" si="198"/>
        <v>DUD</v>
      </c>
      <c r="AJ250" t="str">
        <f t="shared" si="199"/>
        <v>DUD</v>
      </c>
      <c r="AK250" t="str">
        <f t="shared" si="200"/>
        <v>DUD</v>
      </c>
      <c r="AL250" t="str">
        <f t="shared" si="201"/>
        <v>DUD</v>
      </c>
      <c r="AM250" t="str">
        <f t="shared" si="202"/>
        <v>DUD</v>
      </c>
      <c r="AN250" t="str">
        <f t="shared" si="203"/>
        <v>DUD</v>
      </c>
      <c r="AO250">
        <f t="shared" si="204"/>
        <v>0</v>
      </c>
      <c r="AP250" s="21">
        <f t="shared" si="205"/>
        <v>1</v>
      </c>
      <c r="AQ250" s="20">
        <f>Main!D142</f>
        <v>0</v>
      </c>
      <c r="AR250" s="24" t="e">
        <f t="shared" si="206"/>
        <v>#VALUE!</v>
      </c>
      <c r="AS250" t="e">
        <f t="shared" si="207"/>
        <v>#VALUE!</v>
      </c>
      <c r="AT250" t="e">
        <f t="shared" si="208"/>
        <v>#VALUE!</v>
      </c>
      <c r="AU250" t="str">
        <f t="shared" si="209"/>
        <v/>
      </c>
      <c r="AV250" t="str">
        <f t="shared" si="210"/>
        <v>No vapor present</v>
      </c>
      <c r="AW250" t="str">
        <f t="shared" si="211"/>
        <v/>
      </c>
      <c r="AX250" t="str">
        <f t="shared" si="212"/>
        <v/>
      </c>
      <c r="AY250" s="26" t="e">
        <f t="shared" si="213"/>
        <v>#VALUE!</v>
      </c>
      <c r="AZ250" s="22">
        <f>IF(B250&gt;C250,1+ -0.000340326741162024 *(B250-C250)+(B250-C250)^2* -0.000000850463578321 + (B250-C250)*Main!C142* -0.000001031725417801,1)</f>
        <v>1</v>
      </c>
      <c r="BA250" t="e">
        <f t="shared" si="214"/>
        <v>#VALUE!</v>
      </c>
      <c r="BB250" s="25" t="e">
        <f>IF(AND(ISBLANK(Main!C142),ISNUMBER(Main!F142)), Main!F142, BA250*D250+(1-BA250)*AV250)</f>
        <v>#VALUE!</v>
      </c>
      <c r="BC250" s="27"/>
      <c r="BL250" s="53"/>
      <c r="BM250" s="54"/>
    </row>
    <row r="251" spans="2:65">
      <c r="B251">
        <f>Main!E143</f>
        <v>0</v>
      </c>
      <c r="C251" t="str">
        <f>IF(ISNUMBER(Main!C143),Main!C143, IF(AND(ISBLANK(Main!C143), ISNUMBER(Main!F143)), 'Tm-Th-Salinity'!H251,""))</f>
        <v/>
      </c>
      <c r="D251" s="25" t="str">
        <f>IF('Tm-Th-Salinity'!E251=0,0.0000000001,'Tm-Th-Salinity'!E251)</f>
        <v/>
      </c>
      <c r="E251" t="e">
        <f t="shared" si="168"/>
        <v>#VALUE!</v>
      </c>
      <c r="F251" t="e">
        <f t="shared" si="169"/>
        <v>#VALUE!</v>
      </c>
      <c r="G251" t="str">
        <f t="shared" si="170"/>
        <v>DUD</v>
      </c>
      <c r="H251" t="str">
        <f t="shared" si="171"/>
        <v>DUD</v>
      </c>
      <c r="I251" t="str">
        <f t="shared" si="172"/>
        <v>DUD</v>
      </c>
      <c r="J251" t="str">
        <f t="shared" si="173"/>
        <v>DUD</v>
      </c>
      <c r="K251" t="str">
        <f t="shared" si="174"/>
        <v>DUD</v>
      </c>
      <c r="L251" t="str">
        <f t="shared" si="175"/>
        <v>DUD</v>
      </c>
      <c r="M251" t="str">
        <f t="shared" si="176"/>
        <v>DUD</v>
      </c>
      <c r="N251" t="str">
        <f t="shared" si="177"/>
        <v>DUD</v>
      </c>
      <c r="O251" t="str">
        <f t="shared" si="178"/>
        <v>DUD</v>
      </c>
      <c r="P251" t="str">
        <f t="shared" si="179"/>
        <v>DUD</v>
      </c>
      <c r="Q251" t="str">
        <f t="shared" si="180"/>
        <v>DUD</v>
      </c>
      <c r="R251" t="str">
        <f t="shared" si="181"/>
        <v>DUD</v>
      </c>
      <c r="S251" t="str">
        <f t="shared" si="182"/>
        <v>DUD</v>
      </c>
      <c r="T251" t="str">
        <f t="shared" si="183"/>
        <v>DUD</v>
      </c>
      <c r="U251" t="str">
        <f t="shared" si="184"/>
        <v>DUD</v>
      </c>
      <c r="V251" t="str">
        <f t="shared" si="185"/>
        <v>DUD</v>
      </c>
      <c r="W251" t="str">
        <f t="shared" si="186"/>
        <v>DUD</v>
      </c>
      <c r="X251" t="str">
        <f t="shared" si="187"/>
        <v>DUD</v>
      </c>
      <c r="Y251" t="str">
        <f t="shared" si="188"/>
        <v>DUD</v>
      </c>
      <c r="Z251" t="str">
        <f t="shared" si="189"/>
        <v>DUD</v>
      </c>
      <c r="AA251" t="str">
        <f t="shared" si="190"/>
        <v>DUD</v>
      </c>
      <c r="AB251" t="str">
        <f t="shared" si="191"/>
        <v>DUD</v>
      </c>
      <c r="AC251" t="str">
        <f t="shared" si="192"/>
        <v>DUD</v>
      </c>
      <c r="AD251" t="str">
        <f t="shared" si="193"/>
        <v>DUD</v>
      </c>
      <c r="AE251" t="str">
        <f t="shared" si="194"/>
        <v>DUD</v>
      </c>
      <c r="AF251" t="str">
        <f t="shared" si="195"/>
        <v>DUD</v>
      </c>
      <c r="AG251" t="str">
        <f t="shared" si="196"/>
        <v>DUD</v>
      </c>
      <c r="AH251" t="str">
        <f t="shared" si="197"/>
        <v>DUD</v>
      </c>
      <c r="AI251" t="str">
        <f t="shared" si="198"/>
        <v>DUD</v>
      </c>
      <c r="AJ251" t="str">
        <f t="shared" si="199"/>
        <v>DUD</v>
      </c>
      <c r="AK251" t="str">
        <f t="shared" si="200"/>
        <v>DUD</v>
      </c>
      <c r="AL251" t="str">
        <f t="shared" si="201"/>
        <v>DUD</v>
      </c>
      <c r="AM251" t="str">
        <f t="shared" si="202"/>
        <v>DUD</v>
      </c>
      <c r="AN251" t="str">
        <f t="shared" si="203"/>
        <v>DUD</v>
      </c>
      <c r="AO251">
        <f t="shared" si="204"/>
        <v>0</v>
      </c>
      <c r="AP251" s="21">
        <f t="shared" si="205"/>
        <v>1</v>
      </c>
      <c r="AQ251" s="20">
        <f>Main!D143</f>
        <v>0</v>
      </c>
      <c r="AR251" s="24" t="e">
        <f t="shared" si="206"/>
        <v>#VALUE!</v>
      </c>
      <c r="AS251" t="e">
        <f t="shared" si="207"/>
        <v>#VALUE!</v>
      </c>
      <c r="AT251" t="e">
        <f t="shared" si="208"/>
        <v>#VALUE!</v>
      </c>
      <c r="AU251" t="str">
        <f t="shared" si="209"/>
        <v/>
      </c>
      <c r="AV251" t="str">
        <f t="shared" si="210"/>
        <v>No vapor present</v>
      </c>
      <c r="AW251" t="str">
        <f t="shared" si="211"/>
        <v/>
      </c>
      <c r="AX251" t="str">
        <f t="shared" si="212"/>
        <v/>
      </c>
      <c r="AY251" s="26" t="e">
        <f t="shared" si="213"/>
        <v>#VALUE!</v>
      </c>
      <c r="AZ251" s="22">
        <f>IF(B251&gt;C251,1+ -0.000340326741162024 *(B251-C251)+(B251-C251)^2* -0.000000850463578321 + (B251-C251)*Main!C143* -0.000001031725417801,1)</f>
        <v>1</v>
      </c>
      <c r="BA251" t="e">
        <f t="shared" si="214"/>
        <v>#VALUE!</v>
      </c>
      <c r="BB251" s="25" t="e">
        <f>IF(AND(ISBLANK(Main!C143),ISNUMBER(Main!F143)), Main!F143, BA251*D251+(1-BA251)*AV251)</f>
        <v>#VALUE!</v>
      </c>
      <c r="BC251" s="27"/>
      <c r="BL251" s="53"/>
      <c r="BM251" s="54"/>
    </row>
    <row r="252" spans="2:65">
      <c r="B252">
        <f>Main!E144</f>
        <v>0</v>
      </c>
      <c r="C252" t="str">
        <f>IF(ISNUMBER(Main!C144),Main!C144, IF(AND(ISBLANK(Main!C144), ISNUMBER(Main!F144)), 'Tm-Th-Salinity'!H252,""))</f>
        <v/>
      </c>
      <c r="D252" s="25" t="str">
        <f>IF('Tm-Th-Salinity'!E252=0,0.0000000001,'Tm-Th-Salinity'!E252)</f>
        <v/>
      </c>
      <c r="E252" t="e">
        <f t="shared" si="168"/>
        <v>#VALUE!</v>
      </c>
      <c r="F252" t="e">
        <f t="shared" si="169"/>
        <v>#VALUE!</v>
      </c>
      <c r="G252" t="str">
        <f t="shared" si="170"/>
        <v>DUD</v>
      </c>
      <c r="H252" t="str">
        <f t="shared" si="171"/>
        <v>DUD</v>
      </c>
      <c r="I252" t="str">
        <f t="shared" si="172"/>
        <v>DUD</v>
      </c>
      <c r="J252" t="str">
        <f t="shared" si="173"/>
        <v>DUD</v>
      </c>
      <c r="K252" t="str">
        <f t="shared" si="174"/>
        <v>DUD</v>
      </c>
      <c r="L252" t="str">
        <f t="shared" si="175"/>
        <v>DUD</v>
      </c>
      <c r="M252" t="str">
        <f t="shared" si="176"/>
        <v>DUD</v>
      </c>
      <c r="N252" t="str">
        <f t="shared" si="177"/>
        <v>DUD</v>
      </c>
      <c r="O252" t="str">
        <f t="shared" si="178"/>
        <v>DUD</v>
      </c>
      <c r="P252" t="str">
        <f t="shared" si="179"/>
        <v>DUD</v>
      </c>
      <c r="Q252" t="str">
        <f t="shared" si="180"/>
        <v>DUD</v>
      </c>
      <c r="R252" t="str">
        <f t="shared" si="181"/>
        <v>DUD</v>
      </c>
      <c r="S252" t="str">
        <f t="shared" si="182"/>
        <v>DUD</v>
      </c>
      <c r="T252" t="str">
        <f t="shared" si="183"/>
        <v>DUD</v>
      </c>
      <c r="U252" t="str">
        <f t="shared" si="184"/>
        <v>DUD</v>
      </c>
      <c r="V252" t="str">
        <f t="shared" si="185"/>
        <v>DUD</v>
      </c>
      <c r="W252" t="str">
        <f t="shared" si="186"/>
        <v>DUD</v>
      </c>
      <c r="X252" t="str">
        <f t="shared" si="187"/>
        <v>DUD</v>
      </c>
      <c r="Y252" t="str">
        <f t="shared" si="188"/>
        <v>DUD</v>
      </c>
      <c r="Z252" t="str">
        <f t="shared" si="189"/>
        <v>DUD</v>
      </c>
      <c r="AA252" t="str">
        <f t="shared" si="190"/>
        <v>DUD</v>
      </c>
      <c r="AB252" t="str">
        <f t="shared" si="191"/>
        <v>DUD</v>
      </c>
      <c r="AC252" t="str">
        <f t="shared" si="192"/>
        <v>DUD</v>
      </c>
      <c r="AD252" t="str">
        <f t="shared" si="193"/>
        <v>DUD</v>
      </c>
      <c r="AE252" t="str">
        <f t="shared" si="194"/>
        <v>DUD</v>
      </c>
      <c r="AF252" t="str">
        <f t="shared" si="195"/>
        <v>DUD</v>
      </c>
      <c r="AG252" t="str">
        <f t="shared" si="196"/>
        <v>DUD</v>
      </c>
      <c r="AH252" t="str">
        <f t="shared" si="197"/>
        <v>DUD</v>
      </c>
      <c r="AI252" t="str">
        <f t="shared" si="198"/>
        <v>DUD</v>
      </c>
      <c r="AJ252" t="str">
        <f t="shared" si="199"/>
        <v>DUD</v>
      </c>
      <c r="AK252" t="str">
        <f t="shared" si="200"/>
        <v>DUD</v>
      </c>
      <c r="AL252" t="str">
        <f t="shared" si="201"/>
        <v>DUD</v>
      </c>
      <c r="AM252" t="str">
        <f t="shared" si="202"/>
        <v>DUD</v>
      </c>
      <c r="AN252" t="str">
        <f t="shared" si="203"/>
        <v>DUD</v>
      </c>
      <c r="AO252">
        <f t="shared" si="204"/>
        <v>0</v>
      </c>
      <c r="AP252" s="21">
        <f t="shared" si="205"/>
        <v>1</v>
      </c>
      <c r="AQ252" s="20">
        <f>Main!D144</f>
        <v>0</v>
      </c>
      <c r="AR252" s="24" t="e">
        <f t="shared" si="206"/>
        <v>#VALUE!</v>
      </c>
      <c r="AS252" t="e">
        <f t="shared" si="207"/>
        <v>#VALUE!</v>
      </c>
      <c r="AT252" t="e">
        <f t="shared" si="208"/>
        <v>#VALUE!</v>
      </c>
      <c r="AU252" t="str">
        <f t="shared" si="209"/>
        <v/>
      </c>
      <c r="AV252" t="str">
        <f t="shared" si="210"/>
        <v>No vapor present</v>
      </c>
      <c r="AW252" t="str">
        <f t="shared" si="211"/>
        <v/>
      </c>
      <c r="AX252" t="str">
        <f t="shared" si="212"/>
        <v/>
      </c>
      <c r="AY252" s="26" t="e">
        <f t="shared" si="213"/>
        <v>#VALUE!</v>
      </c>
      <c r="AZ252" s="22">
        <f>IF(B252&gt;C252,1+ -0.000340326741162024 *(B252-C252)+(B252-C252)^2* -0.000000850463578321 + (B252-C252)*Main!C144* -0.000001031725417801,1)</f>
        <v>1</v>
      </c>
      <c r="BA252" t="e">
        <f t="shared" si="214"/>
        <v>#VALUE!</v>
      </c>
      <c r="BB252" s="25" t="e">
        <f>IF(AND(ISBLANK(Main!C144),ISNUMBER(Main!F144)), Main!F144, BA252*D252+(1-BA252)*AV252)</f>
        <v>#VALUE!</v>
      </c>
      <c r="BC252" s="27"/>
      <c r="BL252" s="53"/>
      <c r="BM252" s="54"/>
    </row>
    <row r="253" spans="2:65">
      <c r="B253">
        <f>Main!E145</f>
        <v>0</v>
      </c>
      <c r="C253" t="str">
        <f>IF(ISNUMBER(Main!C145),Main!C145, IF(AND(ISBLANK(Main!C145), ISNUMBER(Main!F145)), 'Tm-Th-Salinity'!H253,""))</f>
        <v/>
      </c>
      <c r="D253" s="25" t="str">
        <f>IF('Tm-Th-Salinity'!E253=0,0.0000000001,'Tm-Th-Salinity'!E253)</f>
        <v/>
      </c>
      <c r="E253" t="e">
        <f t="shared" si="168"/>
        <v>#VALUE!</v>
      </c>
      <c r="F253" t="e">
        <f t="shared" si="169"/>
        <v>#VALUE!</v>
      </c>
      <c r="G253" t="str">
        <f t="shared" si="170"/>
        <v>DUD</v>
      </c>
      <c r="H253" t="str">
        <f t="shared" si="171"/>
        <v>DUD</v>
      </c>
      <c r="I253" t="str">
        <f t="shared" si="172"/>
        <v>DUD</v>
      </c>
      <c r="J253" t="str">
        <f t="shared" si="173"/>
        <v>DUD</v>
      </c>
      <c r="K253" t="str">
        <f t="shared" si="174"/>
        <v>DUD</v>
      </c>
      <c r="L253" t="str">
        <f t="shared" si="175"/>
        <v>DUD</v>
      </c>
      <c r="M253" t="str">
        <f t="shared" si="176"/>
        <v>DUD</v>
      </c>
      <c r="N253" t="str">
        <f t="shared" si="177"/>
        <v>DUD</v>
      </c>
      <c r="O253" t="str">
        <f t="shared" si="178"/>
        <v>DUD</v>
      </c>
      <c r="P253" t="str">
        <f t="shared" si="179"/>
        <v>DUD</v>
      </c>
      <c r="Q253" t="str">
        <f t="shared" si="180"/>
        <v>DUD</v>
      </c>
      <c r="R253" t="str">
        <f t="shared" si="181"/>
        <v>DUD</v>
      </c>
      <c r="S253" t="str">
        <f t="shared" si="182"/>
        <v>DUD</v>
      </c>
      <c r="T253" t="str">
        <f t="shared" si="183"/>
        <v>DUD</v>
      </c>
      <c r="U253" t="str">
        <f t="shared" si="184"/>
        <v>DUD</v>
      </c>
      <c r="V253" t="str">
        <f t="shared" si="185"/>
        <v>DUD</v>
      </c>
      <c r="W253" t="str">
        <f t="shared" si="186"/>
        <v>DUD</v>
      </c>
      <c r="X253" t="str">
        <f t="shared" si="187"/>
        <v>DUD</v>
      </c>
      <c r="Y253" t="str">
        <f t="shared" si="188"/>
        <v>DUD</v>
      </c>
      <c r="Z253" t="str">
        <f t="shared" si="189"/>
        <v>DUD</v>
      </c>
      <c r="AA253" t="str">
        <f t="shared" si="190"/>
        <v>DUD</v>
      </c>
      <c r="AB253" t="str">
        <f t="shared" si="191"/>
        <v>DUD</v>
      </c>
      <c r="AC253" t="str">
        <f t="shared" si="192"/>
        <v>DUD</v>
      </c>
      <c r="AD253" t="str">
        <f t="shared" si="193"/>
        <v>DUD</v>
      </c>
      <c r="AE253" t="str">
        <f t="shared" si="194"/>
        <v>DUD</v>
      </c>
      <c r="AF253" t="str">
        <f t="shared" si="195"/>
        <v>DUD</v>
      </c>
      <c r="AG253" t="str">
        <f t="shared" si="196"/>
        <v>DUD</v>
      </c>
      <c r="AH253" t="str">
        <f t="shared" si="197"/>
        <v>DUD</v>
      </c>
      <c r="AI253" t="str">
        <f t="shared" si="198"/>
        <v>DUD</v>
      </c>
      <c r="AJ253" t="str">
        <f t="shared" si="199"/>
        <v>DUD</v>
      </c>
      <c r="AK253" t="str">
        <f t="shared" si="200"/>
        <v>DUD</v>
      </c>
      <c r="AL253" t="str">
        <f t="shared" si="201"/>
        <v>DUD</v>
      </c>
      <c r="AM253" t="str">
        <f t="shared" si="202"/>
        <v>DUD</v>
      </c>
      <c r="AN253" t="str">
        <f t="shared" si="203"/>
        <v>DUD</v>
      </c>
      <c r="AO253">
        <f t="shared" si="204"/>
        <v>0</v>
      </c>
      <c r="AP253" s="21">
        <f t="shared" si="205"/>
        <v>1</v>
      </c>
      <c r="AQ253" s="20">
        <f>Main!D145</f>
        <v>0</v>
      </c>
      <c r="AR253" s="24" t="e">
        <f t="shared" si="206"/>
        <v>#VALUE!</v>
      </c>
      <c r="AS253" t="e">
        <f t="shared" si="207"/>
        <v>#VALUE!</v>
      </c>
      <c r="AT253" t="e">
        <f t="shared" si="208"/>
        <v>#VALUE!</v>
      </c>
      <c r="AU253" t="str">
        <f t="shared" si="209"/>
        <v/>
      </c>
      <c r="AV253" t="str">
        <f t="shared" si="210"/>
        <v>No vapor present</v>
      </c>
      <c r="AW253" t="str">
        <f t="shared" si="211"/>
        <v/>
      </c>
      <c r="AX253" t="str">
        <f t="shared" si="212"/>
        <v/>
      </c>
      <c r="AY253" s="26" t="e">
        <f t="shared" si="213"/>
        <v>#VALUE!</v>
      </c>
      <c r="AZ253" s="22">
        <f>IF(B253&gt;C253,1+ -0.000340326741162024 *(B253-C253)+(B253-C253)^2* -0.000000850463578321 + (B253-C253)*Main!C145* -0.000001031725417801,1)</f>
        <v>1</v>
      </c>
      <c r="BA253" t="e">
        <f t="shared" si="214"/>
        <v>#VALUE!</v>
      </c>
      <c r="BB253" s="25" t="e">
        <f>IF(AND(ISBLANK(Main!C145),ISNUMBER(Main!F145)), Main!F145, BA253*D253+(1-BA253)*AV253)</f>
        <v>#VALUE!</v>
      </c>
      <c r="BC253" s="27"/>
      <c r="BL253" s="53"/>
      <c r="BM253" s="54"/>
    </row>
    <row r="254" spans="2:65">
      <c r="B254">
        <f>Main!E146</f>
        <v>0</v>
      </c>
      <c r="C254" t="str">
        <f>IF(ISNUMBER(Main!C146),Main!C146, IF(AND(ISBLANK(Main!C146), ISNUMBER(Main!F146)), 'Tm-Th-Salinity'!H254,""))</f>
        <v/>
      </c>
      <c r="D254" s="25" t="str">
        <f>IF('Tm-Th-Salinity'!E254=0,0.0000000001,'Tm-Th-Salinity'!E254)</f>
        <v/>
      </c>
      <c r="E254" t="e">
        <f t="shared" si="168"/>
        <v>#VALUE!</v>
      </c>
      <c r="F254" t="e">
        <f t="shared" si="169"/>
        <v>#VALUE!</v>
      </c>
      <c r="G254" t="str">
        <f t="shared" si="170"/>
        <v>DUD</v>
      </c>
      <c r="H254" t="str">
        <f t="shared" si="171"/>
        <v>DUD</v>
      </c>
      <c r="I254" t="str">
        <f t="shared" si="172"/>
        <v>DUD</v>
      </c>
      <c r="J254" t="str">
        <f t="shared" si="173"/>
        <v>DUD</v>
      </c>
      <c r="K254" t="str">
        <f t="shared" si="174"/>
        <v>DUD</v>
      </c>
      <c r="L254" t="str">
        <f t="shared" si="175"/>
        <v>DUD</v>
      </c>
      <c r="M254" t="str">
        <f t="shared" si="176"/>
        <v>DUD</v>
      </c>
      <c r="N254" t="str">
        <f t="shared" si="177"/>
        <v>DUD</v>
      </c>
      <c r="O254" t="str">
        <f t="shared" si="178"/>
        <v>DUD</v>
      </c>
      <c r="P254" t="str">
        <f t="shared" si="179"/>
        <v>DUD</v>
      </c>
      <c r="Q254" t="str">
        <f t="shared" si="180"/>
        <v>DUD</v>
      </c>
      <c r="R254" t="str">
        <f t="shared" si="181"/>
        <v>DUD</v>
      </c>
      <c r="S254" t="str">
        <f t="shared" si="182"/>
        <v>DUD</v>
      </c>
      <c r="T254" t="str">
        <f t="shared" si="183"/>
        <v>DUD</v>
      </c>
      <c r="U254" t="str">
        <f t="shared" si="184"/>
        <v>DUD</v>
      </c>
      <c r="V254" t="str">
        <f t="shared" si="185"/>
        <v>DUD</v>
      </c>
      <c r="W254" t="str">
        <f t="shared" si="186"/>
        <v>DUD</v>
      </c>
      <c r="X254" t="str">
        <f t="shared" si="187"/>
        <v>DUD</v>
      </c>
      <c r="Y254" t="str">
        <f t="shared" si="188"/>
        <v>DUD</v>
      </c>
      <c r="Z254" t="str">
        <f t="shared" si="189"/>
        <v>DUD</v>
      </c>
      <c r="AA254" t="str">
        <f t="shared" si="190"/>
        <v>DUD</v>
      </c>
      <c r="AB254" t="str">
        <f t="shared" si="191"/>
        <v>DUD</v>
      </c>
      <c r="AC254" t="str">
        <f t="shared" si="192"/>
        <v>DUD</v>
      </c>
      <c r="AD254" t="str">
        <f t="shared" si="193"/>
        <v>DUD</v>
      </c>
      <c r="AE254" t="str">
        <f t="shared" si="194"/>
        <v>DUD</v>
      </c>
      <c r="AF254" t="str">
        <f t="shared" si="195"/>
        <v>DUD</v>
      </c>
      <c r="AG254" t="str">
        <f t="shared" si="196"/>
        <v>DUD</v>
      </c>
      <c r="AH254" t="str">
        <f t="shared" si="197"/>
        <v>DUD</v>
      </c>
      <c r="AI254" t="str">
        <f t="shared" si="198"/>
        <v>DUD</v>
      </c>
      <c r="AJ254" t="str">
        <f t="shared" si="199"/>
        <v>DUD</v>
      </c>
      <c r="AK254" t="str">
        <f t="shared" si="200"/>
        <v>DUD</v>
      </c>
      <c r="AL254" t="str">
        <f t="shared" si="201"/>
        <v>DUD</v>
      </c>
      <c r="AM254" t="str">
        <f t="shared" si="202"/>
        <v>DUD</v>
      </c>
      <c r="AN254" t="str">
        <f t="shared" si="203"/>
        <v>DUD</v>
      </c>
      <c r="AO254">
        <f t="shared" si="204"/>
        <v>0</v>
      </c>
      <c r="AP254" s="21">
        <f t="shared" si="205"/>
        <v>1</v>
      </c>
      <c r="AQ254" s="20">
        <f>Main!D146</f>
        <v>0</v>
      </c>
      <c r="AR254" s="24" t="e">
        <f t="shared" si="206"/>
        <v>#VALUE!</v>
      </c>
      <c r="AS254" t="e">
        <f t="shared" si="207"/>
        <v>#VALUE!</v>
      </c>
      <c r="AT254" t="e">
        <f t="shared" si="208"/>
        <v>#VALUE!</v>
      </c>
      <c r="AU254" t="str">
        <f t="shared" si="209"/>
        <v/>
      </c>
      <c r="AV254" t="str">
        <f t="shared" si="210"/>
        <v>No vapor present</v>
      </c>
      <c r="AW254" t="str">
        <f t="shared" si="211"/>
        <v/>
      </c>
      <c r="AX254" t="str">
        <f t="shared" si="212"/>
        <v/>
      </c>
      <c r="AY254" s="26" t="e">
        <f t="shared" si="213"/>
        <v>#VALUE!</v>
      </c>
      <c r="AZ254" s="22">
        <f>IF(B254&gt;C254,1+ -0.000340326741162024 *(B254-C254)+(B254-C254)^2* -0.000000850463578321 + (B254-C254)*Main!C146* -0.000001031725417801,1)</f>
        <v>1</v>
      </c>
      <c r="BA254" t="e">
        <f t="shared" si="214"/>
        <v>#VALUE!</v>
      </c>
      <c r="BB254" s="25" t="e">
        <f>IF(AND(ISBLANK(Main!C146),ISNUMBER(Main!F146)), Main!F146, BA254*D254+(1-BA254)*AV254)</f>
        <v>#VALUE!</v>
      </c>
      <c r="BC254" s="27"/>
      <c r="BL254" s="53"/>
      <c r="BM254" s="54"/>
    </row>
    <row r="255" spans="2:65">
      <c r="B255">
        <f>Main!E147</f>
        <v>0</v>
      </c>
      <c r="C255" t="str">
        <f>IF(ISNUMBER(Main!C147),Main!C147, IF(AND(ISBLANK(Main!C147), ISNUMBER(Main!F147)), 'Tm-Th-Salinity'!H255,""))</f>
        <v/>
      </c>
      <c r="D255" s="25" t="str">
        <f>IF('Tm-Th-Salinity'!E255=0,0.0000000001,'Tm-Th-Salinity'!E255)</f>
        <v/>
      </c>
      <c r="E255" t="e">
        <f t="shared" si="168"/>
        <v>#VALUE!</v>
      </c>
      <c r="F255" t="e">
        <f t="shared" si="169"/>
        <v>#VALUE!</v>
      </c>
      <c r="G255" t="str">
        <f t="shared" si="170"/>
        <v>DUD</v>
      </c>
      <c r="H255" t="str">
        <f t="shared" si="171"/>
        <v>DUD</v>
      </c>
      <c r="I255" t="str">
        <f t="shared" si="172"/>
        <v>DUD</v>
      </c>
      <c r="J255" t="str">
        <f t="shared" si="173"/>
        <v>DUD</v>
      </c>
      <c r="K255" t="str">
        <f t="shared" si="174"/>
        <v>DUD</v>
      </c>
      <c r="L255" t="str">
        <f t="shared" si="175"/>
        <v>DUD</v>
      </c>
      <c r="M255" t="str">
        <f t="shared" si="176"/>
        <v>DUD</v>
      </c>
      <c r="N255" t="str">
        <f t="shared" si="177"/>
        <v>DUD</v>
      </c>
      <c r="O255" t="str">
        <f t="shared" si="178"/>
        <v>DUD</v>
      </c>
      <c r="P255" t="str">
        <f t="shared" si="179"/>
        <v>DUD</v>
      </c>
      <c r="Q255" t="str">
        <f t="shared" si="180"/>
        <v>DUD</v>
      </c>
      <c r="R255" t="str">
        <f t="shared" si="181"/>
        <v>DUD</v>
      </c>
      <c r="S255" t="str">
        <f t="shared" si="182"/>
        <v>DUD</v>
      </c>
      <c r="T255" t="str">
        <f t="shared" si="183"/>
        <v>DUD</v>
      </c>
      <c r="U255" t="str">
        <f t="shared" si="184"/>
        <v>DUD</v>
      </c>
      <c r="V255" t="str">
        <f t="shared" si="185"/>
        <v>DUD</v>
      </c>
      <c r="W255" t="str">
        <f t="shared" si="186"/>
        <v>DUD</v>
      </c>
      <c r="X255" t="str">
        <f t="shared" si="187"/>
        <v>DUD</v>
      </c>
      <c r="Y255" t="str">
        <f t="shared" si="188"/>
        <v>DUD</v>
      </c>
      <c r="Z255" t="str">
        <f t="shared" si="189"/>
        <v>DUD</v>
      </c>
      <c r="AA255" t="str">
        <f t="shared" si="190"/>
        <v>DUD</v>
      </c>
      <c r="AB255" t="str">
        <f t="shared" si="191"/>
        <v>DUD</v>
      </c>
      <c r="AC255" t="str">
        <f t="shared" si="192"/>
        <v>DUD</v>
      </c>
      <c r="AD255" t="str">
        <f t="shared" si="193"/>
        <v>DUD</v>
      </c>
      <c r="AE255" t="str">
        <f t="shared" si="194"/>
        <v>DUD</v>
      </c>
      <c r="AF255" t="str">
        <f t="shared" si="195"/>
        <v>DUD</v>
      </c>
      <c r="AG255" t="str">
        <f t="shared" si="196"/>
        <v>DUD</v>
      </c>
      <c r="AH255" t="str">
        <f t="shared" si="197"/>
        <v>DUD</v>
      </c>
      <c r="AI255" t="str">
        <f t="shared" si="198"/>
        <v>DUD</v>
      </c>
      <c r="AJ255" t="str">
        <f t="shared" si="199"/>
        <v>DUD</v>
      </c>
      <c r="AK255" t="str">
        <f t="shared" si="200"/>
        <v>DUD</v>
      </c>
      <c r="AL255" t="str">
        <f t="shared" si="201"/>
        <v>DUD</v>
      </c>
      <c r="AM255" t="str">
        <f t="shared" si="202"/>
        <v>DUD</v>
      </c>
      <c r="AN255" t="str">
        <f t="shared" si="203"/>
        <v>DUD</v>
      </c>
      <c r="AO255">
        <f t="shared" si="204"/>
        <v>0</v>
      </c>
      <c r="AP255" s="21">
        <f t="shared" si="205"/>
        <v>1</v>
      </c>
      <c r="AQ255" s="20">
        <f>Main!D147</f>
        <v>0</v>
      </c>
      <c r="AR255" s="24" t="e">
        <f t="shared" si="206"/>
        <v>#VALUE!</v>
      </c>
      <c r="AS255" t="e">
        <f t="shared" si="207"/>
        <v>#VALUE!</v>
      </c>
      <c r="AT255" t="e">
        <f t="shared" si="208"/>
        <v>#VALUE!</v>
      </c>
      <c r="AU255" t="str">
        <f t="shared" si="209"/>
        <v/>
      </c>
      <c r="AV255" t="str">
        <f t="shared" si="210"/>
        <v>No vapor present</v>
      </c>
      <c r="AW255" t="str">
        <f t="shared" si="211"/>
        <v/>
      </c>
      <c r="AX255" t="str">
        <f t="shared" si="212"/>
        <v/>
      </c>
      <c r="AY255" s="26" t="e">
        <f t="shared" si="213"/>
        <v>#VALUE!</v>
      </c>
      <c r="AZ255" s="22">
        <f>IF(B255&gt;C255,1+ -0.000340326741162024 *(B255-C255)+(B255-C255)^2* -0.000000850463578321 + (B255-C255)*Main!C147* -0.000001031725417801,1)</f>
        <v>1</v>
      </c>
      <c r="BA255" t="e">
        <f t="shared" si="214"/>
        <v>#VALUE!</v>
      </c>
      <c r="BB255" s="25" t="e">
        <f>IF(AND(ISBLANK(Main!C147),ISNUMBER(Main!F147)), Main!F147, BA255*D255+(1-BA255)*AV255)</f>
        <v>#VALUE!</v>
      </c>
      <c r="BC255" s="27"/>
      <c r="BL255" s="53"/>
      <c r="BM255" s="54"/>
    </row>
    <row r="256" spans="2:65">
      <c r="B256">
        <f>Main!E148</f>
        <v>0</v>
      </c>
      <c r="C256" t="str">
        <f>IF(ISNUMBER(Main!C148),Main!C148, IF(AND(ISBLANK(Main!C148), ISNUMBER(Main!F148)), 'Tm-Th-Salinity'!H256,""))</f>
        <v/>
      </c>
      <c r="D256" s="25" t="str">
        <f>IF('Tm-Th-Salinity'!E256=0,0.0000000001,'Tm-Th-Salinity'!E256)</f>
        <v/>
      </c>
      <c r="E256" t="e">
        <f t="shared" si="168"/>
        <v>#VALUE!</v>
      </c>
      <c r="F256" t="e">
        <f t="shared" si="169"/>
        <v>#VALUE!</v>
      </c>
      <c r="G256" t="str">
        <f t="shared" si="170"/>
        <v>DUD</v>
      </c>
      <c r="H256" t="str">
        <f t="shared" si="171"/>
        <v>DUD</v>
      </c>
      <c r="I256" t="str">
        <f t="shared" si="172"/>
        <v>DUD</v>
      </c>
      <c r="J256" t="str">
        <f t="shared" si="173"/>
        <v>DUD</v>
      </c>
      <c r="K256" t="str">
        <f t="shared" si="174"/>
        <v>DUD</v>
      </c>
      <c r="L256" t="str">
        <f t="shared" si="175"/>
        <v>DUD</v>
      </c>
      <c r="M256" t="str">
        <f t="shared" si="176"/>
        <v>DUD</v>
      </c>
      <c r="N256" t="str">
        <f t="shared" si="177"/>
        <v>DUD</v>
      </c>
      <c r="O256" t="str">
        <f t="shared" si="178"/>
        <v>DUD</v>
      </c>
      <c r="P256" t="str">
        <f t="shared" si="179"/>
        <v>DUD</v>
      </c>
      <c r="Q256" t="str">
        <f t="shared" si="180"/>
        <v>DUD</v>
      </c>
      <c r="R256" t="str">
        <f t="shared" si="181"/>
        <v>DUD</v>
      </c>
      <c r="S256" t="str">
        <f t="shared" si="182"/>
        <v>DUD</v>
      </c>
      <c r="T256" t="str">
        <f t="shared" si="183"/>
        <v>DUD</v>
      </c>
      <c r="U256" t="str">
        <f t="shared" si="184"/>
        <v>DUD</v>
      </c>
      <c r="V256" t="str">
        <f t="shared" si="185"/>
        <v>DUD</v>
      </c>
      <c r="W256" t="str">
        <f t="shared" si="186"/>
        <v>DUD</v>
      </c>
      <c r="X256" t="str">
        <f t="shared" si="187"/>
        <v>DUD</v>
      </c>
      <c r="Y256" t="str">
        <f t="shared" si="188"/>
        <v>DUD</v>
      </c>
      <c r="Z256" t="str">
        <f t="shared" si="189"/>
        <v>DUD</v>
      </c>
      <c r="AA256" t="str">
        <f t="shared" si="190"/>
        <v>DUD</v>
      </c>
      <c r="AB256" t="str">
        <f t="shared" si="191"/>
        <v>DUD</v>
      </c>
      <c r="AC256" t="str">
        <f t="shared" si="192"/>
        <v>DUD</v>
      </c>
      <c r="AD256" t="str">
        <f t="shared" si="193"/>
        <v>DUD</v>
      </c>
      <c r="AE256" t="str">
        <f t="shared" si="194"/>
        <v>DUD</v>
      </c>
      <c r="AF256" t="str">
        <f t="shared" si="195"/>
        <v>DUD</v>
      </c>
      <c r="AG256" t="str">
        <f t="shared" si="196"/>
        <v>DUD</v>
      </c>
      <c r="AH256" t="str">
        <f t="shared" si="197"/>
        <v>DUD</v>
      </c>
      <c r="AI256" t="str">
        <f t="shared" si="198"/>
        <v>DUD</v>
      </c>
      <c r="AJ256" t="str">
        <f t="shared" si="199"/>
        <v>DUD</v>
      </c>
      <c r="AK256" t="str">
        <f t="shared" si="200"/>
        <v>DUD</v>
      </c>
      <c r="AL256" t="str">
        <f t="shared" si="201"/>
        <v>DUD</v>
      </c>
      <c r="AM256" t="str">
        <f t="shared" si="202"/>
        <v>DUD</v>
      </c>
      <c r="AN256" t="str">
        <f t="shared" si="203"/>
        <v>DUD</v>
      </c>
      <c r="AO256">
        <f t="shared" si="204"/>
        <v>0</v>
      </c>
      <c r="AP256" s="21">
        <f t="shared" si="205"/>
        <v>1</v>
      </c>
      <c r="AQ256" s="20">
        <f>Main!D148</f>
        <v>0</v>
      </c>
      <c r="AR256" s="24" t="e">
        <f t="shared" si="206"/>
        <v>#VALUE!</v>
      </c>
      <c r="AS256" t="e">
        <f t="shared" si="207"/>
        <v>#VALUE!</v>
      </c>
      <c r="AT256" t="e">
        <f t="shared" si="208"/>
        <v>#VALUE!</v>
      </c>
      <c r="AU256" t="str">
        <f t="shared" si="209"/>
        <v/>
      </c>
      <c r="AV256" t="str">
        <f t="shared" si="210"/>
        <v>No vapor present</v>
      </c>
      <c r="AW256" t="str">
        <f t="shared" si="211"/>
        <v/>
      </c>
      <c r="AX256" t="str">
        <f t="shared" si="212"/>
        <v/>
      </c>
      <c r="AY256" s="26" t="e">
        <f t="shared" si="213"/>
        <v>#VALUE!</v>
      </c>
      <c r="AZ256" s="22">
        <f>IF(B256&gt;C256,1+ -0.000340326741162024 *(B256-C256)+(B256-C256)^2* -0.000000850463578321 + (B256-C256)*Main!C148* -0.000001031725417801,1)</f>
        <v>1</v>
      </c>
      <c r="BA256" t="e">
        <f t="shared" si="214"/>
        <v>#VALUE!</v>
      </c>
      <c r="BB256" s="25" t="e">
        <f>IF(AND(ISBLANK(Main!C148),ISNUMBER(Main!F148)), Main!F148, BA256*D256+(1-BA256)*AV256)</f>
        <v>#VALUE!</v>
      </c>
      <c r="BC256" s="27"/>
      <c r="BL256" s="53"/>
      <c r="BM256" s="54"/>
    </row>
    <row r="257" spans="2:65">
      <c r="B257">
        <f>Main!E149</f>
        <v>0</v>
      </c>
      <c r="C257" t="str">
        <f>IF(ISNUMBER(Main!C149),Main!C149, IF(AND(ISBLANK(Main!C149), ISNUMBER(Main!F149)), 'Tm-Th-Salinity'!H257,""))</f>
        <v/>
      </c>
      <c r="D257" s="25" t="str">
        <f>IF('Tm-Th-Salinity'!E257=0,0.0000000001,'Tm-Th-Salinity'!E257)</f>
        <v/>
      </c>
      <c r="E257" t="e">
        <f t="shared" si="168"/>
        <v>#VALUE!</v>
      </c>
      <c r="F257" t="e">
        <f t="shared" si="169"/>
        <v>#VALUE!</v>
      </c>
      <c r="G257" t="str">
        <f t="shared" si="170"/>
        <v>DUD</v>
      </c>
      <c r="H257" t="str">
        <f t="shared" si="171"/>
        <v>DUD</v>
      </c>
      <c r="I257" t="str">
        <f t="shared" si="172"/>
        <v>DUD</v>
      </c>
      <c r="J257" t="str">
        <f t="shared" si="173"/>
        <v>DUD</v>
      </c>
      <c r="K257" t="str">
        <f t="shared" si="174"/>
        <v>DUD</v>
      </c>
      <c r="L257" t="str">
        <f t="shared" si="175"/>
        <v>DUD</v>
      </c>
      <c r="M257" t="str">
        <f t="shared" si="176"/>
        <v>DUD</v>
      </c>
      <c r="N257" t="str">
        <f t="shared" si="177"/>
        <v>DUD</v>
      </c>
      <c r="O257" t="str">
        <f t="shared" si="178"/>
        <v>DUD</v>
      </c>
      <c r="P257" t="str">
        <f t="shared" si="179"/>
        <v>DUD</v>
      </c>
      <c r="Q257" t="str">
        <f t="shared" si="180"/>
        <v>DUD</v>
      </c>
      <c r="R257" t="str">
        <f t="shared" si="181"/>
        <v>DUD</v>
      </c>
      <c r="S257" t="str">
        <f t="shared" si="182"/>
        <v>DUD</v>
      </c>
      <c r="T257" t="str">
        <f t="shared" si="183"/>
        <v>DUD</v>
      </c>
      <c r="U257" t="str">
        <f t="shared" si="184"/>
        <v>DUD</v>
      </c>
      <c r="V257" t="str">
        <f t="shared" si="185"/>
        <v>DUD</v>
      </c>
      <c r="W257" t="str">
        <f t="shared" si="186"/>
        <v>DUD</v>
      </c>
      <c r="X257" t="str">
        <f t="shared" si="187"/>
        <v>DUD</v>
      </c>
      <c r="Y257" t="str">
        <f t="shared" si="188"/>
        <v>DUD</v>
      </c>
      <c r="Z257" t="str">
        <f t="shared" si="189"/>
        <v>DUD</v>
      </c>
      <c r="AA257" t="str">
        <f t="shared" si="190"/>
        <v>DUD</v>
      </c>
      <c r="AB257" t="str">
        <f t="shared" si="191"/>
        <v>DUD</v>
      </c>
      <c r="AC257" t="str">
        <f t="shared" si="192"/>
        <v>DUD</v>
      </c>
      <c r="AD257" t="str">
        <f t="shared" si="193"/>
        <v>DUD</v>
      </c>
      <c r="AE257" t="str">
        <f t="shared" si="194"/>
        <v>DUD</v>
      </c>
      <c r="AF257" t="str">
        <f t="shared" si="195"/>
        <v>DUD</v>
      </c>
      <c r="AG257" t="str">
        <f t="shared" si="196"/>
        <v>DUD</v>
      </c>
      <c r="AH257" t="str">
        <f t="shared" si="197"/>
        <v>DUD</v>
      </c>
      <c r="AI257" t="str">
        <f t="shared" si="198"/>
        <v>DUD</v>
      </c>
      <c r="AJ257" t="str">
        <f t="shared" si="199"/>
        <v>DUD</v>
      </c>
      <c r="AK257" t="str">
        <f t="shared" si="200"/>
        <v>DUD</v>
      </c>
      <c r="AL257" t="str">
        <f t="shared" si="201"/>
        <v>DUD</v>
      </c>
      <c r="AM257" t="str">
        <f t="shared" si="202"/>
        <v>DUD</v>
      </c>
      <c r="AN257" t="str">
        <f t="shared" si="203"/>
        <v>DUD</v>
      </c>
      <c r="AO257">
        <f t="shared" si="204"/>
        <v>0</v>
      </c>
      <c r="AP257" s="21">
        <f t="shared" si="205"/>
        <v>1</v>
      </c>
      <c r="AQ257" s="20">
        <f>Main!D149</f>
        <v>0</v>
      </c>
      <c r="AR257" s="24" t="e">
        <f t="shared" si="206"/>
        <v>#VALUE!</v>
      </c>
      <c r="AS257" t="e">
        <f t="shared" si="207"/>
        <v>#VALUE!</v>
      </c>
      <c r="AT257" t="e">
        <f t="shared" si="208"/>
        <v>#VALUE!</v>
      </c>
      <c r="AU257" t="str">
        <f t="shared" si="209"/>
        <v/>
      </c>
      <c r="AV257" t="str">
        <f t="shared" si="210"/>
        <v>No vapor present</v>
      </c>
      <c r="AW257" t="str">
        <f t="shared" si="211"/>
        <v/>
      </c>
      <c r="AX257" t="str">
        <f t="shared" si="212"/>
        <v/>
      </c>
      <c r="AY257" s="26" t="e">
        <f t="shared" si="213"/>
        <v>#VALUE!</v>
      </c>
      <c r="AZ257" s="22">
        <f>IF(B257&gt;C257,1+ -0.000340326741162024 *(B257-C257)+(B257-C257)^2* -0.000000850463578321 + (B257-C257)*Main!C149* -0.000001031725417801,1)</f>
        <v>1</v>
      </c>
      <c r="BA257" t="e">
        <f t="shared" si="214"/>
        <v>#VALUE!</v>
      </c>
      <c r="BB257" s="25" t="e">
        <f>IF(AND(ISBLANK(Main!C149),ISNUMBER(Main!F149)), Main!F149, BA257*D257+(1-BA257)*AV257)</f>
        <v>#VALUE!</v>
      </c>
      <c r="BC257" s="27"/>
      <c r="BL257" s="53"/>
      <c r="BM257" s="54"/>
    </row>
    <row r="258" spans="2:65">
      <c r="B258">
        <f>Main!E150</f>
        <v>0</v>
      </c>
      <c r="C258" t="str">
        <f>IF(ISNUMBER(Main!C150),Main!C150, IF(AND(ISBLANK(Main!C150), ISNUMBER(Main!F150)), 'Tm-Th-Salinity'!H258,""))</f>
        <v/>
      </c>
      <c r="D258" s="25" t="str">
        <f>IF('Tm-Th-Salinity'!E258=0,0.0000000001,'Tm-Th-Salinity'!E258)</f>
        <v/>
      </c>
      <c r="E258" t="e">
        <f t="shared" si="168"/>
        <v>#VALUE!</v>
      </c>
      <c r="F258" t="e">
        <f t="shared" si="169"/>
        <v>#VALUE!</v>
      </c>
      <c r="G258" t="str">
        <f t="shared" si="170"/>
        <v>DUD</v>
      </c>
      <c r="H258" t="str">
        <f t="shared" si="171"/>
        <v>DUD</v>
      </c>
      <c r="I258" t="str">
        <f t="shared" si="172"/>
        <v>DUD</v>
      </c>
      <c r="J258" t="str">
        <f t="shared" si="173"/>
        <v>DUD</v>
      </c>
      <c r="K258" t="str">
        <f t="shared" si="174"/>
        <v>DUD</v>
      </c>
      <c r="L258" t="str">
        <f t="shared" si="175"/>
        <v>DUD</v>
      </c>
      <c r="M258" t="str">
        <f t="shared" si="176"/>
        <v>DUD</v>
      </c>
      <c r="N258" t="str">
        <f t="shared" si="177"/>
        <v>DUD</v>
      </c>
      <c r="O258" t="str">
        <f t="shared" si="178"/>
        <v>DUD</v>
      </c>
      <c r="P258" t="str">
        <f t="shared" si="179"/>
        <v>DUD</v>
      </c>
      <c r="Q258" t="str">
        <f t="shared" si="180"/>
        <v>DUD</v>
      </c>
      <c r="R258" t="str">
        <f t="shared" si="181"/>
        <v>DUD</v>
      </c>
      <c r="S258" t="str">
        <f t="shared" si="182"/>
        <v>DUD</v>
      </c>
      <c r="T258" t="str">
        <f t="shared" si="183"/>
        <v>DUD</v>
      </c>
      <c r="U258" t="str">
        <f t="shared" si="184"/>
        <v>DUD</v>
      </c>
      <c r="V258" t="str">
        <f t="shared" si="185"/>
        <v>DUD</v>
      </c>
      <c r="W258" t="str">
        <f t="shared" si="186"/>
        <v>DUD</v>
      </c>
      <c r="X258" t="str">
        <f t="shared" si="187"/>
        <v>DUD</v>
      </c>
      <c r="Y258" t="str">
        <f t="shared" si="188"/>
        <v>DUD</v>
      </c>
      <c r="Z258" t="str">
        <f t="shared" si="189"/>
        <v>DUD</v>
      </c>
      <c r="AA258" t="str">
        <f t="shared" si="190"/>
        <v>DUD</v>
      </c>
      <c r="AB258" t="str">
        <f t="shared" si="191"/>
        <v>DUD</v>
      </c>
      <c r="AC258" t="str">
        <f t="shared" si="192"/>
        <v>DUD</v>
      </c>
      <c r="AD258" t="str">
        <f t="shared" si="193"/>
        <v>DUD</v>
      </c>
      <c r="AE258" t="str">
        <f t="shared" si="194"/>
        <v>DUD</v>
      </c>
      <c r="AF258" t="str">
        <f t="shared" si="195"/>
        <v>DUD</v>
      </c>
      <c r="AG258" t="str">
        <f t="shared" si="196"/>
        <v>DUD</v>
      </c>
      <c r="AH258" t="str">
        <f t="shared" si="197"/>
        <v>DUD</v>
      </c>
      <c r="AI258" t="str">
        <f t="shared" si="198"/>
        <v>DUD</v>
      </c>
      <c r="AJ258" t="str">
        <f t="shared" si="199"/>
        <v>DUD</v>
      </c>
      <c r="AK258" t="str">
        <f t="shared" si="200"/>
        <v>DUD</v>
      </c>
      <c r="AL258" t="str">
        <f t="shared" si="201"/>
        <v>DUD</v>
      </c>
      <c r="AM258" t="str">
        <f t="shared" si="202"/>
        <v>DUD</v>
      </c>
      <c r="AN258" t="str">
        <f t="shared" si="203"/>
        <v>DUD</v>
      </c>
      <c r="AO258">
        <f t="shared" si="204"/>
        <v>0</v>
      </c>
      <c r="AP258" s="21">
        <f t="shared" si="205"/>
        <v>1</v>
      </c>
      <c r="AQ258" s="20">
        <f>Main!D150</f>
        <v>0</v>
      </c>
      <c r="AR258" s="24" t="e">
        <f t="shared" si="206"/>
        <v>#VALUE!</v>
      </c>
      <c r="AS258" t="e">
        <f t="shared" si="207"/>
        <v>#VALUE!</v>
      </c>
      <c r="AT258" t="e">
        <f t="shared" si="208"/>
        <v>#VALUE!</v>
      </c>
      <c r="AU258" t="str">
        <f t="shared" si="209"/>
        <v/>
      </c>
      <c r="AV258" t="str">
        <f t="shared" si="210"/>
        <v>No vapor present</v>
      </c>
      <c r="AW258" t="str">
        <f t="shared" si="211"/>
        <v/>
      </c>
      <c r="AX258" t="str">
        <f t="shared" si="212"/>
        <v/>
      </c>
      <c r="AY258" s="26" t="e">
        <f t="shared" si="213"/>
        <v>#VALUE!</v>
      </c>
      <c r="AZ258" s="22">
        <f>IF(B258&gt;C258,1+ -0.000340326741162024 *(B258-C258)+(B258-C258)^2* -0.000000850463578321 + (B258-C258)*Main!C150* -0.000001031725417801,1)</f>
        <v>1</v>
      </c>
      <c r="BA258" t="e">
        <f t="shared" si="214"/>
        <v>#VALUE!</v>
      </c>
      <c r="BB258" s="25" t="e">
        <f>IF(AND(ISBLANK(Main!C150),ISNUMBER(Main!F150)), Main!F150, BA258*D258+(1-BA258)*AV258)</f>
        <v>#VALUE!</v>
      </c>
      <c r="BC258" s="27"/>
      <c r="BL258" s="53"/>
      <c r="BM258" s="54"/>
    </row>
    <row r="259" spans="2:65">
      <c r="B259">
        <f>Main!E151</f>
        <v>0</v>
      </c>
      <c r="C259" t="str">
        <f>IF(ISNUMBER(Main!C151),Main!C151, IF(AND(ISBLANK(Main!C151), ISNUMBER(Main!F151)), 'Tm-Th-Salinity'!H259,""))</f>
        <v/>
      </c>
      <c r="D259" s="25" t="str">
        <f>IF('Tm-Th-Salinity'!E259=0,0.0000000001,'Tm-Th-Salinity'!E259)</f>
        <v/>
      </c>
      <c r="E259" t="e">
        <f t="shared" si="168"/>
        <v>#VALUE!</v>
      </c>
      <c r="F259" t="e">
        <f t="shared" si="169"/>
        <v>#VALUE!</v>
      </c>
      <c r="G259" t="str">
        <f t="shared" si="170"/>
        <v>DUD</v>
      </c>
      <c r="H259" t="str">
        <f t="shared" si="171"/>
        <v>DUD</v>
      </c>
      <c r="I259" t="str">
        <f t="shared" si="172"/>
        <v>DUD</v>
      </c>
      <c r="J259" t="str">
        <f t="shared" si="173"/>
        <v>DUD</v>
      </c>
      <c r="K259" t="str">
        <f t="shared" si="174"/>
        <v>DUD</v>
      </c>
      <c r="L259" t="str">
        <f t="shared" si="175"/>
        <v>DUD</v>
      </c>
      <c r="M259" t="str">
        <f t="shared" si="176"/>
        <v>DUD</v>
      </c>
      <c r="N259" t="str">
        <f t="shared" si="177"/>
        <v>DUD</v>
      </c>
      <c r="O259" t="str">
        <f t="shared" si="178"/>
        <v>DUD</v>
      </c>
      <c r="P259" t="str">
        <f t="shared" si="179"/>
        <v>DUD</v>
      </c>
      <c r="Q259" t="str">
        <f t="shared" si="180"/>
        <v>DUD</v>
      </c>
      <c r="R259" t="str">
        <f t="shared" si="181"/>
        <v>DUD</v>
      </c>
      <c r="S259" t="str">
        <f t="shared" si="182"/>
        <v>DUD</v>
      </c>
      <c r="T259" t="str">
        <f t="shared" si="183"/>
        <v>DUD</v>
      </c>
      <c r="U259" t="str">
        <f t="shared" si="184"/>
        <v>DUD</v>
      </c>
      <c r="V259" t="str">
        <f t="shared" si="185"/>
        <v>DUD</v>
      </c>
      <c r="W259" t="str">
        <f t="shared" si="186"/>
        <v>DUD</v>
      </c>
      <c r="X259" t="str">
        <f t="shared" si="187"/>
        <v>DUD</v>
      </c>
      <c r="Y259" t="str">
        <f t="shared" si="188"/>
        <v>DUD</v>
      </c>
      <c r="Z259" t="str">
        <f t="shared" si="189"/>
        <v>DUD</v>
      </c>
      <c r="AA259" t="str">
        <f t="shared" si="190"/>
        <v>DUD</v>
      </c>
      <c r="AB259" t="str">
        <f t="shared" si="191"/>
        <v>DUD</v>
      </c>
      <c r="AC259" t="str">
        <f t="shared" si="192"/>
        <v>DUD</v>
      </c>
      <c r="AD259" t="str">
        <f t="shared" si="193"/>
        <v>DUD</v>
      </c>
      <c r="AE259" t="str">
        <f t="shared" si="194"/>
        <v>DUD</v>
      </c>
      <c r="AF259" t="str">
        <f t="shared" si="195"/>
        <v>DUD</v>
      </c>
      <c r="AG259" t="str">
        <f t="shared" si="196"/>
        <v>DUD</v>
      </c>
      <c r="AH259" t="str">
        <f t="shared" si="197"/>
        <v>DUD</v>
      </c>
      <c r="AI259" t="str">
        <f t="shared" si="198"/>
        <v>DUD</v>
      </c>
      <c r="AJ259" t="str">
        <f t="shared" si="199"/>
        <v>DUD</v>
      </c>
      <c r="AK259" t="str">
        <f t="shared" si="200"/>
        <v>DUD</v>
      </c>
      <c r="AL259" t="str">
        <f t="shared" si="201"/>
        <v>DUD</v>
      </c>
      <c r="AM259" t="str">
        <f t="shared" si="202"/>
        <v>DUD</v>
      </c>
      <c r="AN259" t="str">
        <f t="shared" si="203"/>
        <v>DUD</v>
      </c>
      <c r="AO259">
        <f t="shared" si="204"/>
        <v>0</v>
      </c>
      <c r="AP259" s="21">
        <f t="shared" si="205"/>
        <v>1</v>
      </c>
      <c r="AQ259" s="20">
        <f>Main!D151</f>
        <v>0</v>
      </c>
      <c r="AR259" s="24" t="e">
        <f t="shared" si="206"/>
        <v>#VALUE!</v>
      </c>
      <c r="AS259" t="e">
        <f t="shared" si="207"/>
        <v>#VALUE!</v>
      </c>
      <c r="AT259" t="e">
        <f t="shared" si="208"/>
        <v>#VALUE!</v>
      </c>
      <c r="AU259" t="str">
        <f t="shared" si="209"/>
        <v/>
      </c>
      <c r="AV259" t="str">
        <f t="shared" si="210"/>
        <v>No vapor present</v>
      </c>
      <c r="AW259" t="str">
        <f t="shared" si="211"/>
        <v/>
      </c>
      <c r="AX259" t="str">
        <f t="shared" si="212"/>
        <v/>
      </c>
      <c r="AY259" s="26" t="e">
        <f t="shared" si="213"/>
        <v>#VALUE!</v>
      </c>
      <c r="AZ259" s="22">
        <f>IF(B259&gt;C259,1+ -0.000340326741162024 *(B259-C259)+(B259-C259)^2* -0.000000850463578321 + (B259-C259)*Main!C151* -0.000001031725417801,1)</f>
        <v>1</v>
      </c>
      <c r="BA259" t="e">
        <f t="shared" si="214"/>
        <v>#VALUE!</v>
      </c>
      <c r="BB259" s="25" t="e">
        <f>IF(AND(ISBLANK(Main!C151),ISNUMBER(Main!F151)), Main!F151, BA259*D259+(1-BA259)*AV259)</f>
        <v>#VALUE!</v>
      </c>
      <c r="BC259" s="27"/>
      <c r="BL259" s="53"/>
      <c r="BM259" s="54"/>
    </row>
    <row r="260" spans="2:65">
      <c r="B260">
        <f>Main!E152</f>
        <v>0</v>
      </c>
      <c r="C260" t="str">
        <f>IF(ISNUMBER(Main!C152),Main!C152, IF(AND(ISBLANK(Main!C152), ISNUMBER(Main!F152)), 'Tm-Th-Salinity'!H260,""))</f>
        <v/>
      </c>
      <c r="D260" s="25" t="str">
        <f>IF('Tm-Th-Salinity'!E260=0,0.0000000001,'Tm-Th-Salinity'!E260)</f>
        <v/>
      </c>
      <c r="E260" t="e">
        <f t="shared" si="168"/>
        <v>#VALUE!</v>
      </c>
      <c r="F260" t="e">
        <f t="shared" si="169"/>
        <v>#VALUE!</v>
      </c>
      <c r="G260" t="str">
        <f t="shared" si="170"/>
        <v>DUD</v>
      </c>
      <c r="H260" t="str">
        <f t="shared" si="171"/>
        <v>DUD</v>
      </c>
      <c r="I260" t="str">
        <f t="shared" si="172"/>
        <v>DUD</v>
      </c>
      <c r="J260" t="str">
        <f t="shared" si="173"/>
        <v>DUD</v>
      </c>
      <c r="K260" t="str">
        <f t="shared" si="174"/>
        <v>DUD</v>
      </c>
      <c r="L260" t="str">
        <f t="shared" si="175"/>
        <v>DUD</v>
      </c>
      <c r="M260" t="str">
        <f t="shared" si="176"/>
        <v>DUD</v>
      </c>
      <c r="N260" t="str">
        <f t="shared" si="177"/>
        <v>DUD</v>
      </c>
      <c r="O260" t="str">
        <f t="shared" si="178"/>
        <v>DUD</v>
      </c>
      <c r="P260" t="str">
        <f t="shared" si="179"/>
        <v>DUD</v>
      </c>
      <c r="Q260" t="str">
        <f t="shared" si="180"/>
        <v>DUD</v>
      </c>
      <c r="R260" t="str">
        <f t="shared" si="181"/>
        <v>DUD</v>
      </c>
      <c r="S260" t="str">
        <f t="shared" si="182"/>
        <v>DUD</v>
      </c>
      <c r="T260" t="str">
        <f t="shared" si="183"/>
        <v>DUD</v>
      </c>
      <c r="U260" t="str">
        <f t="shared" si="184"/>
        <v>DUD</v>
      </c>
      <c r="V260" t="str">
        <f t="shared" si="185"/>
        <v>DUD</v>
      </c>
      <c r="W260" t="str">
        <f t="shared" si="186"/>
        <v>DUD</v>
      </c>
      <c r="X260" t="str">
        <f t="shared" si="187"/>
        <v>DUD</v>
      </c>
      <c r="Y260" t="str">
        <f t="shared" si="188"/>
        <v>DUD</v>
      </c>
      <c r="Z260" t="str">
        <f t="shared" si="189"/>
        <v>DUD</v>
      </c>
      <c r="AA260" t="str">
        <f t="shared" si="190"/>
        <v>DUD</v>
      </c>
      <c r="AB260" t="str">
        <f t="shared" si="191"/>
        <v>DUD</v>
      </c>
      <c r="AC260" t="str">
        <f t="shared" si="192"/>
        <v>DUD</v>
      </c>
      <c r="AD260" t="str">
        <f t="shared" si="193"/>
        <v>DUD</v>
      </c>
      <c r="AE260" t="str">
        <f t="shared" si="194"/>
        <v>DUD</v>
      </c>
      <c r="AF260" t="str">
        <f t="shared" si="195"/>
        <v>DUD</v>
      </c>
      <c r="AG260" t="str">
        <f t="shared" si="196"/>
        <v>DUD</v>
      </c>
      <c r="AH260" t="str">
        <f t="shared" si="197"/>
        <v>DUD</v>
      </c>
      <c r="AI260" t="str">
        <f t="shared" si="198"/>
        <v>DUD</v>
      </c>
      <c r="AJ260" t="str">
        <f t="shared" si="199"/>
        <v>DUD</v>
      </c>
      <c r="AK260" t="str">
        <f t="shared" si="200"/>
        <v>DUD</v>
      </c>
      <c r="AL260" t="str">
        <f t="shared" si="201"/>
        <v>DUD</v>
      </c>
      <c r="AM260" t="str">
        <f t="shared" si="202"/>
        <v>DUD</v>
      </c>
      <c r="AN260" t="str">
        <f t="shared" si="203"/>
        <v>DUD</v>
      </c>
      <c r="AO260">
        <f t="shared" si="204"/>
        <v>0</v>
      </c>
      <c r="AP260" s="21">
        <f t="shared" si="205"/>
        <v>1</v>
      </c>
      <c r="AQ260" s="20">
        <f>Main!D152</f>
        <v>0</v>
      </c>
      <c r="AR260" s="24" t="e">
        <f t="shared" si="206"/>
        <v>#VALUE!</v>
      </c>
      <c r="AS260" t="e">
        <f t="shared" si="207"/>
        <v>#VALUE!</v>
      </c>
      <c r="AT260" t="e">
        <f t="shared" si="208"/>
        <v>#VALUE!</v>
      </c>
      <c r="AU260" t="str">
        <f t="shared" si="209"/>
        <v/>
      </c>
      <c r="AV260" t="str">
        <f t="shared" si="210"/>
        <v>No vapor present</v>
      </c>
      <c r="AW260" t="str">
        <f t="shared" si="211"/>
        <v/>
      </c>
      <c r="AX260" t="str">
        <f t="shared" si="212"/>
        <v/>
      </c>
      <c r="AY260" s="26" t="e">
        <f t="shared" si="213"/>
        <v>#VALUE!</v>
      </c>
      <c r="AZ260" s="22">
        <f>IF(B260&gt;C260,1+ -0.000340326741162024 *(B260-C260)+(B260-C260)^2* -0.000000850463578321 + (B260-C260)*Main!C152* -0.000001031725417801,1)</f>
        <v>1</v>
      </c>
      <c r="BA260" t="e">
        <f t="shared" si="214"/>
        <v>#VALUE!</v>
      </c>
      <c r="BB260" s="25" t="e">
        <f>IF(AND(ISBLANK(Main!C152),ISNUMBER(Main!F152)), Main!F152, BA260*D260+(1-BA260)*AV260)</f>
        <v>#VALUE!</v>
      </c>
      <c r="BC260" s="27"/>
      <c r="BL260" s="53"/>
      <c r="BM260" s="54"/>
    </row>
    <row r="261" spans="2:65">
      <c r="B261">
        <f>Main!E153</f>
        <v>0</v>
      </c>
      <c r="C261" t="str">
        <f>IF(ISNUMBER(Main!C153),Main!C153, IF(AND(ISBLANK(Main!C153), ISNUMBER(Main!F153)), 'Tm-Th-Salinity'!H261,""))</f>
        <v/>
      </c>
      <c r="D261" s="25" t="str">
        <f>IF('Tm-Th-Salinity'!E261=0,0.0000000001,'Tm-Th-Salinity'!E261)</f>
        <v/>
      </c>
      <c r="E261" t="e">
        <f t="shared" si="168"/>
        <v>#VALUE!</v>
      </c>
      <c r="F261" t="e">
        <f t="shared" si="169"/>
        <v>#VALUE!</v>
      </c>
      <c r="G261" t="str">
        <f t="shared" si="170"/>
        <v>DUD</v>
      </c>
      <c r="H261" t="str">
        <f t="shared" si="171"/>
        <v>DUD</v>
      </c>
      <c r="I261" t="str">
        <f t="shared" si="172"/>
        <v>DUD</v>
      </c>
      <c r="J261" t="str">
        <f t="shared" si="173"/>
        <v>DUD</v>
      </c>
      <c r="K261" t="str">
        <f t="shared" si="174"/>
        <v>DUD</v>
      </c>
      <c r="L261" t="str">
        <f t="shared" si="175"/>
        <v>DUD</v>
      </c>
      <c r="M261" t="str">
        <f t="shared" si="176"/>
        <v>DUD</v>
      </c>
      <c r="N261" t="str">
        <f t="shared" si="177"/>
        <v>DUD</v>
      </c>
      <c r="O261" t="str">
        <f t="shared" si="178"/>
        <v>DUD</v>
      </c>
      <c r="P261" t="str">
        <f t="shared" si="179"/>
        <v>DUD</v>
      </c>
      <c r="Q261" t="str">
        <f t="shared" si="180"/>
        <v>DUD</v>
      </c>
      <c r="R261" t="str">
        <f t="shared" si="181"/>
        <v>DUD</v>
      </c>
      <c r="S261" t="str">
        <f t="shared" si="182"/>
        <v>DUD</v>
      </c>
      <c r="T261" t="str">
        <f t="shared" si="183"/>
        <v>DUD</v>
      </c>
      <c r="U261" t="str">
        <f t="shared" si="184"/>
        <v>DUD</v>
      </c>
      <c r="V261" t="str">
        <f t="shared" si="185"/>
        <v>DUD</v>
      </c>
      <c r="W261" t="str">
        <f t="shared" si="186"/>
        <v>DUD</v>
      </c>
      <c r="X261" t="str">
        <f t="shared" si="187"/>
        <v>DUD</v>
      </c>
      <c r="Y261" t="str">
        <f t="shared" si="188"/>
        <v>DUD</v>
      </c>
      <c r="Z261" t="str">
        <f t="shared" si="189"/>
        <v>DUD</v>
      </c>
      <c r="AA261" t="str">
        <f t="shared" si="190"/>
        <v>DUD</v>
      </c>
      <c r="AB261" t="str">
        <f t="shared" si="191"/>
        <v>DUD</v>
      </c>
      <c r="AC261" t="str">
        <f t="shared" si="192"/>
        <v>DUD</v>
      </c>
      <c r="AD261" t="str">
        <f t="shared" si="193"/>
        <v>DUD</v>
      </c>
      <c r="AE261" t="str">
        <f t="shared" si="194"/>
        <v>DUD</v>
      </c>
      <c r="AF261" t="str">
        <f t="shared" si="195"/>
        <v>DUD</v>
      </c>
      <c r="AG261" t="str">
        <f t="shared" si="196"/>
        <v>DUD</v>
      </c>
      <c r="AH261" t="str">
        <f t="shared" si="197"/>
        <v>DUD</v>
      </c>
      <c r="AI261" t="str">
        <f t="shared" si="198"/>
        <v>DUD</v>
      </c>
      <c r="AJ261" t="str">
        <f t="shared" si="199"/>
        <v>DUD</v>
      </c>
      <c r="AK261" t="str">
        <f t="shared" si="200"/>
        <v>DUD</v>
      </c>
      <c r="AL261" t="str">
        <f t="shared" si="201"/>
        <v>DUD</v>
      </c>
      <c r="AM261" t="str">
        <f t="shared" si="202"/>
        <v>DUD</v>
      </c>
      <c r="AN261" t="str">
        <f t="shared" si="203"/>
        <v>DUD</v>
      </c>
      <c r="AO261">
        <f t="shared" si="204"/>
        <v>0</v>
      </c>
      <c r="AP261" s="21">
        <f t="shared" si="205"/>
        <v>1</v>
      </c>
      <c r="AQ261" s="20">
        <f>Main!D153</f>
        <v>0</v>
      </c>
      <c r="AR261" s="24" t="e">
        <f t="shared" si="206"/>
        <v>#VALUE!</v>
      </c>
      <c r="AS261" t="e">
        <f t="shared" si="207"/>
        <v>#VALUE!</v>
      </c>
      <c r="AT261" t="e">
        <f t="shared" si="208"/>
        <v>#VALUE!</v>
      </c>
      <c r="AU261" t="str">
        <f t="shared" si="209"/>
        <v/>
      </c>
      <c r="AV261" t="str">
        <f t="shared" si="210"/>
        <v>No vapor present</v>
      </c>
      <c r="AW261" t="str">
        <f t="shared" si="211"/>
        <v/>
      </c>
      <c r="AX261" t="str">
        <f t="shared" si="212"/>
        <v/>
      </c>
      <c r="AY261" s="26" t="e">
        <f t="shared" si="213"/>
        <v>#VALUE!</v>
      </c>
      <c r="AZ261" s="22">
        <f>IF(B261&gt;C261,1+ -0.000340326741162024 *(B261-C261)+(B261-C261)^2* -0.000000850463578321 + (B261-C261)*Main!C153* -0.000001031725417801,1)</f>
        <v>1</v>
      </c>
      <c r="BA261" t="e">
        <f t="shared" si="214"/>
        <v>#VALUE!</v>
      </c>
      <c r="BB261" s="25" t="e">
        <f>IF(AND(ISBLANK(Main!C153),ISNUMBER(Main!F153)), Main!F153, BA261*D261+(1-BA261)*AV261)</f>
        <v>#VALUE!</v>
      </c>
      <c r="BC261" s="27"/>
      <c r="BL261" s="53"/>
      <c r="BM261" s="54"/>
    </row>
    <row r="262" spans="2:65">
      <c r="B262">
        <f>Main!E154</f>
        <v>0</v>
      </c>
      <c r="C262" t="str">
        <f>IF(ISNUMBER(Main!C154),Main!C154, IF(AND(ISBLANK(Main!C154), ISNUMBER(Main!F154)), 'Tm-Th-Salinity'!H262,""))</f>
        <v/>
      </c>
      <c r="D262" s="25" t="str">
        <f>IF('Tm-Th-Salinity'!E262=0,0.0000000001,'Tm-Th-Salinity'!E262)</f>
        <v/>
      </c>
      <c r="E262" t="e">
        <f t="shared" si="168"/>
        <v>#VALUE!</v>
      </c>
      <c r="F262" t="e">
        <f t="shared" si="169"/>
        <v>#VALUE!</v>
      </c>
      <c r="G262" t="str">
        <f t="shared" si="170"/>
        <v>DUD</v>
      </c>
      <c r="H262" t="str">
        <f t="shared" si="171"/>
        <v>DUD</v>
      </c>
      <c r="I262" t="str">
        <f t="shared" si="172"/>
        <v>DUD</v>
      </c>
      <c r="J262" t="str">
        <f t="shared" si="173"/>
        <v>DUD</v>
      </c>
      <c r="K262" t="str">
        <f t="shared" si="174"/>
        <v>DUD</v>
      </c>
      <c r="L262" t="str">
        <f t="shared" si="175"/>
        <v>DUD</v>
      </c>
      <c r="M262" t="str">
        <f t="shared" si="176"/>
        <v>DUD</v>
      </c>
      <c r="N262" t="str">
        <f t="shared" si="177"/>
        <v>DUD</v>
      </c>
      <c r="O262" t="str">
        <f t="shared" si="178"/>
        <v>DUD</v>
      </c>
      <c r="P262" t="str">
        <f t="shared" si="179"/>
        <v>DUD</v>
      </c>
      <c r="Q262" t="str">
        <f t="shared" si="180"/>
        <v>DUD</v>
      </c>
      <c r="R262" t="str">
        <f t="shared" si="181"/>
        <v>DUD</v>
      </c>
      <c r="S262" t="str">
        <f t="shared" si="182"/>
        <v>DUD</v>
      </c>
      <c r="T262" t="str">
        <f t="shared" si="183"/>
        <v>DUD</v>
      </c>
      <c r="U262" t="str">
        <f t="shared" si="184"/>
        <v>DUD</v>
      </c>
      <c r="V262" t="str">
        <f t="shared" si="185"/>
        <v>DUD</v>
      </c>
      <c r="W262" t="str">
        <f t="shared" si="186"/>
        <v>DUD</v>
      </c>
      <c r="X262" t="str">
        <f t="shared" si="187"/>
        <v>DUD</v>
      </c>
      <c r="Y262" t="str">
        <f t="shared" si="188"/>
        <v>DUD</v>
      </c>
      <c r="Z262" t="str">
        <f t="shared" si="189"/>
        <v>DUD</v>
      </c>
      <c r="AA262" t="str">
        <f t="shared" si="190"/>
        <v>DUD</v>
      </c>
      <c r="AB262" t="str">
        <f t="shared" si="191"/>
        <v>DUD</v>
      </c>
      <c r="AC262" t="str">
        <f t="shared" si="192"/>
        <v>DUD</v>
      </c>
      <c r="AD262" t="str">
        <f t="shared" si="193"/>
        <v>DUD</v>
      </c>
      <c r="AE262" t="str">
        <f t="shared" si="194"/>
        <v>DUD</v>
      </c>
      <c r="AF262" t="str">
        <f t="shared" si="195"/>
        <v>DUD</v>
      </c>
      <c r="AG262" t="str">
        <f t="shared" si="196"/>
        <v>DUD</v>
      </c>
      <c r="AH262" t="str">
        <f t="shared" si="197"/>
        <v>DUD</v>
      </c>
      <c r="AI262" t="str">
        <f t="shared" si="198"/>
        <v>DUD</v>
      </c>
      <c r="AJ262" t="str">
        <f t="shared" si="199"/>
        <v>DUD</v>
      </c>
      <c r="AK262" t="str">
        <f t="shared" si="200"/>
        <v>DUD</v>
      </c>
      <c r="AL262" t="str">
        <f t="shared" si="201"/>
        <v>DUD</v>
      </c>
      <c r="AM262" t="str">
        <f t="shared" si="202"/>
        <v>DUD</v>
      </c>
      <c r="AN262" t="str">
        <f t="shared" si="203"/>
        <v>DUD</v>
      </c>
      <c r="AO262">
        <f t="shared" si="204"/>
        <v>0</v>
      </c>
      <c r="AP262" s="21">
        <f t="shared" si="205"/>
        <v>1</v>
      </c>
      <c r="AQ262" s="20">
        <f>Main!D154</f>
        <v>0</v>
      </c>
      <c r="AR262" s="24" t="e">
        <f t="shared" si="206"/>
        <v>#VALUE!</v>
      </c>
      <c r="AS262" t="e">
        <f t="shared" si="207"/>
        <v>#VALUE!</v>
      </c>
      <c r="AT262" t="e">
        <f t="shared" si="208"/>
        <v>#VALUE!</v>
      </c>
      <c r="AU262" t="str">
        <f t="shared" si="209"/>
        <v/>
      </c>
      <c r="AV262" t="str">
        <f t="shared" si="210"/>
        <v>No vapor present</v>
      </c>
      <c r="AW262" t="str">
        <f t="shared" si="211"/>
        <v/>
      </c>
      <c r="AX262" t="str">
        <f t="shared" si="212"/>
        <v/>
      </c>
      <c r="AY262" s="26" t="e">
        <f t="shared" si="213"/>
        <v>#VALUE!</v>
      </c>
      <c r="AZ262" s="22">
        <f>IF(B262&gt;C262,1+ -0.000340326741162024 *(B262-C262)+(B262-C262)^2* -0.000000850463578321 + (B262-C262)*Main!C154* -0.000001031725417801,1)</f>
        <v>1</v>
      </c>
      <c r="BA262" t="e">
        <f t="shared" si="214"/>
        <v>#VALUE!</v>
      </c>
      <c r="BB262" s="25" t="e">
        <f>IF(AND(ISBLANK(Main!C154),ISNUMBER(Main!F154)), Main!F154, BA262*D262+(1-BA262)*AV262)</f>
        <v>#VALUE!</v>
      </c>
      <c r="BC262" s="27"/>
      <c r="BL262" s="53"/>
      <c r="BM262" s="54"/>
    </row>
    <row r="263" spans="2:65">
      <c r="B263">
        <f>Main!E155</f>
        <v>0</v>
      </c>
      <c r="C263" t="str">
        <f>IF(ISNUMBER(Main!C155),Main!C155, IF(AND(ISBLANK(Main!C155), ISNUMBER(Main!F155)), 'Tm-Th-Salinity'!H263,""))</f>
        <v/>
      </c>
      <c r="D263" s="25" t="str">
        <f>IF('Tm-Th-Salinity'!E263=0,0.0000000001,'Tm-Th-Salinity'!E263)</f>
        <v/>
      </c>
      <c r="E263" t="e">
        <f t="shared" si="168"/>
        <v>#VALUE!</v>
      </c>
      <c r="F263" t="e">
        <f t="shared" si="169"/>
        <v>#VALUE!</v>
      </c>
      <c r="G263" t="str">
        <f t="shared" si="170"/>
        <v>DUD</v>
      </c>
      <c r="H263" t="str">
        <f t="shared" si="171"/>
        <v>DUD</v>
      </c>
      <c r="I263" t="str">
        <f t="shared" si="172"/>
        <v>DUD</v>
      </c>
      <c r="J263" t="str">
        <f t="shared" si="173"/>
        <v>DUD</v>
      </c>
      <c r="K263" t="str">
        <f t="shared" si="174"/>
        <v>DUD</v>
      </c>
      <c r="L263" t="str">
        <f t="shared" si="175"/>
        <v>DUD</v>
      </c>
      <c r="M263" t="str">
        <f t="shared" si="176"/>
        <v>DUD</v>
      </c>
      <c r="N263" t="str">
        <f t="shared" si="177"/>
        <v>DUD</v>
      </c>
      <c r="O263" t="str">
        <f t="shared" si="178"/>
        <v>DUD</v>
      </c>
      <c r="P263" t="str">
        <f t="shared" si="179"/>
        <v>DUD</v>
      </c>
      <c r="Q263" t="str">
        <f t="shared" si="180"/>
        <v>DUD</v>
      </c>
      <c r="R263" t="str">
        <f t="shared" si="181"/>
        <v>DUD</v>
      </c>
      <c r="S263" t="str">
        <f t="shared" si="182"/>
        <v>DUD</v>
      </c>
      <c r="T263" t="str">
        <f t="shared" si="183"/>
        <v>DUD</v>
      </c>
      <c r="U263" t="str">
        <f t="shared" si="184"/>
        <v>DUD</v>
      </c>
      <c r="V263" t="str">
        <f t="shared" si="185"/>
        <v>DUD</v>
      </c>
      <c r="W263" t="str">
        <f t="shared" si="186"/>
        <v>DUD</v>
      </c>
      <c r="X263" t="str">
        <f t="shared" si="187"/>
        <v>DUD</v>
      </c>
      <c r="Y263" t="str">
        <f t="shared" si="188"/>
        <v>DUD</v>
      </c>
      <c r="Z263" t="str">
        <f t="shared" si="189"/>
        <v>DUD</v>
      </c>
      <c r="AA263" t="str">
        <f t="shared" si="190"/>
        <v>DUD</v>
      </c>
      <c r="AB263" t="str">
        <f t="shared" si="191"/>
        <v>DUD</v>
      </c>
      <c r="AC263" t="str">
        <f t="shared" si="192"/>
        <v>DUD</v>
      </c>
      <c r="AD263" t="str">
        <f t="shared" si="193"/>
        <v>DUD</v>
      </c>
      <c r="AE263" t="str">
        <f t="shared" si="194"/>
        <v>DUD</v>
      </c>
      <c r="AF263" t="str">
        <f t="shared" si="195"/>
        <v>DUD</v>
      </c>
      <c r="AG263" t="str">
        <f t="shared" si="196"/>
        <v>DUD</v>
      </c>
      <c r="AH263" t="str">
        <f t="shared" si="197"/>
        <v>DUD</v>
      </c>
      <c r="AI263" t="str">
        <f t="shared" si="198"/>
        <v>DUD</v>
      </c>
      <c r="AJ263" t="str">
        <f t="shared" si="199"/>
        <v>DUD</v>
      </c>
      <c r="AK263" t="str">
        <f t="shared" si="200"/>
        <v>DUD</v>
      </c>
      <c r="AL263" t="str">
        <f t="shared" si="201"/>
        <v>DUD</v>
      </c>
      <c r="AM263" t="str">
        <f t="shared" si="202"/>
        <v>DUD</v>
      </c>
      <c r="AN263" t="str">
        <f t="shared" si="203"/>
        <v>DUD</v>
      </c>
      <c r="AO263">
        <f t="shared" si="204"/>
        <v>0</v>
      </c>
      <c r="AP263" s="21">
        <f t="shared" si="205"/>
        <v>1</v>
      </c>
      <c r="AQ263" s="20">
        <f>Main!D155</f>
        <v>0</v>
      </c>
      <c r="AR263" s="24" t="e">
        <f t="shared" si="206"/>
        <v>#VALUE!</v>
      </c>
      <c r="AS263" t="e">
        <f t="shared" si="207"/>
        <v>#VALUE!</v>
      </c>
      <c r="AT263" t="e">
        <f t="shared" si="208"/>
        <v>#VALUE!</v>
      </c>
      <c r="AU263" t="str">
        <f t="shared" si="209"/>
        <v/>
      </c>
      <c r="AV263" t="str">
        <f t="shared" si="210"/>
        <v>No vapor present</v>
      </c>
      <c r="AW263" t="str">
        <f t="shared" si="211"/>
        <v/>
      </c>
      <c r="AX263" t="str">
        <f t="shared" si="212"/>
        <v/>
      </c>
      <c r="AY263" s="26" t="e">
        <f t="shared" si="213"/>
        <v>#VALUE!</v>
      </c>
      <c r="AZ263" s="22">
        <f>IF(B263&gt;C263,1+ -0.000340326741162024 *(B263-C263)+(B263-C263)^2* -0.000000850463578321 + (B263-C263)*Main!C155* -0.000001031725417801,1)</f>
        <v>1</v>
      </c>
      <c r="BA263" t="e">
        <f t="shared" si="214"/>
        <v>#VALUE!</v>
      </c>
      <c r="BB263" s="25" t="e">
        <f>IF(AND(ISBLANK(Main!C155),ISNUMBER(Main!F155)), Main!F155, BA263*D263+(1-BA263)*AV263)</f>
        <v>#VALUE!</v>
      </c>
      <c r="BC263" s="27"/>
      <c r="BL263" s="53"/>
      <c r="BM263" s="54"/>
    </row>
    <row r="264" spans="2:65">
      <c r="B264">
        <f>Main!E156</f>
        <v>0</v>
      </c>
      <c r="C264" t="str">
        <f>IF(ISNUMBER(Main!C156),Main!C156, IF(AND(ISBLANK(Main!C156), ISNUMBER(Main!F156)), 'Tm-Th-Salinity'!H264,""))</f>
        <v/>
      </c>
      <c r="D264" s="25" t="str">
        <f>IF('Tm-Th-Salinity'!E264=0,0.0000000001,'Tm-Th-Salinity'!E264)</f>
        <v/>
      </c>
      <c r="E264" t="e">
        <f t="shared" si="168"/>
        <v>#VALUE!</v>
      </c>
      <c r="F264" t="e">
        <f t="shared" si="169"/>
        <v>#VALUE!</v>
      </c>
      <c r="G264" t="str">
        <f t="shared" si="170"/>
        <v>DUD</v>
      </c>
      <c r="H264" t="str">
        <f t="shared" si="171"/>
        <v>DUD</v>
      </c>
      <c r="I264" t="str">
        <f t="shared" si="172"/>
        <v>DUD</v>
      </c>
      <c r="J264" t="str">
        <f t="shared" si="173"/>
        <v>DUD</v>
      </c>
      <c r="K264" t="str">
        <f t="shared" si="174"/>
        <v>DUD</v>
      </c>
      <c r="L264" t="str">
        <f t="shared" si="175"/>
        <v>DUD</v>
      </c>
      <c r="M264" t="str">
        <f t="shared" si="176"/>
        <v>DUD</v>
      </c>
      <c r="N264" t="str">
        <f t="shared" si="177"/>
        <v>DUD</v>
      </c>
      <c r="O264" t="str">
        <f t="shared" si="178"/>
        <v>DUD</v>
      </c>
      <c r="P264" t="str">
        <f t="shared" si="179"/>
        <v>DUD</v>
      </c>
      <c r="Q264" t="str">
        <f t="shared" si="180"/>
        <v>DUD</v>
      </c>
      <c r="R264" t="str">
        <f t="shared" si="181"/>
        <v>DUD</v>
      </c>
      <c r="S264" t="str">
        <f t="shared" si="182"/>
        <v>DUD</v>
      </c>
      <c r="T264" t="str">
        <f t="shared" si="183"/>
        <v>DUD</v>
      </c>
      <c r="U264" t="str">
        <f t="shared" si="184"/>
        <v>DUD</v>
      </c>
      <c r="V264" t="str">
        <f t="shared" si="185"/>
        <v>DUD</v>
      </c>
      <c r="W264" t="str">
        <f t="shared" si="186"/>
        <v>DUD</v>
      </c>
      <c r="X264" t="str">
        <f t="shared" si="187"/>
        <v>DUD</v>
      </c>
      <c r="Y264" t="str">
        <f t="shared" si="188"/>
        <v>DUD</v>
      </c>
      <c r="Z264" t="str">
        <f t="shared" si="189"/>
        <v>DUD</v>
      </c>
      <c r="AA264" t="str">
        <f t="shared" si="190"/>
        <v>DUD</v>
      </c>
      <c r="AB264" t="str">
        <f t="shared" si="191"/>
        <v>DUD</v>
      </c>
      <c r="AC264" t="str">
        <f t="shared" si="192"/>
        <v>DUD</v>
      </c>
      <c r="AD264" t="str">
        <f t="shared" si="193"/>
        <v>DUD</v>
      </c>
      <c r="AE264" t="str">
        <f t="shared" si="194"/>
        <v>DUD</v>
      </c>
      <c r="AF264" t="str">
        <f t="shared" si="195"/>
        <v>DUD</v>
      </c>
      <c r="AG264" t="str">
        <f t="shared" si="196"/>
        <v>DUD</v>
      </c>
      <c r="AH264" t="str">
        <f t="shared" si="197"/>
        <v>DUD</v>
      </c>
      <c r="AI264" t="str">
        <f t="shared" si="198"/>
        <v>DUD</v>
      </c>
      <c r="AJ264" t="str">
        <f t="shared" si="199"/>
        <v>DUD</v>
      </c>
      <c r="AK264" t="str">
        <f t="shared" si="200"/>
        <v>DUD</v>
      </c>
      <c r="AL264" t="str">
        <f t="shared" si="201"/>
        <v>DUD</v>
      </c>
      <c r="AM264" t="str">
        <f t="shared" si="202"/>
        <v>DUD</v>
      </c>
      <c r="AN264" t="str">
        <f t="shared" si="203"/>
        <v>DUD</v>
      </c>
      <c r="AO264">
        <f t="shared" si="204"/>
        <v>0</v>
      </c>
      <c r="AP264" s="21">
        <f t="shared" si="205"/>
        <v>1</v>
      </c>
      <c r="AQ264" s="20">
        <f>Main!D156</f>
        <v>0</v>
      </c>
      <c r="AR264" s="24" t="e">
        <f t="shared" si="206"/>
        <v>#VALUE!</v>
      </c>
      <c r="AS264" t="e">
        <f t="shared" si="207"/>
        <v>#VALUE!</v>
      </c>
      <c r="AT264" t="e">
        <f t="shared" si="208"/>
        <v>#VALUE!</v>
      </c>
      <c r="AU264" t="str">
        <f t="shared" si="209"/>
        <v/>
      </c>
      <c r="AV264" t="str">
        <f t="shared" si="210"/>
        <v>No vapor present</v>
      </c>
      <c r="AW264" t="str">
        <f t="shared" si="211"/>
        <v/>
      </c>
      <c r="AX264" t="str">
        <f t="shared" si="212"/>
        <v/>
      </c>
      <c r="AY264" s="26" t="e">
        <f t="shared" si="213"/>
        <v>#VALUE!</v>
      </c>
      <c r="AZ264" s="22">
        <f>IF(B264&gt;C264,1+ -0.000340326741162024 *(B264-C264)+(B264-C264)^2* -0.000000850463578321 + (B264-C264)*Main!C156* -0.000001031725417801,1)</f>
        <v>1</v>
      </c>
      <c r="BA264" t="e">
        <f t="shared" si="214"/>
        <v>#VALUE!</v>
      </c>
      <c r="BB264" s="25" t="e">
        <f>IF(AND(ISBLANK(Main!C156),ISNUMBER(Main!F156)), Main!F156, BA264*D264+(1-BA264)*AV264)</f>
        <v>#VALUE!</v>
      </c>
      <c r="BC264" s="27"/>
      <c r="BL264" s="53"/>
      <c r="BM264" s="54"/>
    </row>
    <row r="265" spans="2:65">
      <c r="B265">
        <f>Main!E157</f>
        <v>0</v>
      </c>
      <c r="C265" t="str">
        <f>IF(ISNUMBER(Main!C157),Main!C157, IF(AND(ISBLANK(Main!C157), ISNUMBER(Main!F157)), 'Tm-Th-Salinity'!H265,""))</f>
        <v/>
      </c>
      <c r="D265" s="25" t="str">
        <f>IF('Tm-Th-Salinity'!E265=0,0.0000000001,'Tm-Th-Salinity'!E265)</f>
        <v/>
      </c>
      <c r="E265" t="e">
        <f t="shared" si="168"/>
        <v>#VALUE!</v>
      </c>
      <c r="F265" t="e">
        <f t="shared" si="169"/>
        <v>#VALUE!</v>
      </c>
      <c r="G265" t="str">
        <f t="shared" si="170"/>
        <v>DUD</v>
      </c>
      <c r="H265" t="str">
        <f t="shared" si="171"/>
        <v>DUD</v>
      </c>
      <c r="I265" t="str">
        <f t="shared" si="172"/>
        <v>DUD</v>
      </c>
      <c r="J265" t="str">
        <f t="shared" si="173"/>
        <v>DUD</v>
      </c>
      <c r="K265" t="str">
        <f t="shared" si="174"/>
        <v>DUD</v>
      </c>
      <c r="L265" t="str">
        <f t="shared" si="175"/>
        <v>DUD</v>
      </c>
      <c r="M265" t="str">
        <f t="shared" si="176"/>
        <v>DUD</v>
      </c>
      <c r="N265" t="str">
        <f t="shared" si="177"/>
        <v>DUD</v>
      </c>
      <c r="O265" t="str">
        <f t="shared" si="178"/>
        <v>DUD</v>
      </c>
      <c r="P265" t="str">
        <f t="shared" si="179"/>
        <v>DUD</v>
      </c>
      <c r="Q265" t="str">
        <f t="shared" si="180"/>
        <v>DUD</v>
      </c>
      <c r="R265" t="str">
        <f t="shared" si="181"/>
        <v>DUD</v>
      </c>
      <c r="S265" t="str">
        <f t="shared" si="182"/>
        <v>DUD</v>
      </c>
      <c r="T265" t="str">
        <f t="shared" si="183"/>
        <v>DUD</v>
      </c>
      <c r="U265" t="str">
        <f t="shared" si="184"/>
        <v>DUD</v>
      </c>
      <c r="V265" t="str">
        <f t="shared" si="185"/>
        <v>DUD</v>
      </c>
      <c r="W265" t="str">
        <f t="shared" si="186"/>
        <v>DUD</v>
      </c>
      <c r="X265" t="str">
        <f t="shared" si="187"/>
        <v>DUD</v>
      </c>
      <c r="Y265" t="str">
        <f t="shared" si="188"/>
        <v>DUD</v>
      </c>
      <c r="Z265" t="str">
        <f t="shared" si="189"/>
        <v>DUD</v>
      </c>
      <c r="AA265" t="str">
        <f t="shared" si="190"/>
        <v>DUD</v>
      </c>
      <c r="AB265" t="str">
        <f t="shared" si="191"/>
        <v>DUD</v>
      </c>
      <c r="AC265" t="str">
        <f t="shared" si="192"/>
        <v>DUD</v>
      </c>
      <c r="AD265" t="str">
        <f t="shared" si="193"/>
        <v>DUD</v>
      </c>
      <c r="AE265" t="str">
        <f t="shared" si="194"/>
        <v>DUD</v>
      </c>
      <c r="AF265" t="str">
        <f t="shared" si="195"/>
        <v>DUD</v>
      </c>
      <c r="AG265" t="str">
        <f t="shared" si="196"/>
        <v>DUD</v>
      </c>
      <c r="AH265" t="str">
        <f t="shared" si="197"/>
        <v>DUD</v>
      </c>
      <c r="AI265" t="str">
        <f t="shared" si="198"/>
        <v>DUD</v>
      </c>
      <c r="AJ265" t="str">
        <f t="shared" si="199"/>
        <v>DUD</v>
      </c>
      <c r="AK265" t="str">
        <f t="shared" si="200"/>
        <v>DUD</v>
      </c>
      <c r="AL265" t="str">
        <f t="shared" si="201"/>
        <v>DUD</v>
      </c>
      <c r="AM265" t="str">
        <f t="shared" si="202"/>
        <v>DUD</v>
      </c>
      <c r="AN265" t="str">
        <f t="shared" si="203"/>
        <v>DUD</v>
      </c>
      <c r="AO265">
        <f t="shared" si="204"/>
        <v>0</v>
      </c>
      <c r="AP265" s="21">
        <f t="shared" si="205"/>
        <v>1</v>
      </c>
      <c r="AQ265" s="20">
        <f>Main!D157</f>
        <v>0</v>
      </c>
      <c r="AR265" s="24" t="e">
        <f t="shared" si="206"/>
        <v>#VALUE!</v>
      </c>
      <c r="AS265" t="e">
        <f t="shared" si="207"/>
        <v>#VALUE!</v>
      </c>
      <c r="AT265" t="e">
        <f t="shared" si="208"/>
        <v>#VALUE!</v>
      </c>
      <c r="AU265" t="str">
        <f t="shared" si="209"/>
        <v/>
      </c>
      <c r="AV265" t="str">
        <f t="shared" si="210"/>
        <v>No vapor present</v>
      </c>
      <c r="AW265" t="str">
        <f t="shared" si="211"/>
        <v/>
      </c>
      <c r="AX265" t="str">
        <f t="shared" si="212"/>
        <v/>
      </c>
      <c r="AY265" s="26" t="e">
        <f t="shared" si="213"/>
        <v>#VALUE!</v>
      </c>
      <c r="AZ265" s="22">
        <f>IF(B265&gt;C265,1+ -0.000340326741162024 *(B265-C265)+(B265-C265)^2* -0.000000850463578321 + (B265-C265)*Main!C157* -0.000001031725417801,1)</f>
        <v>1</v>
      </c>
      <c r="BA265" t="e">
        <f t="shared" si="214"/>
        <v>#VALUE!</v>
      </c>
      <c r="BB265" s="25" t="e">
        <f>IF(AND(ISBLANK(Main!C157),ISNUMBER(Main!F157)), Main!F157, BA265*D265+(1-BA265)*AV265)</f>
        <v>#VALUE!</v>
      </c>
      <c r="BC265" s="27"/>
      <c r="BL265" s="53"/>
      <c r="BM265" s="54"/>
    </row>
    <row r="266" spans="2:65">
      <c r="B266">
        <f>Main!E158</f>
        <v>0</v>
      </c>
      <c r="C266" t="str">
        <f>IF(ISNUMBER(Main!C158),Main!C158, IF(AND(ISBLANK(Main!C158), ISNUMBER(Main!F158)), 'Tm-Th-Salinity'!H266,""))</f>
        <v/>
      </c>
      <c r="D266" s="25" t="str">
        <f>IF('Tm-Th-Salinity'!E266=0,0.0000000001,'Tm-Th-Salinity'!E266)</f>
        <v/>
      </c>
      <c r="E266" t="e">
        <f t="shared" si="168"/>
        <v>#VALUE!</v>
      </c>
      <c r="F266" t="e">
        <f t="shared" si="169"/>
        <v>#VALUE!</v>
      </c>
      <c r="G266" t="str">
        <f t="shared" si="170"/>
        <v>DUD</v>
      </c>
      <c r="H266" t="str">
        <f t="shared" si="171"/>
        <v>DUD</v>
      </c>
      <c r="I266" t="str">
        <f t="shared" si="172"/>
        <v>DUD</v>
      </c>
      <c r="J266" t="str">
        <f t="shared" si="173"/>
        <v>DUD</v>
      </c>
      <c r="K266" t="str">
        <f t="shared" si="174"/>
        <v>DUD</v>
      </c>
      <c r="L266" t="str">
        <f t="shared" si="175"/>
        <v>DUD</v>
      </c>
      <c r="M266" t="str">
        <f t="shared" si="176"/>
        <v>DUD</v>
      </c>
      <c r="N266" t="str">
        <f t="shared" si="177"/>
        <v>DUD</v>
      </c>
      <c r="O266" t="str">
        <f t="shared" si="178"/>
        <v>DUD</v>
      </c>
      <c r="P266" t="str">
        <f t="shared" si="179"/>
        <v>DUD</v>
      </c>
      <c r="Q266" t="str">
        <f t="shared" si="180"/>
        <v>DUD</v>
      </c>
      <c r="R266" t="str">
        <f t="shared" si="181"/>
        <v>DUD</v>
      </c>
      <c r="S266" t="str">
        <f t="shared" si="182"/>
        <v>DUD</v>
      </c>
      <c r="T266" t="str">
        <f t="shared" si="183"/>
        <v>DUD</v>
      </c>
      <c r="U266" t="str">
        <f t="shared" si="184"/>
        <v>DUD</v>
      </c>
      <c r="V266" t="str">
        <f t="shared" si="185"/>
        <v>DUD</v>
      </c>
      <c r="W266" t="str">
        <f t="shared" si="186"/>
        <v>DUD</v>
      </c>
      <c r="X266" t="str">
        <f t="shared" si="187"/>
        <v>DUD</v>
      </c>
      <c r="Y266" t="str">
        <f t="shared" si="188"/>
        <v>DUD</v>
      </c>
      <c r="Z266" t="str">
        <f t="shared" si="189"/>
        <v>DUD</v>
      </c>
      <c r="AA266" t="str">
        <f t="shared" si="190"/>
        <v>DUD</v>
      </c>
      <c r="AB266" t="str">
        <f t="shared" si="191"/>
        <v>DUD</v>
      </c>
      <c r="AC266" t="str">
        <f t="shared" si="192"/>
        <v>DUD</v>
      </c>
      <c r="AD266" t="str">
        <f t="shared" si="193"/>
        <v>DUD</v>
      </c>
      <c r="AE266" t="str">
        <f t="shared" si="194"/>
        <v>DUD</v>
      </c>
      <c r="AF266" t="str">
        <f t="shared" si="195"/>
        <v>DUD</v>
      </c>
      <c r="AG266" t="str">
        <f t="shared" si="196"/>
        <v>DUD</v>
      </c>
      <c r="AH266" t="str">
        <f t="shared" si="197"/>
        <v>DUD</v>
      </c>
      <c r="AI266" t="str">
        <f t="shared" si="198"/>
        <v>DUD</v>
      </c>
      <c r="AJ266" t="str">
        <f t="shared" si="199"/>
        <v>DUD</v>
      </c>
      <c r="AK266" t="str">
        <f t="shared" si="200"/>
        <v>DUD</v>
      </c>
      <c r="AL266" t="str">
        <f t="shared" si="201"/>
        <v>DUD</v>
      </c>
      <c r="AM266" t="str">
        <f t="shared" si="202"/>
        <v>DUD</v>
      </c>
      <c r="AN266" t="str">
        <f t="shared" si="203"/>
        <v>DUD</v>
      </c>
      <c r="AO266">
        <f t="shared" si="204"/>
        <v>0</v>
      </c>
      <c r="AP266" s="21">
        <f t="shared" si="205"/>
        <v>1</v>
      </c>
      <c r="AQ266" s="20">
        <f>Main!D158</f>
        <v>0</v>
      </c>
      <c r="AR266" s="24" t="e">
        <f t="shared" si="206"/>
        <v>#VALUE!</v>
      </c>
      <c r="AS266" t="e">
        <f t="shared" si="207"/>
        <v>#VALUE!</v>
      </c>
      <c r="AT266" t="e">
        <f t="shared" si="208"/>
        <v>#VALUE!</v>
      </c>
      <c r="AU266" t="str">
        <f t="shared" si="209"/>
        <v/>
      </c>
      <c r="AV266" t="str">
        <f t="shared" si="210"/>
        <v>No vapor present</v>
      </c>
      <c r="AW266" t="str">
        <f t="shared" si="211"/>
        <v/>
      </c>
      <c r="AX266" t="str">
        <f t="shared" si="212"/>
        <v/>
      </c>
      <c r="AY266" s="26" t="e">
        <f t="shared" si="213"/>
        <v>#VALUE!</v>
      </c>
      <c r="AZ266" s="22">
        <f>IF(B266&gt;C266,1+ -0.000340326741162024 *(B266-C266)+(B266-C266)^2* -0.000000850463578321 + (B266-C266)*Main!C158* -0.000001031725417801,1)</f>
        <v>1</v>
      </c>
      <c r="BA266" t="e">
        <f t="shared" si="214"/>
        <v>#VALUE!</v>
      </c>
      <c r="BB266" s="25" t="e">
        <f>IF(AND(ISBLANK(Main!C158),ISNUMBER(Main!F158)), Main!F158, BA266*D266+(1-BA266)*AV266)</f>
        <v>#VALUE!</v>
      </c>
      <c r="BC266" s="27"/>
      <c r="BL266" s="53"/>
      <c r="BM266" s="54"/>
    </row>
    <row r="267" spans="2:65">
      <c r="B267">
        <f>Main!E159</f>
        <v>0</v>
      </c>
      <c r="C267" t="str">
        <f>IF(ISNUMBER(Main!C159),Main!C159, IF(AND(ISBLANK(Main!C159), ISNUMBER(Main!F159)), 'Tm-Th-Salinity'!H267,""))</f>
        <v/>
      </c>
      <c r="D267" s="25" t="str">
        <f>IF('Tm-Th-Salinity'!E267=0,0.0000000001,'Tm-Th-Salinity'!E267)</f>
        <v/>
      </c>
      <c r="E267" t="e">
        <f t="shared" si="168"/>
        <v>#VALUE!</v>
      </c>
      <c r="F267" t="e">
        <f t="shared" si="169"/>
        <v>#VALUE!</v>
      </c>
      <c r="G267" t="str">
        <f t="shared" si="170"/>
        <v>DUD</v>
      </c>
      <c r="H267" t="str">
        <f t="shared" si="171"/>
        <v>DUD</v>
      </c>
      <c r="I267" t="str">
        <f t="shared" si="172"/>
        <v>DUD</v>
      </c>
      <c r="J267" t="str">
        <f t="shared" si="173"/>
        <v>DUD</v>
      </c>
      <c r="K267" t="str">
        <f t="shared" si="174"/>
        <v>DUD</v>
      </c>
      <c r="L267" t="str">
        <f t="shared" si="175"/>
        <v>DUD</v>
      </c>
      <c r="M267" t="str">
        <f t="shared" si="176"/>
        <v>DUD</v>
      </c>
      <c r="N267" t="str">
        <f t="shared" si="177"/>
        <v>DUD</v>
      </c>
      <c r="O267" t="str">
        <f t="shared" si="178"/>
        <v>DUD</v>
      </c>
      <c r="P267" t="str">
        <f t="shared" si="179"/>
        <v>DUD</v>
      </c>
      <c r="Q267" t="str">
        <f t="shared" si="180"/>
        <v>DUD</v>
      </c>
      <c r="R267" t="str">
        <f t="shared" si="181"/>
        <v>DUD</v>
      </c>
      <c r="S267" t="str">
        <f t="shared" si="182"/>
        <v>DUD</v>
      </c>
      <c r="T267" t="str">
        <f t="shared" si="183"/>
        <v>DUD</v>
      </c>
      <c r="U267" t="str">
        <f t="shared" si="184"/>
        <v>DUD</v>
      </c>
      <c r="V267" t="str">
        <f t="shared" si="185"/>
        <v>DUD</v>
      </c>
      <c r="W267" t="str">
        <f t="shared" si="186"/>
        <v>DUD</v>
      </c>
      <c r="X267" t="str">
        <f t="shared" si="187"/>
        <v>DUD</v>
      </c>
      <c r="Y267" t="str">
        <f t="shared" si="188"/>
        <v>DUD</v>
      </c>
      <c r="Z267" t="str">
        <f t="shared" si="189"/>
        <v>DUD</v>
      </c>
      <c r="AA267" t="str">
        <f t="shared" si="190"/>
        <v>DUD</v>
      </c>
      <c r="AB267" t="str">
        <f t="shared" si="191"/>
        <v>DUD</v>
      </c>
      <c r="AC267" t="str">
        <f t="shared" si="192"/>
        <v>DUD</v>
      </c>
      <c r="AD267" t="str">
        <f t="shared" si="193"/>
        <v>DUD</v>
      </c>
      <c r="AE267" t="str">
        <f t="shared" si="194"/>
        <v>DUD</v>
      </c>
      <c r="AF267" t="str">
        <f t="shared" si="195"/>
        <v>DUD</v>
      </c>
      <c r="AG267" t="str">
        <f t="shared" si="196"/>
        <v>DUD</v>
      </c>
      <c r="AH267" t="str">
        <f t="shared" si="197"/>
        <v>DUD</v>
      </c>
      <c r="AI267" t="str">
        <f t="shared" si="198"/>
        <v>DUD</v>
      </c>
      <c r="AJ267" t="str">
        <f t="shared" si="199"/>
        <v>DUD</v>
      </c>
      <c r="AK267" t="str">
        <f t="shared" si="200"/>
        <v>DUD</v>
      </c>
      <c r="AL267" t="str">
        <f t="shared" si="201"/>
        <v>DUD</v>
      </c>
      <c r="AM267" t="str">
        <f t="shared" si="202"/>
        <v>DUD</v>
      </c>
      <c r="AN267" t="str">
        <f t="shared" si="203"/>
        <v>DUD</v>
      </c>
      <c r="AO267">
        <f t="shared" si="204"/>
        <v>0</v>
      </c>
      <c r="AP267" s="21">
        <f t="shared" si="205"/>
        <v>1</v>
      </c>
      <c r="AQ267" s="20">
        <f>Main!D159</f>
        <v>0</v>
      </c>
      <c r="AR267" s="24" t="e">
        <f t="shared" si="206"/>
        <v>#VALUE!</v>
      </c>
      <c r="AS267" t="e">
        <f t="shared" si="207"/>
        <v>#VALUE!</v>
      </c>
      <c r="AT267" t="e">
        <f t="shared" si="208"/>
        <v>#VALUE!</v>
      </c>
      <c r="AU267" t="str">
        <f t="shared" si="209"/>
        <v/>
      </c>
      <c r="AV267" t="str">
        <f t="shared" si="210"/>
        <v>No vapor present</v>
      </c>
      <c r="AW267" t="str">
        <f t="shared" si="211"/>
        <v/>
      </c>
      <c r="AX267" t="str">
        <f t="shared" si="212"/>
        <v/>
      </c>
      <c r="AY267" s="26" t="e">
        <f t="shared" si="213"/>
        <v>#VALUE!</v>
      </c>
      <c r="AZ267" s="22">
        <f>IF(B267&gt;C267,1+ -0.000340326741162024 *(B267-C267)+(B267-C267)^2* -0.000000850463578321 + (B267-C267)*Main!C159* -0.000001031725417801,1)</f>
        <v>1</v>
      </c>
      <c r="BA267" t="e">
        <f t="shared" si="214"/>
        <v>#VALUE!</v>
      </c>
      <c r="BB267" s="25" t="e">
        <f>IF(AND(ISBLANK(Main!C159),ISNUMBER(Main!F159)), Main!F159, BA267*D267+(1-BA267)*AV267)</f>
        <v>#VALUE!</v>
      </c>
      <c r="BC267" s="27"/>
      <c r="BL267" s="53"/>
      <c r="BM267" s="54"/>
    </row>
    <row r="268" spans="2:65">
      <c r="B268">
        <f>Main!E160</f>
        <v>0</v>
      </c>
      <c r="C268" t="str">
        <f>IF(ISNUMBER(Main!C160),Main!C160, IF(AND(ISBLANK(Main!C160), ISNUMBER(Main!F160)), 'Tm-Th-Salinity'!H268,""))</f>
        <v/>
      </c>
      <c r="D268" s="25" t="str">
        <f>IF('Tm-Th-Salinity'!E268=0,0.0000000001,'Tm-Th-Salinity'!E268)</f>
        <v/>
      </c>
      <c r="E268" t="e">
        <f t="shared" si="168"/>
        <v>#VALUE!</v>
      </c>
      <c r="F268" t="e">
        <f t="shared" si="169"/>
        <v>#VALUE!</v>
      </c>
      <c r="G268" t="str">
        <f t="shared" si="170"/>
        <v>DUD</v>
      </c>
      <c r="H268" t="str">
        <f t="shared" si="171"/>
        <v>DUD</v>
      </c>
      <c r="I268" t="str">
        <f t="shared" si="172"/>
        <v>DUD</v>
      </c>
      <c r="J268" t="str">
        <f t="shared" si="173"/>
        <v>DUD</v>
      </c>
      <c r="K268" t="str">
        <f t="shared" si="174"/>
        <v>DUD</v>
      </c>
      <c r="L268" t="str">
        <f t="shared" si="175"/>
        <v>DUD</v>
      </c>
      <c r="M268" t="str">
        <f t="shared" si="176"/>
        <v>DUD</v>
      </c>
      <c r="N268" t="str">
        <f t="shared" si="177"/>
        <v>DUD</v>
      </c>
      <c r="O268" t="str">
        <f t="shared" si="178"/>
        <v>DUD</v>
      </c>
      <c r="P268" t="str">
        <f t="shared" si="179"/>
        <v>DUD</v>
      </c>
      <c r="Q268" t="str">
        <f t="shared" si="180"/>
        <v>DUD</v>
      </c>
      <c r="R268" t="str">
        <f t="shared" si="181"/>
        <v>DUD</v>
      </c>
      <c r="S268" t="str">
        <f t="shared" si="182"/>
        <v>DUD</v>
      </c>
      <c r="T268" t="str">
        <f t="shared" si="183"/>
        <v>DUD</v>
      </c>
      <c r="U268" t="str">
        <f t="shared" si="184"/>
        <v>DUD</v>
      </c>
      <c r="V268" t="str">
        <f t="shared" si="185"/>
        <v>DUD</v>
      </c>
      <c r="W268" t="str">
        <f t="shared" si="186"/>
        <v>DUD</v>
      </c>
      <c r="X268" t="str">
        <f t="shared" si="187"/>
        <v>DUD</v>
      </c>
      <c r="Y268" t="str">
        <f t="shared" si="188"/>
        <v>DUD</v>
      </c>
      <c r="Z268" t="str">
        <f t="shared" si="189"/>
        <v>DUD</v>
      </c>
      <c r="AA268" t="str">
        <f t="shared" si="190"/>
        <v>DUD</v>
      </c>
      <c r="AB268" t="str">
        <f t="shared" si="191"/>
        <v>DUD</v>
      </c>
      <c r="AC268" t="str">
        <f t="shared" si="192"/>
        <v>DUD</v>
      </c>
      <c r="AD268" t="str">
        <f t="shared" si="193"/>
        <v>DUD</v>
      </c>
      <c r="AE268" t="str">
        <f t="shared" si="194"/>
        <v>DUD</v>
      </c>
      <c r="AF268" t="str">
        <f t="shared" si="195"/>
        <v>DUD</v>
      </c>
      <c r="AG268" t="str">
        <f t="shared" si="196"/>
        <v>DUD</v>
      </c>
      <c r="AH268" t="str">
        <f t="shared" si="197"/>
        <v>DUD</v>
      </c>
      <c r="AI268" t="str">
        <f t="shared" si="198"/>
        <v>DUD</v>
      </c>
      <c r="AJ268" t="str">
        <f t="shared" si="199"/>
        <v>DUD</v>
      </c>
      <c r="AK268" t="str">
        <f t="shared" si="200"/>
        <v>DUD</v>
      </c>
      <c r="AL268" t="str">
        <f t="shared" si="201"/>
        <v>DUD</v>
      </c>
      <c r="AM268" t="str">
        <f t="shared" si="202"/>
        <v>DUD</v>
      </c>
      <c r="AN268" t="str">
        <f t="shared" si="203"/>
        <v>DUD</v>
      </c>
      <c r="AO268">
        <f t="shared" si="204"/>
        <v>0</v>
      </c>
      <c r="AP268" s="21">
        <f t="shared" si="205"/>
        <v>1</v>
      </c>
      <c r="AQ268" s="20">
        <f>Main!D160</f>
        <v>0</v>
      </c>
      <c r="AR268" s="24" t="e">
        <f t="shared" si="206"/>
        <v>#VALUE!</v>
      </c>
      <c r="AS268" t="e">
        <f t="shared" si="207"/>
        <v>#VALUE!</v>
      </c>
      <c r="AT268" t="e">
        <f t="shared" si="208"/>
        <v>#VALUE!</v>
      </c>
      <c r="AU268" t="str">
        <f t="shared" si="209"/>
        <v/>
      </c>
      <c r="AV268" t="str">
        <f t="shared" si="210"/>
        <v>No vapor present</v>
      </c>
      <c r="AW268" t="str">
        <f t="shared" si="211"/>
        <v/>
      </c>
      <c r="AX268" t="str">
        <f t="shared" si="212"/>
        <v/>
      </c>
      <c r="AY268" s="26" t="e">
        <f t="shared" si="213"/>
        <v>#VALUE!</v>
      </c>
      <c r="AZ268" s="22">
        <f>IF(B268&gt;C268,1+ -0.000340326741162024 *(B268-C268)+(B268-C268)^2* -0.000000850463578321 + (B268-C268)*Main!C160* -0.000001031725417801,1)</f>
        <v>1</v>
      </c>
      <c r="BA268" t="e">
        <f t="shared" si="214"/>
        <v>#VALUE!</v>
      </c>
      <c r="BB268" s="25" t="e">
        <f>IF(AND(ISBLANK(Main!C160),ISNUMBER(Main!F160)), Main!F160, BA268*D268+(1-BA268)*AV268)</f>
        <v>#VALUE!</v>
      </c>
      <c r="BC268" s="27"/>
      <c r="BL268" s="53"/>
      <c r="BM268" s="54"/>
    </row>
    <row r="269" spans="2:65">
      <c r="B269">
        <f>Main!E161</f>
        <v>0</v>
      </c>
      <c r="C269" t="str">
        <f>IF(ISNUMBER(Main!C161),Main!C161, IF(AND(ISBLANK(Main!C161), ISNUMBER(Main!F161)), 'Tm-Th-Salinity'!H269,""))</f>
        <v/>
      </c>
      <c r="D269" s="25" t="str">
        <f>IF('Tm-Th-Salinity'!E269=0,0.0000000001,'Tm-Th-Salinity'!E269)</f>
        <v/>
      </c>
      <c r="E269" t="e">
        <f t="shared" si="168"/>
        <v>#VALUE!</v>
      </c>
      <c r="F269" t="e">
        <f t="shared" si="169"/>
        <v>#VALUE!</v>
      </c>
      <c r="G269" t="str">
        <f t="shared" si="170"/>
        <v>DUD</v>
      </c>
      <c r="H269" t="str">
        <f t="shared" si="171"/>
        <v>DUD</v>
      </c>
      <c r="I269" t="str">
        <f t="shared" si="172"/>
        <v>DUD</v>
      </c>
      <c r="J269" t="str">
        <f t="shared" si="173"/>
        <v>DUD</v>
      </c>
      <c r="K269" t="str">
        <f t="shared" si="174"/>
        <v>DUD</v>
      </c>
      <c r="L269" t="str">
        <f t="shared" si="175"/>
        <v>DUD</v>
      </c>
      <c r="M269" t="str">
        <f t="shared" si="176"/>
        <v>DUD</v>
      </c>
      <c r="N269" t="str">
        <f t="shared" si="177"/>
        <v>DUD</v>
      </c>
      <c r="O269" t="str">
        <f t="shared" si="178"/>
        <v>DUD</v>
      </c>
      <c r="P269" t="str">
        <f t="shared" si="179"/>
        <v>DUD</v>
      </c>
      <c r="Q269" t="str">
        <f t="shared" si="180"/>
        <v>DUD</v>
      </c>
      <c r="R269" t="str">
        <f t="shared" si="181"/>
        <v>DUD</v>
      </c>
      <c r="S269" t="str">
        <f t="shared" si="182"/>
        <v>DUD</v>
      </c>
      <c r="T269" t="str">
        <f t="shared" si="183"/>
        <v>DUD</v>
      </c>
      <c r="U269" t="str">
        <f t="shared" si="184"/>
        <v>DUD</v>
      </c>
      <c r="V269" t="str">
        <f t="shared" si="185"/>
        <v>DUD</v>
      </c>
      <c r="W269" t="str">
        <f t="shared" si="186"/>
        <v>DUD</v>
      </c>
      <c r="X269" t="str">
        <f t="shared" si="187"/>
        <v>DUD</v>
      </c>
      <c r="Y269" t="str">
        <f t="shared" si="188"/>
        <v>DUD</v>
      </c>
      <c r="Z269" t="str">
        <f t="shared" si="189"/>
        <v>DUD</v>
      </c>
      <c r="AA269" t="str">
        <f t="shared" si="190"/>
        <v>DUD</v>
      </c>
      <c r="AB269" t="str">
        <f t="shared" si="191"/>
        <v>DUD</v>
      </c>
      <c r="AC269" t="str">
        <f t="shared" si="192"/>
        <v>DUD</v>
      </c>
      <c r="AD269" t="str">
        <f t="shared" si="193"/>
        <v>DUD</v>
      </c>
      <c r="AE269" t="str">
        <f t="shared" si="194"/>
        <v>DUD</v>
      </c>
      <c r="AF269" t="str">
        <f t="shared" si="195"/>
        <v>DUD</v>
      </c>
      <c r="AG269" t="str">
        <f t="shared" si="196"/>
        <v>DUD</v>
      </c>
      <c r="AH269" t="str">
        <f t="shared" si="197"/>
        <v>DUD</v>
      </c>
      <c r="AI269" t="str">
        <f t="shared" si="198"/>
        <v>DUD</v>
      </c>
      <c r="AJ269" t="str">
        <f t="shared" si="199"/>
        <v>DUD</v>
      </c>
      <c r="AK269" t="str">
        <f t="shared" si="200"/>
        <v>DUD</v>
      </c>
      <c r="AL269" t="str">
        <f t="shared" si="201"/>
        <v>DUD</v>
      </c>
      <c r="AM269" t="str">
        <f t="shared" si="202"/>
        <v>DUD</v>
      </c>
      <c r="AN269" t="str">
        <f t="shared" si="203"/>
        <v>DUD</v>
      </c>
      <c r="AO269">
        <f t="shared" si="204"/>
        <v>0</v>
      </c>
      <c r="AP269" s="21">
        <f t="shared" si="205"/>
        <v>1</v>
      </c>
      <c r="AQ269" s="20">
        <f>Main!D161</f>
        <v>0</v>
      </c>
      <c r="AR269" s="24" t="e">
        <f t="shared" si="206"/>
        <v>#VALUE!</v>
      </c>
      <c r="AS269" t="e">
        <f t="shared" si="207"/>
        <v>#VALUE!</v>
      </c>
      <c r="AT269" t="e">
        <f t="shared" si="208"/>
        <v>#VALUE!</v>
      </c>
      <c r="AU269" t="str">
        <f t="shared" si="209"/>
        <v/>
      </c>
      <c r="AV269" t="str">
        <f t="shared" si="210"/>
        <v>No vapor present</v>
      </c>
      <c r="AW269" t="str">
        <f t="shared" si="211"/>
        <v/>
      </c>
      <c r="AX269" t="str">
        <f t="shared" si="212"/>
        <v/>
      </c>
      <c r="AY269" s="26" t="e">
        <f t="shared" si="213"/>
        <v>#VALUE!</v>
      </c>
      <c r="AZ269" s="22">
        <f>IF(B269&gt;C269,1+ -0.000340326741162024 *(B269-C269)+(B269-C269)^2* -0.000000850463578321 + (B269-C269)*Main!C161* -0.000001031725417801,1)</f>
        <v>1</v>
      </c>
      <c r="BA269" t="e">
        <f t="shared" si="214"/>
        <v>#VALUE!</v>
      </c>
      <c r="BB269" s="25" t="e">
        <f>IF(AND(ISBLANK(Main!C161),ISNUMBER(Main!F161)), Main!F161, BA269*D269+(1-BA269)*AV269)</f>
        <v>#VALUE!</v>
      </c>
      <c r="BC269" s="27"/>
      <c r="BL269" s="53"/>
      <c r="BM269" s="54"/>
    </row>
    <row r="270" spans="2:65">
      <c r="B270">
        <f>Main!E162</f>
        <v>0</v>
      </c>
      <c r="C270" t="str">
        <f>IF(ISNUMBER(Main!C162),Main!C162, IF(AND(ISBLANK(Main!C162), ISNUMBER(Main!F162)), 'Tm-Th-Salinity'!H270,""))</f>
        <v/>
      </c>
      <c r="D270" s="25" t="str">
        <f>IF('Tm-Th-Salinity'!E270=0,0.0000000001,'Tm-Th-Salinity'!E270)</f>
        <v/>
      </c>
      <c r="E270" t="e">
        <f t="shared" si="168"/>
        <v>#VALUE!</v>
      </c>
      <c r="F270" t="e">
        <f t="shared" si="169"/>
        <v>#VALUE!</v>
      </c>
      <c r="G270" t="str">
        <f t="shared" si="170"/>
        <v>DUD</v>
      </c>
      <c r="H270" t="str">
        <f t="shared" si="171"/>
        <v>DUD</v>
      </c>
      <c r="I270" t="str">
        <f t="shared" si="172"/>
        <v>DUD</v>
      </c>
      <c r="J270" t="str">
        <f t="shared" si="173"/>
        <v>DUD</v>
      </c>
      <c r="K270" t="str">
        <f t="shared" si="174"/>
        <v>DUD</v>
      </c>
      <c r="L270" t="str">
        <f t="shared" si="175"/>
        <v>DUD</v>
      </c>
      <c r="M270" t="str">
        <f t="shared" si="176"/>
        <v>DUD</v>
      </c>
      <c r="N270" t="str">
        <f t="shared" si="177"/>
        <v>DUD</v>
      </c>
      <c r="O270" t="str">
        <f t="shared" si="178"/>
        <v>DUD</v>
      </c>
      <c r="P270" t="str">
        <f t="shared" si="179"/>
        <v>DUD</v>
      </c>
      <c r="Q270" t="str">
        <f t="shared" si="180"/>
        <v>DUD</v>
      </c>
      <c r="R270" t="str">
        <f t="shared" si="181"/>
        <v>DUD</v>
      </c>
      <c r="S270" t="str">
        <f t="shared" si="182"/>
        <v>DUD</v>
      </c>
      <c r="T270" t="str">
        <f t="shared" si="183"/>
        <v>DUD</v>
      </c>
      <c r="U270" t="str">
        <f t="shared" si="184"/>
        <v>DUD</v>
      </c>
      <c r="V270" t="str">
        <f t="shared" si="185"/>
        <v>DUD</v>
      </c>
      <c r="W270" t="str">
        <f t="shared" si="186"/>
        <v>DUD</v>
      </c>
      <c r="X270" t="str">
        <f t="shared" si="187"/>
        <v>DUD</v>
      </c>
      <c r="Y270" t="str">
        <f t="shared" si="188"/>
        <v>DUD</v>
      </c>
      <c r="Z270" t="str">
        <f t="shared" si="189"/>
        <v>DUD</v>
      </c>
      <c r="AA270" t="str">
        <f t="shared" si="190"/>
        <v>DUD</v>
      </c>
      <c r="AB270" t="str">
        <f t="shared" si="191"/>
        <v>DUD</v>
      </c>
      <c r="AC270" t="str">
        <f t="shared" si="192"/>
        <v>DUD</v>
      </c>
      <c r="AD270" t="str">
        <f t="shared" si="193"/>
        <v>DUD</v>
      </c>
      <c r="AE270" t="str">
        <f t="shared" si="194"/>
        <v>DUD</v>
      </c>
      <c r="AF270" t="str">
        <f t="shared" si="195"/>
        <v>DUD</v>
      </c>
      <c r="AG270" t="str">
        <f t="shared" si="196"/>
        <v>DUD</v>
      </c>
      <c r="AH270" t="str">
        <f t="shared" si="197"/>
        <v>DUD</v>
      </c>
      <c r="AI270" t="str">
        <f t="shared" si="198"/>
        <v>DUD</v>
      </c>
      <c r="AJ270" t="str">
        <f t="shared" si="199"/>
        <v>DUD</v>
      </c>
      <c r="AK270" t="str">
        <f t="shared" si="200"/>
        <v>DUD</v>
      </c>
      <c r="AL270" t="str">
        <f t="shared" si="201"/>
        <v>DUD</v>
      </c>
      <c r="AM270" t="str">
        <f t="shared" si="202"/>
        <v>DUD</v>
      </c>
      <c r="AN270" t="str">
        <f t="shared" si="203"/>
        <v>DUD</v>
      </c>
      <c r="AO270">
        <f t="shared" si="204"/>
        <v>0</v>
      </c>
      <c r="AP270" s="21">
        <f t="shared" si="205"/>
        <v>1</v>
      </c>
      <c r="AQ270" s="20">
        <f>Main!D162</f>
        <v>0</v>
      </c>
      <c r="AR270" s="24" t="e">
        <f t="shared" si="206"/>
        <v>#VALUE!</v>
      </c>
      <c r="AS270" t="e">
        <f t="shared" si="207"/>
        <v>#VALUE!</v>
      </c>
      <c r="AT270" t="e">
        <f t="shared" si="208"/>
        <v>#VALUE!</v>
      </c>
      <c r="AU270" t="str">
        <f t="shared" si="209"/>
        <v/>
      </c>
      <c r="AV270" t="str">
        <f t="shared" si="210"/>
        <v>No vapor present</v>
      </c>
      <c r="AW270" t="str">
        <f t="shared" si="211"/>
        <v/>
      </c>
      <c r="AX270" t="str">
        <f t="shared" si="212"/>
        <v/>
      </c>
      <c r="AY270" s="26" t="e">
        <f t="shared" si="213"/>
        <v>#VALUE!</v>
      </c>
      <c r="AZ270" s="22">
        <f>IF(B270&gt;C270,1+ -0.000340326741162024 *(B270-C270)+(B270-C270)^2* -0.000000850463578321 + (B270-C270)*Main!C162* -0.000001031725417801,1)</f>
        <v>1</v>
      </c>
      <c r="BA270" t="e">
        <f t="shared" si="214"/>
        <v>#VALUE!</v>
      </c>
      <c r="BB270" s="25" t="e">
        <f>IF(AND(ISBLANK(Main!C162),ISNUMBER(Main!F162)), Main!F162, BA270*D270+(1-BA270)*AV270)</f>
        <v>#VALUE!</v>
      </c>
      <c r="BC270" s="27"/>
      <c r="BL270" s="53"/>
      <c r="BM270" s="54"/>
    </row>
    <row r="271" spans="2:65">
      <c r="B271">
        <f>Main!E163</f>
        <v>0</v>
      </c>
      <c r="C271" t="str">
        <f>IF(ISNUMBER(Main!C163),Main!C163, IF(AND(ISBLANK(Main!C163), ISNUMBER(Main!F163)), 'Tm-Th-Salinity'!H271,""))</f>
        <v/>
      </c>
      <c r="D271" s="25" t="str">
        <f>IF('Tm-Th-Salinity'!E271=0,0.0000000001,'Tm-Th-Salinity'!E271)</f>
        <v/>
      </c>
      <c r="E271" t="e">
        <f t="shared" si="168"/>
        <v>#VALUE!</v>
      </c>
      <c r="F271" t="e">
        <f t="shared" si="169"/>
        <v>#VALUE!</v>
      </c>
      <c r="G271" t="str">
        <f t="shared" si="170"/>
        <v>DUD</v>
      </c>
      <c r="H271" t="str">
        <f t="shared" si="171"/>
        <v>DUD</v>
      </c>
      <c r="I271" t="str">
        <f t="shared" si="172"/>
        <v>DUD</v>
      </c>
      <c r="J271" t="str">
        <f t="shared" si="173"/>
        <v>DUD</v>
      </c>
      <c r="K271" t="str">
        <f t="shared" si="174"/>
        <v>DUD</v>
      </c>
      <c r="L271" t="str">
        <f t="shared" si="175"/>
        <v>DUD</v>
      </c>
      <c r="M271" t="str">
        <f t="shared" si="176"/>
        <v>DUD</v>
      </c>
      <c r="N271" t="str">
        <f t="shared" si="177"/>
        <v>DUD</v>
      </c>
      <c r="O271" t="str">
        <f t="shared" si="178"/>
        <v>DUD</v>
      </c>
      <c r="P271" t="str">
        <f t="shared" si="179"/>
        <v>DUD</v>
      </c>
      <c r="Q271" t="str">
        <f t="shared" si="180"/>
        <v>DUD</v>
      </c>
      <c r="R271" t="str">
        <f t="shared" si="181"/>
        <v>DUD</v>
      </c>
      <c r="S271" t="str">
        <f t="shared" si="182"/>
        <v>DUD</v>
      </c>
      <c r="T271" t="str">
        <f t="shared" si="183"/>
        <v>DUD</v>
      </c>
      <c r="U271" t="str">
        <f t="shared" si="184"/>
        <v>DUD</v>
      </c>
      <c r="V271" t="str">
        <f t="shared" si="185"/>
        <v>DUD</v>
      </c>
      <c r="W271" t="str">
        <f t="shared" si="186"/>
        <v>DUD</v>
      </c>
      <c r="X271" t="str">
        <f t="shared" si="187"/>
        <v>DUD</v>
      </c>
      <c r="Y271" t="str">
        <f t="shared" si="188"/>
        <v>DUD</v>
      </c>
      <c r="Z271" t="str">
        <f t="shared" si="189"/>
        <v>DUD</v>
      </c>
      <c r="AA271" t="str">
        <f t="shared" si="190"/>
        <v>DUD</v>
      </c>
      <c r="AB271" t="str">
        <f t="shared" si="191"/>
        <v>DUD</v>
      </c>
      <c r="AC271" t="str">
        <f t="shared" si="192"/>
        <v>DUD</v>
      </c>
      <c r="AD271" t="str">
        <f t="shared" si="193"/>
        <v>DUD</v>
      </c>
      <c r="AE271" t="str">
        <f t="shared" si="194"/>
        <v>DUD</v>
      </c>
      <c r="AF271" t="str">
        <f t="shared" si="195"/>
        <v>DUD</v>
      </c>
      <c r="AG271" t="str">
        <f t="shared" si="196"/>
        <v>DUD</v>
      </c>
      <c r="AH271" t="str">
        <f t="shared" si="197"/>
        <v>DUD</v>
      </c>
      <c r="AI271" t="str">
        <f t="shared" si="198"/>
        <v>DUD</v>
      </c>
      <c r="AJ271" t="str">
        <f t="shared" si="199"/>
        <v>DUD</v>
      </c>
      <c r="AK271" t="str">
        <f t="shared" si="200"/>
        <v>DUD</v>
      </c>
      <c r="AL271" t="str">
        <f t="shared" si="201"/>
        <v>DUD</v>
      </c>
      <c r="AM271" t="str">
        <f t="shared" si="202"/>
        <v>DUD</v>
      </c>
      <c r="AN271" t="str">
        <f t="shared" si="203"/>
        <v>DUD</v>
      </c>
      <c r="AO271">
        <f t="shared" si="204"/>
        <v>0</v>
      </c>
      <c r="AP271" s="21">
        <f t="shared" si="205"/>
        <v>1</v>
      </c>
      <c r="AQ271" s="20">
        <f>Main!D163</f>
        <v>0</v>
      </c>
      <c r="AR271" s="24" t="e">
        <f t="shared" si="206"/>
        <v>#VALUE!</v>
      </c>
      <c r="AS271" t="e">
        <f t="shared" si="207"/>
        <v>#VALUE!</v>
      </c>
      <c r="AT271" t="e">
        <f t="shared" si="208"/>
        <v>#VALUE!</v>
      </c>
      <c r="AU271" t="str">
        <f t="shared" si="209"/>
        <v/>
      </c>
      <c r="AV271" t="str">
        <f t="shared" si="210"/>
        <v>No vapor present</v>
      </c>
      <c r="AW271" t="str">
        <f t="shared" si="211"/>
        <v/>
      </c>
      <c r="AX271" t="str">
        <f t="shared" si="212"/>
        <v/>
      </c>
      <c r="AY271" s="26" t="e">
        <f t="shared" si="213"/>
        <v>#VALUE!</v>
      </c>
      <c r="AZ271" s="22">
        <f>IF(B271&gt;C271,1+ -0.000340326741162024 *(B271-C271)+(B271-C271)^2* -0.000000850463578321 + (B271-C271)*Main!C163* -0.000001031725417801,1)</f>
        <v>1</v>
      </c>
      <c r="BA271" t="e">
        <f t="shared" si="214"/>
        <v>#VALUE!</v>
      </c>
      <c r="BB271" s="25" t="e">
        <f>IF(AND(ISBLANK(Main!C163),ISNUMBER(Main!F163)), Main!F163, BA271*D271+(1-BA271)*AV271)</f>
        <v>#VALUE!</v>
      </c>
      <c r="BC271" s="27"/>
      <c r="BL271" s="53"/>
      <c r="BM271" s="54"/>
    </row>
    <row r="272" spans="2:65">
      <c r="B272">
        <f>Main!E164</f>
        <v>0</v>
      </c>
      <c r="C272" t="str">
        <f>IF(ISNUMBER(Main!C164),Main!C164, IF(AND(ISBLANK(Main!C164), ISNUMBER(Main!F164)), 'Tm-Th-Salinity'!H272,""))</f>
        <v/>
      </c>
      <c r="D272" s="25" t="str">
        <f>IF('Tm-Th-Salinity'!E272=0,0.0000000001,'Tm-Th-Salinity'!E272)</f>
        <v/>
      </c>
      <c r="E272" t="e">
        <f t="shared" si="168"/>
        <v>#VALUE!</v>
      </c>
      <c r="F272" t="e">
        <f t="shared" si="169"/>
        <v>#VALUE!</v>
      </c>
      <c r="G272" t="str">
        <f t="shared" si="170"/>
        <v>DUD</v>
      </c>
      <c r="H272" t="str">
        <f t="shared" si="171"/>
        <v>DUD</v>
      </c>
      <c r="I272" t="str">
        <f t="shared" si="172"/>
        <v>DUD</v>
      </c>
      <c r="J272" t="str">
        <f t="shared" si="173"/>
        <v>DUD</v>
      </c>
      <c r="K272" t="str">
        <f t="shared" si="174"/>
        <v>DUD</v>
      </c>
      <c r="L272" t="str">
        <f t="shared" si="175"/>
        <v>DUD</v>
      </c>
      <c r="M272" t="str">
        <f t="shared" si="176"/>
        <v>DUD</v>
      </c>
      <c r="N272" t="str">
        <f t="shared" si="177"/>
        <v>DUD</v>
      </c>
      <c r="O272" t="str">
        <f t="shared" si="178"/>
        <v>DUD</v>
      </c>
      <c r="P272" t="str">
        <f t="shared" si="179"/>
        <v>DUD</v>
      </c>
      <c r="Q272" t="str">
        <f t="shared" si="180"/>
        <v>DUD</v>
      </c>
      <c r="R272" t="str">
        <f t="shared" si="181"/>
        <v>DUD</v>
      </c>
      <c r="S272" t="str">
        <f t="shared" si="182"/>
        <v>DUD</v>
      </c>
      <c r="T272" t="str">
        <f t="shared" si="183"/>
        <v>DUD</v>
      </c>
      <c r="U272" t="str">
        <f t="shared" si="184"/>
        <v>DUD</v>
      </c>
      <c r="V272" t="str">
        <f t="shared" si="185"/>
        <v>DUD</v>
      </c>
      <c r="W272" t="str">
        <f t="shared" si="186"/>
        <v>DUD</v>
      </c>
      <c r="X272" t="str">
        <f t="shared" si="187"/>
        <v>DUD</v>
      </c>
      <c r="Y272" t="str">
        <f t="shared" si="188"/>
        <v>DUD</v>
      </c>
      <c r="Z272" t="str">
        <f t="shared" si="189"/>
        <v>DUD</v>
      </c>
      <c r="AA272" t="str">
        <f t="shared" si="190"/>
        <v>DUD</v>
      </c>
      <c r="AB272" t="str">
        <f t="shared" si="191"/>
        <v>DUD</v>
      </c>
      <c r="AC272" t="str">
        <f t="shared" si="192"/>
        <v>DUD</v>
      </c>
      <c r="AD272" t="str">
        <f t="shared" si="193"/>
        <v>DUD</v>
      </c>
      <c r="AE272" t="str">
        <f t="shared" si="194"/>
        <v>DUD</v>
      </c>
      <c r="AF272" t="str">
        <f t="shared" si="195"/>
        <v>DUD</v>
      </c>
      <c r="AG272" t="str">
        <f t="shared" si="196"/>
        <v>DUD</v>
      </c>
      <c r="AH272" t="str">
        <f t="shared" si="197"/>
        <v>DUD</v>
      </c>
      <c r="AI272" t="str">
        <f t="shared" si="198"/>
        <v>DUD</v>
      </c>
      <c r="AJ272" t="str">
        <f t="shared" si="199"/>
        <v>DUD</v>
      </c>
      <c r="AK272" t="str">
        <f t="shared" si="200"/>
        <v>DUD</v>
      </c>
      <c r="AL272" t="str">
        <f t="shared" si="201"/>
        <v>DUD</v>
      </c>
      <c r="AM272" t="str">
        <f t="shared" si="202"/>
        <v>DUD</v>
      </c>
      <c r="AN272" t="str">
        <f t="shared" si="203"/>
        <v>DUD</v>
      </c>
      <c r="AO272">
        <f t="shared" si="204"/>
        <v>0</v>
      </c>
      <c r="AP272" s="21">
        <f t="shared" si="205"/>
        <v>1</v>
      </c>
      <c r="AQ272" s="20">
        <f>Main!D164</f>
        <v>0</v>
      </c>
      <c r="AR272" s="24" t="e">
        <f t="shared" si="206"/>
        <v>#VALUE!</v>
      </c>
      <c r="AS272" t="e">
        <f t="shared" si="207"/>
        <v>#VALUE!</v>
      </c>
      <c r="AT272" t="e">
        <f t="shared" si="208"/>
        <v>#VALUE!</v>
      </c>
      <c r="AU272" t="str">
        <f t="shared" si="209"/>
        <v/>
      </c>
      <c r="AV272" t="str">
        <f t="shared" si="210"/>
        <v>No vapor present</v>
      </c>
      <c r="AW272" t="str">
        <f t="shared" si="211"/>
        <v/>
      </c>
      <c r="AX272" t="str">
        <f t="shared" si="212"/>
        <v/>
      </c>
      <c r="AY272" s="26" t="e">
        <f t="shared" si="213"/>
        <v>#VALUE!</v>
      </c>
      <c r="AZ272" s="22">
        <f>IF(B272&gt;C272,1+ -0.000340326741162024 *(B272-C272)+(B272-C272)^2* -0.000000850463578321 + (B272-C272)*Main!C164* -0.000001031725417801,1)</f>
        <v>1</v>
      </c>
      <c r="BA272" t="e">
        <f t="shared" si="214"/>
        <v>#VALUE!</v>
      </c>
      <c r="BB272" s="25" t="e">
        <f>IF(AND(ISBLANK(Main!C164),ISNUMBER(Main!F164)), Main!F164, BA272*D272+(1-BA272)*AV272)</f>
        <v>#VALUE!</v>
      </c>
      <c r="BC272" s="27"/>
      <c r="BL272" s="53"/>
      <c r="BM272" s="54"/>
    </row>
    <row r="273" spans="2:65">
      <c r="B273">
        <f>Main!E165</f>
        <v>0</v>
      </c>
      <c r="C273" t="str">
        <f>IF(ISNUMBER(Main!C165),Main!C165, IF(AND(ISBLANK(Main!C165), ISNUMBER(Main!F165)), 'Tm-Th-Salinity'!H273,""))</f>
        <v/>
      </c>
      <c r="D273" s="25" t="str">
        <f>IF('Tm-Th-Salinity'!E273=0,0.0000000001,'Tm-Th-Salinity'!E273)</f>
        <v/>
      </c>
      <c r="E273" t="e">
        <f t="shared" si="168"/>
        <v>#VALUE!</v>
      </c>
      <c r="F273" t="e">
        <f t="shared" si="169"/>
        <v>#VALUE!</v>
      </c>
      <c r="G273" t="str">
        <f t="shared" si="170"/>
        <v>DUD</v>
      </c>
      <c r="H273" t="str">
        <f t="shared" si="171"/>
        <v>DUD</v>
      </c>
      <c r="I273" t="str">
        <f t="shared" si="172"/>
        <v>DUD</v>
      </c>
      <c r="J273" t="str">
        <f t="shared" si="173"/>
        <v>DUD</v>
      </c>
      <c r="K273" t="str">
        <f t="shared" si="174"/>
        <v>DUD</v>
      </c>
      <c r="L273" t="str">
        <f t="shared" si="175"/>
        <v>DUD</v>
      </c>
      <c r="M273" t="str">
        <f t="shared" si="176"/>
        <v>DUD</v>
      </c>
      <c r="N273" t="str">
        <f t="shared" si="177"/>
        <v>DUD</v>
      </c>
      <c r="O273" t="str">
        <f t="shared" si="178"/>
        <v>DUD</v>
      </c>
      <c r="P273" t="str">
        <f t="shared" si="179"/>
        <v>DUD</v>
      </c>
      <c r="Q273" t="str">
        <f t="shared" si="180"/>
        <v>DUD</v>
      </c>
      <c r="R273" t="str">
        <f t="shared" si="181"/>
        <v>DUD</v>
      </c>
      <c r="S273" t="str">
        <f t="shared" si="182"/>
        <v>DUD</v>
      </c>
      <c r="T273" t="str">
        <f t="shared" si="183"/>
        <v>DUD</v>
      </c>
      <c r="U273" t="str">
        <f t="shared" si="184"/>
        <v>DUD</v>
      </c>
      <c r="V273" t="str">
        <f t="shared" si="185"/>
        <v>DUD</v>
      </c>
      <c r="W273" t="str">
        <f t="shared" si="186"/>
        <v>DUD</v>
      </c>
      <c r="X273" t="str">
        <f t="shared" si="187"/>
        <v>DUD</v>
      </c>
      <c r="Y273" t="str">
        <f t="shared" si="188"/>
        <v>DUD</v>
      </c>
      <c r="Z273" t="str">
        <f t="shared" si="189"/>
        <v>DUD</v>
      </c>
      <c r="AA273" t="str">
        <f t="shared" si="190"/>
        <v>DUD</v>
      </c>
      <c r="AB273" t="str">
        <f t="shared" si="191"/>
        <v>DUD</v>
      </c>
      <c r="AC273" t="str">
        <f t="shared" si="192"/>
        <v>DUD</v>
      </c>
      <c r="AD273" t="str">
        <f t="shared" si="193"/>
        <v>DUD</v>
      </c>
      <c r="AE273" t="str">
        <f t="shared" si="194"/>
        <v>DUD</v>
      </c>
      <c r="AF273" t="str">
        <f t="shared" si="195"/>
        <v>DUD</v>
      </c>
      <c r="AG273" t="str">
        <f t="shared" si="196"/>
        <v>DUD</v>
      </c>
      <c r="AH273" t="str">
        <f t="shared" si="197"/>
        <v>DUD</v>
      </c>
      <c r="AI273" t="str">
        <f t="shared" si="198"/>
        <v>DUD</v>
      </c>
      <c r="AJ273" t="str">
        <f t="shared" si="199"/>
        <v>DUD</v>
      </c>
      <c r="AK273" t="str">
        <f t="shared" si="200"/>
        <v>DUD</v>
      </c>
      <c r="AL273" t="str">
        <f t="shared" si="201"/>
        <v>DUD</v>
      </c>
      <c r="AM273" t="str">
        <f t="shared" si="202"/>
        <v>DUD</v>
      </c>
      <c r="AN273" t="str">
        <f t="shared" si="203"/>
        <v>DUD</v>
      </c>
      <c r="AO273">
        <f t="shared" si="204"/>
        <v>0</v>
      </c>
      <c r="AP273" s="21">
        <f t="shared" si="205"/>
        <v>1</v>
      </c>
      <c r="AQ273" s="20">
        <f>Main!D165</f>
        <v>0</v>
      </c>
      <c r="AR273" s="24" t="e">
        <f t="shared" si="206"/>
        <v>#VALUE!</v>
      </c>
      <c r="AS273" t="e">
        <f t="shared" si="207"/>
        <v>#VALUE!</v>
      </c>
      <c r="AT273" t="e">
        <f t="shared" si="208"/>
        <v>#VALUE!</v>
      </c>
      <c r="AU273" t="str">
        <f t="shared" si="209"/>
        <v/>
      </c>
      <c r="AV273" t="str">
        <f t="shared" si="210"/>
        <v>No vapor present</v>
      </c>
      <c r="AW273" t="str">
        <f t="shared" si="211"/>
        <v/>
      </c>
      <c r="AX273" t="str">
        <f t="shared" si="212"/>
        <v/>
      </c>
      <c r="AY273" s="26" t="e">
        <f t="shared" si="213"/>
        <v>#VALUE!</v>
      </c>
      <c r="AZ273" s="22">
        <f>IF(B273&gt;C273,1+ -0.000340326741162024 *(B273-C273)+(B273-C273)^2* -0.000000850463578321 + (B273-C273)*Main!C165* -0.000001031725417801,1)</f>
        <v>1</v>
      </c>
      <c r="BA273" t="e">
        <f t="shared" si="214"/>
        <v>#VALUE!</v>
      </c>
      <c r="BB273" s="25" t="e">
        <f>IF(AND(ISBLANK(Main!C165),ISNUMBER(Main!F165)), Main!F165, BA273*D273+(1-BA273)*AV273)</f>
        <v>#VALUE!</v>
      </c>
      <c r="BC273" s="27"/>
      <c r="BL273" s="53"/>
      <c r="BM273" s="54"/>
    </row>
    <row r="274" spans="2:65">
      <c r="B274">
        <f>Main!E166</f>
        <v>0</v>
      </c>
      <c r="C274" t="str">
        <f>IF(ISNUMBER(Main!C166),Main!C166, IF(AND(ISBLANK(Main!C166), ISNUMBER(Main!F166)), 'Tm-Th-Salinity'!H274,""))</f>
        <v/>
      </c>
      <c r="D274" s="25" t="str">
        <f>IF('Tm-Th-Salinity'!E274=0,0.0000000001,'Tm-Th-Salinity'!E274)</f>
        <v/>
      </c>
      <c r="E274" t="e">
        <f t="shared" si="168"/>
        <v>#VALUE!</v>
      </c>
      <c r="F274" t="e">
        <f t="shared" si="169"/>
        <v>#VALUE!</v>
      </c>
      <c r="G274" t="str">
        <f t="shared" si="170"/>
        <v>DUD</v>
      </c>
      <c r="H274" t="str">
        <f t="shared" si="171"/>
        <v>DUD</v>
      </c>
      <c r="I274" t="str">
        <f t="shared" si="172"/>
        <v>DUD</v>
      </c>
      <c r="J274" t="str">
        <f t="shared" si="173"/>
        <v>DUD</v>
      </c>
      <c r="K274" t="str">
        <f t="shared" si="174"/>
        <v>DUD</v>
      </c>
      <c r="L274" t="str">
        <f t="shared" si="175"/>
        <v>DUD</v>
      </c>
      <c r="M274" t="str">
        <f t="shared" si="176"/>
        <v>DUD</v>
      </c>
      <c r="N274" t="str">
        <f t="shared" si="177"/>
        <v>DUD</v>
      </c>
      <c r="O274" t="str">
        <f t="shared" si="178"/>
        <v>DUD</v>
      </c>
      <c r="P274" t="str">
        <f t="shared" si="179"/>
        <v>DUD</v>
      </c>
      <c r="Q274" t="str">
        <f t="shared" si="180"/>
        <v>DUD</v>
      </c>
      <c r="R274" t="str">
        <f t="shared" si="181"/>
        <v>DUD</v>
      </c>
      <c r="S274" t="str">
        <f t="shared" si="182"/>
        <v>DUD</v>
      </c>
      <c r="T274" t="str">
        <f t="shared" si="183"/>
        <v>DUD</v>
      </c>
      <c r="U274" t="str">
        <f t="shared" si="184"/>
        <v>DUD</v>
      </c>
      <c r="V274" t="str">
        <f t="shared" si="185"/>
        <v>DUD</v>
      </c>
      <c r="W274" t="str">
        <f t="shared" si="186"/>
        <v>DUD</v>
      </c>
      <c r="X274" t="str">
        <f t="shared" si="187"/>
        <v>DUD</v>
      </c>
      <c r="Y274" t="str">
        <f t="shared" si="188"/>
        <v>DUD</v>
      </c>
      <c r="Z274" t="str">
        <f t="shared" si="189"/>
        <v>DUD</v>
      </c>
      <c r="AA274" t="str">
        <f t="shared" si="190"/>
        <v>DUD</v>
      </c>
      <c r="AB274" t="str">
        <f t="shared" si="191"/>
        <v>DUD</v>
      </c>
      <c r="AC274" t="str">
        <f t="shared" si="192"/>
        <v>DUD</v>
      </c>
      <c r="AD274" t="str">
        <f t="shared" si="193"/>
        <v>DUD</v>
      </c>
      <c r="AE274" t="str">
        <f t="shared" si="194"/>
        <v>DUD</v>
      </c>
      <c r="AF274" t="str">
        <f t="shared" si="195"/>
        <v>DUD</v>
      </c>
      <c r="AG274" t="str">
        <f t="shared" si="196"/>
        <v>DUD</v>
      </c>
      <c r="AH274" t="str">
        <f t="shared" si="197"/>
        <v>DUD</v>
      </c>
      <c r="AI274" t="str">
        <f t="shared" si="198"/>
        <v>DUD</v>
      </c>
      <c r="AJ274" t="str">
        <f t="shared" si="199"/>
        <v>DUD</v>
      </c>
      <c r="AK274" t="str">
        <f t="shared" si="200"/>
        <v>DUD</v>
      </c>
      <c r="AL274" t="str">
        <f t="shared" si="201"/>
        <v>DUD</v>
      </c>
      <c r="AM274" t="str">
        <f t="shared" si="202"/>
        <v>DUD</v>
      </c>
      <c r="AN274" t="str">
        <f t="shared" si="203"/>
        <v>DUD</v>
      </c>
      <c r="AO274">
        <f t="shared" si="204"/>
        <v>0</v>
      </c>
      <c r="AP274" s="21">
        <f t="shared" si="205"/>
        <v>1</v>
      </c>
      <c r="AQ274" s="20">
        <f>Main!D166</f>
        <v>0</v>
      </c>
      <c r="AR274" s="24" t="e">
        <f t="shared" si="206"/>
        <v>#VALUE!</v>
      </c>
      <c r="AS274" t="e">
        <f t="shared" si="207"/>
        <v>#VALUE!</v>
      </c>
      <c r="AT274" t="e">
        <f t="shared" si="208"/>
        <v>#VALUE!</v>
      </c>
      <c r="AU274" t="str">
        <f t="shared" si="209"/>
        <v/>
      </c>
      <c r="AV274" t="str">
        <f t="shared" si="210"/>
        <v>No vapor present</v>
      </c>
      <c r="AW274" t="str">
        <f t="shared" si="211"/>
        <v/>
      </c>
      <c r="AX274" t="str">
        <f t="shared" si="212"/>
        <v/>
      </c>
      <c r="AY274" s="26" t="e">
        <f t="shared" si="213"/>
        <v>#VALUE!</v>
      </c>
      <c r="AZ274" s="22">
        <f>IF(B274&gt;C274,1+ -0.000340326741162024 *(B274-C274)+(B274-C274)^2* -0.000000850463578321 + (B274-C274)*Main!C166* -0.000001031725417801,1)</f>
        <v>1</v>
      </c>
      <c r="BA274" t="e">
        <f t="shared" si="214"/>
        <v>#VALUE!</v>
      </c>
      <c r="BB274" s="25" t="e">
        <f>IF(AND(ISBLANK(Main!C166),ISNUMBER(Main!F166)), Main!F166, BA274*D274+(1-BA274)*AV274)</f>
        <v>#VALUE!</v>
      </c>
      <c r="BC274" s="27"/>
      <c r="BL274" s="53"/>
      <c r="BM274" s="54"/>
    </row>
    <row r="275" spans="2:65">
      <c r="B275">
        <f>Main!E167</f>
        <v>0</v>
      </c>
      <c r="C275" t="str">
        <f>IF(ISNUMBER(Main!C167),Main!C167, IF(AND(ISBLANK(Main!C167), ISNUMBER(Main!F167)), 'Tm-Th-Salinity'!H275,""))</f>
        <v/>
      </c>
      <c r="D275" s="25" t="str">
        <f>IF('Tm-Th-Salinity'!E275=0,0.0000000001,'Tm-Th-Salinity'!E275)</f>
        <v/>
      </c>
      <c r="E275" t="e">
        <f t="shared" si="168"/>
        <v>#VALUE!</v>
      </c>
      <c r="F275" t="e">
        <f t="shared" si="169"/>
        <v>#VALUE!</v>
      </c>
      <c r="G275" t="str">
        <f t="shared" si="170"/>
        <v>DUD</v>
      </c>
      <c r="H275" t="str">
        <f t="shared" si="171"/>
        <v>DUD</v>
      </c>
      <c r="I275" t="str">
        <f t="shared" si="172"/>
        <v>DUD</v>
      </c>
      <c r="J275" t="str">
        <f t="shared" si="173"/>
        <v>DUD</v>
      </c>
      <c r="K275" t="str">
        <f t="shared" si="174"/>
        <v>DUD</v>
      </c>
      <c r="L275" t="str">
        <f t="shared" si="175"/>
        <v>DUD</v>
      </c>
      <c r="M275" t="str">
        <f t="shared" si="176"/>
        <v>DUD</v>
      </c>
      <c r="N275" t="str">
        <f t="shared" si="177"/>
        <v>DUD</v>
      </c>
      <c r="O275" t="str">
        <f t="shared" si="178"/>
        <v>DUD</v>
      </c>
      <c r="P275" t="str">
        <f t="shared" si="179"/>
        <v>DUD</v>
      </c>
      <c r="Q275" t="str">
        <f t="shared" si="180"/>
        <v>DUD</v>
      </c>
      <c r="R275" t="str">
        <f t="shared" si="181"/>
        <v>DUD</v>
      </c>
      <c r="S275" t="str">
        <f t="shared" si="182"/>
        <v>DUD</v>
      </c>
      <c r="T275" t="str">
        <f t="shared" si="183"/>
        <v>DUD</v>
      </c>
      <c r="U275" t="str">
        <f t="shared" si="184"/>
        <v>DUD</v>
      </c>
      <c r="V275" t="str">
        <f t="shared" si="185"/>
        <v>DUD</v>
      </c>
      <c r="W275" t="str">
        <f t="shared" si="186"/>
        <v>DUD</v>
      </c>
      <c r="X275" t="str">
        <f t="shared" si="187"/>
        <v>DUD</v>
      </c>
      <c r="Y275" t="str">
        <f t="shared" si="188"/>
        <v>DUD</v>
      </c>
      <c r="Z275" t="str">
        <f t="shared" si="189"/>
        <v>DUD</v>
      </c>
      <c r="AA275" t="str">
        <f t="shared" si="190"/>
        <v>DUD</v>
      </c>
      <c r="AB275" t="str">
        <f t="shared" si="191"/>
        <v>DUD</v>
      </c>
      <c r="AC275" t="str">
        <f t="shared" si="192"/>
        <v>DUD</v>
      </c>
      <c r="AD275" t="str">
        <f t="shared" si="193"/>
        <v>DUD</v>
      </c>
      <c r="AE275" t="str">
        <f t="shared" si="194"/>
        <v>DUD</v>
      </c>
      <c r="AF275" t="str">
        <f t="shared" si="195"/>
        <v>DUD</v>
      </c>
      <c r="AG275" t="str">
        <f t="shared" si="196"/>
        <v>DUD</v>
      </c>
      <c r="AH275" t="str">
        <f t="shared" si="197"/>
        <v>DUD</v>
      </c>
      <c r="AI275" t="str">
        <f t="shared" si="198"/>
        <v>DUD</v>
      </c>
      <c r="AJ275" t="str">
        <f t="shared" si="199"/>
        <v>DUD</v>
      </c>
      <c r="AK275" t="str">
        <f t="shared" si="200"/>
        <v>DUD</v>
      </c>
      <c r="AL275" t="str">
        <f t="shared" si="201"/>
        <v>DUD</v>
      </c>
      <c r="AM275" t="str">
        <f t="shared" si="202"/>
        <v>DUD</v>
      </c>
      <c r="AN275" t="str">
        <f t="shared" si="203"/>
        <v>DUD</v>
      </c>
      <c r="AO275">
        <f t="shared" si="204"/>
        <v>0</v>
      </c>
      <c r="AP275" s="21">
        <f t="shared" si="205"/>
        <v>1</v>
      </c>
      <c r="AQ275" s="20">
        <f>Main!D167</f>
        <v>0</v>
      </c>
      <c r="AR275" s="24" t="e">
        <f t="shared" si="206"/>
        <v>#VALUE!</v>
      </c>
      <c r="AS275" t="e">
        <f t="shared" si="207"/>
        <v>#VALUE!</v>
      </c>
      <c r="AT275" t="e">
        <f t="shared" si="208"/>
        <v>#VALUE!</v>
      </c>
      <c r="AU275" t="str">
        <f t="shared" si="209"/>
        <v/>
      </c>
      <c r="AV275" t="str">
        <f t="shared" si="210"/>
        <v>No vapor present</v>
      </c>
      <c r="AW275" t="str">
        <f t="shared" si="211"/>
        <v/>
      </c>
      <c r="AX275" t="str">
        <f t="shared" si="212"/>
        <v/>
      </c>
      <c r="AY275" s="26" t="e">
        <f t="shared" si="213"/>
        <v>#VALUE!</v>
      </c>
      <c r="AZ275" s="22">
        <f>IF(B275&gt;C275,1+ -0.000340326741162024 *(B275-C275)+(B275-C275)^2* -0.000000850463578321 + (B275-C275)*Main!C167* -0.000001031725417801,1)</f>
        <v>1</v>
      </c>
      <c r="BA275" t="e">
        <f t="shared" si="214"/>
        <v>#VALUE!</v>
      </c>
      <c r="BB275" s="25" t="e">
        <f>IF(AND(ISBLANK(Main!C167),ISNUMBER(Main!F167)), Main!F167, BA275*D275+(1-BA275)*AV275)</f>
        <v>#VALUE!</v>
      </c>
      <c r="BC275" s="27"/>
      <c r="BL275" s="53"/>
      <c r="BM275" s="54"/>
    </row>
    <row r="276" spans="2:65">
      <c r="B276">
        <f>Main!E168</f>
        <v>0</v>
      </c>
      <c r="C276" t="str">
        <f>IF(ISNUMBER(Main!C168),Main!C168, IF(AND(ISBLANK(Main!C168), ISNUMBER(Main!F168)), 'Tm-Th-Salinity'!H276,""))</f>
        <v/>
      </c>
      <c r="D276" s="25" t="str">
        <f>IF('Tm-Th-Salinity'!E276=0,0.0000000001,'Tm-Th-Salinity'!E276)</f>
        <v/>
      </c>
      <c r="E276" t="e">
        <f t="shared" si="168"/>
        <v>#VALUE!</v>
      </c>
      <c r="F276" t="e">
        <f t="shared" si="169"/>
        <v>#VALUE!</v>
      </c>
      <c r="G276" t="str">
        <f t="shared" si="170"/>
        <v>DUD</v>
      </c>
      <c r="H276" t="str">
        <f t="shared" si="171"/>
        <v>DUD</v>
      </c>
      <c r="I276" t="str">
        <f t="shared" si="172"/>
        <v>DUD</v>
      </c>
      <c r="J276" t="str">
        <f t="shared" si="173"/>
        <v>DUD</v>
      </c>
      <c r="K276" t="str">
        <f t="shared" si="174"/>
        <v>DUD</v>
      </c>
      <c r="L276" t="str">
        <f t="shared" si="175"/>
        <v>DUD</v>
      </c>
      <c r="M276" t="str">
        <f t="shared" si="176"/>
        <v>DUD</v>
      </c>
      <c r="N276" t="str">
        <f t="shared" si="177"/>
        <v>DUD</v>
      </c>
      <c r="O276" t="str">
        <f t="shared" si="178"/>
        <v>DUD</v>
      </c>
      <c r="P276" t="str">
        <f t="shared" si="179"/>
        <v>DUD</v>
      </c>
      <c r="Q276" t="str">
        <f t="shared" si="180"/>
        <v>DUD</v>
      </c>
      <c r="R276" t="str">
        <f t="shared" si="181"/>
        <v>DUD</v>
      </c>
      <c r="S276" t="str">
        <f t="shared" si="182"/>
        <v>DUD</v>
      </c>
      <c r="T276" t="str">
        <f t="shared" si="183"/>
        <v>DUD</v>
      </c>
      <c r="U276" t="str">
        <f t="shared" si="184"/>
        <v>DUD</v>
      </c>
      <c r="V276" t="str">
        <f t="shared" si="185"/>
        <v>DUD</v>
      </c>
      <c r="W276" t="str">
        <f t="shared" si="186"/>
        <v>DUD</v>
      </c>
      <c r="X276" t="str">
        <f t="shared" si="187"/>
        <v>DUD</v>
      </c>
      <c r="Y276" t="str">
        <f t="shared" si="188"/>
        <v>DUD</v>
      </c>
      <c r="Z276" t="str">
        <f t="shared" si="189"/>
        <v>DUD</v>
      </c>
      <c r="AA276" t="str">
        <f t="shared" si="190"/>
        <v>DUD</v>
      </c>
      <c r="AB276" t="str">
        <f t="shared" si="191"/>
        <v>DUD</v>
      </c>
      <c r="AC276" t="str">
        <f t="shared" si="192"/>
        <v>DUD</v>
      </c>
      <c r="AD276" t="str">
        <f t="shared" si="193"/>
        <v>DUD</v>
      </c>
      <c r="AE276" t="str">
        <f t="shared" si="194"/>
        <v>DUD</v>
      </c>
      <c r="AF276" t="str">
        <f t="shared" si="195"/>
        <v>DUD</v>
      </c>
      <c r="AG276" t="str">
        <f t="shared" si="196"/>
        <v>DUD</v>
      </c>
      <c r="AH276" t="str">
        <f t="shared" si="197"/>
        <v>DUD</v>
      </c>
      <c r="AI276" t="str">
        <f t="shared" si="198"/>
        <v>DUD</v>
      </c>
      <c r="AJ276" t="str">
        <f t="shared" si="199"/>
        <v>DUD</v>
      </c>
      <c r="AK276" t="str">
        <f t="shared" si="200"/>
        <v>DUD</v>
      </c>
      <c r="AL276" t="str">
        <f t="shared" si="201"/>
        <v>DUD</v>
      </c>
      <c r="AM276" t="str">
        <f t="shared" si="202"/>
        <v>DUD</v>
      </c>
      <c r="AN276" t="str">
        <f t="shared" si="203"/>
        <v>DUD</v>
      </c>
      <c r="AO276">
        <f t="shared" si="204"/>
        <v>0</v>
      </c>
      <c r="AP276" s="21">
        <f t="shared" si="205"/>
        <v>1</v>
      </c>
      <c r="AQ276" s="20">
        <f>Main!D168</f>
        <v>0</v>
      </c>
      <c r="AR276" s="24" t="e">
        <f t="shared" si="206"/>
        <v>#VALUE!</v>
      </c>
      <c r="AS276" t="e">
        <f t="shared" si="207"/>
        <v>#VALUE!</v>
      </c>
      <c r="AT276" t="e">
        <f t="shared" si="208"/>
        <v>#VALUE!</v>
      </c>
      <c r="AU276" t="str">
        <f t="shared" si="209"/>
        <v/>
      </c>
      <c r="AV276" t="str">
        <f t="shared" si="210"/>
        <v>No vapor present</v>
      </c>
      <c r="AW276" t="str">
        <f t="shared" si="211"/>
        <v/>
      </c>
      <c r="AX276" t="str">
        <f t="shared" si="212"/>
        <v/>
      </c>
      <c r="AY276" s="26" t="e">
        <f t="shared" si="213"/>
        <v>#VALUE!</v>
      </c>
      <c r="AZ276" s="22">
        <f>IF(B276&gt;C276,1+ -0.000340326741162024 *(B276-C276)+(B276-C276)^2* -0.000000850463578321 + (B276-C276)*Main!C168* -0.000001031725417801,1)</f>
        <v>1</v>
      </c>
      <c r="BA276" t="e">
        <f t="shared" si="214"/>
        <v>#VALUE!</v>
      </c>
      <c r="BB276" s="25" t="e">
        <f>IF(AND(ISBLANK(Main!C168),ISNUMBER(Main!F168)), Main!F168, BA276*D276+(1-BA276)*AV276)</f>
        <v>#VALUE!</v>
      </c>
      <c r="BC276" s="27"/>
      <c r="BL276" s="53"/>
      <c r="BM276" s="54"/>
    </row>
    <row r="277" spans="2:65">
      <c r="B277">
        <f>Main!E169</f>
        <v>0</v>
      </c>
      <c r="C277" t="str">
        <f>IF(ISNUMBER(Main!C169),Main!C169, IF(AND(ISBLANK(Main!C169), ISNUMBER(Main!F169)), 'Tm-Th-Salinity'!H277,""))</f>
        <v/>
      </c>
      <c r="D277" s="25" t="str">
        <f>IF('Tm-Th-Salinity'!E277=0,0.0000000001,'Tm-Th-Salinity'!E277)</f>
        <v/>
      </c>
      <c r="E277" t="e">
        <f t="shared" si="168"/>
        <v>#VALUE!</v>
      </c>
      <c r="F277" t="e">
        <f t="shared" si="169"/>
        <v>#VALUE!</v>
      </c>
      <c r="G277" t="str">
        <f t="shared" si="170"/>
        <v>DUD</v>
      </c>
      <c r="H277" t="str">
        <f t="shared" si="171"/>
        <v>DUD</v>
      </c>
      <c r="I277" t="str">
        <f t="shared" si="172"/>
        <v>DUD</v>
      </c>
      <c r="J277" t="str">
        <f t="shared" si="173"/>
        <v>DUD</v>
      </c>
      <c r="K277" t="str">
        <f t="shared" si="174"/>
        <v>DUD</v>
      </c>
      <c r="L277" t="str">
        <f t="shared" si="175"/>
        <v>DUD</v>
      </c>
      <c r="M277" t="str">
        <f t="shared" si="176"/>
        <v>DUD</v>
      </c>
      <c r="N277" t="str">
        <f t="shared" si="177"/>
        <v>DUD</v>
      </c>
      <c r="O277" t="str">
        <f t="shared" si="178"/>
        <v>DUD</v>
      </c>
      <c r="P277" t="str">
        <f t="shared" si="179"/>
        <v>DUD</v>
      </c>
      <c r="Q277" t="str">
        <f t="shared" si="180"/>
        <v>DUD</v>
      </c>
      <c r="R277" t="str">
        <f t="shared" si="181"/>
        <v>DUD</v>
      </c>
      <c r="S277" t="str">
        <f t="shared" si="182"/>
        <v>DUD</v>
      </c>
      <c r="T277" t="str">
        <f t="shared" si="183"/>
        <v>DUD</v>
      </c>
      <c r="U277" t="str">
        <f t="shared" si="184"/>
        <v>DUD</v>
      </c>
      <c r="V277" t="str">
        <f t="shared" si="185"/>
        <v>DUD</v>
      </c>
      <c r="W277" t="str">
        <f t="shared" si="186"/>
        <v>DUD</v>
      </c>
      <c r="X277" t="str">
        <f t="shared" si="187"/>
        <v>DUD</v>
      </c>
      <c r="Y277" t="str">
        <f t="shared" si="188"/>
        <v>DUD</v>
      </c>
      <c r="Z277" t="str">
        <f t="shared" si="189"/>
        <v>DUD</v>
      </c>
      <c r="AA277" t="str">
        <f t="shared" si="190"/>
        <v>DUD</v>
      </c>
      <c r="AB277" t="str">
        <f t="shared" si="191"/>
        <v>DUD</v>
      </c>
      <c r="AC277" t="str">
        <f t="shared" si="192"/>
        <v>DUD</v>
      </c>
      <c r="AD277" t="str">
        <f t="shared" si="193"/>
        <v>DUD</v>
      </c>
      <c r="AE277" t="str">
        <f t="shared" si="194"/>
        <v>DUD</v>
      </c>
      <c r="AF277" t="str">
        <f t="shared" si="195"/>
        <v>DUD</v>
      </c>
      <c r="AG277" t="str">
        <f t="shared" si="196"/>
        <v>DUD</v>
      </c>
      <c r="AH277" t="str">
        <f t="shared" si="197"/>
        <v>DUD</v>
      </c>
      <c r="AI277" t="str">
        <f t="shared" si="198"/>
        <v>DUD</v>
      </c>
      <c r="AJ277" t="str">
        <f t="shared" si="199"/>
        <v>DUD</v>
      </c>
      <c r="AK277" t="str">
        <f t="shared" si="200"/>
        <v>DUD</v>
      </c>
      <c r="AL277" t="str">
        <f t="shared" si="201"/>
        <v>DUD</v>
      </c>
      <c r="AM277" t="str">
        <f t="shared" si="202"/>
        <v>DUD</v>
      </c>
      <c r="AN277" t="str">
        <f t="shared" si="203"/>
        <v>DUD</v>
      </c>
      <c r="AO277">
        <f t="shared" si="204"/>
        <v>0</v>
      </c>
      <c r="AP277" s="21">
        <f t="shared" si="205"/>
        <v>1</v>
      </c>
      <c r="AQ277" s="20">
        <f>Main!D169</f>
        <v>0</v>
      </c>
      <c r="AR277" s="24" t="e">
        <f t="shared" si="206"/>
        <v>#VALUE!</v>
      </c>
      <c r="AS277" t="e">
        <f t="shared" si="207"/>
        <v>#VALUE!</v>
      </c>
      <c r="AT277" t="e">
        <f t="shared" si="208"/>
        <v>#VALUE!</v>
      </c>
      <c r="AU277" t="str">
        <f t="shared" si="209"/>
        <v/>
      </c>
      <c r="AV277" t="str">
        <f t="shared" si="210"/>
        <v>No vapor present</v>
      </c>
      <c r="AW277" t="str">
        <f t="shared" si="211"/>
        <v/>
      </c>
      <c r="AX277" t="str">
        <f t="shared" si="212"/>
        <v/>
      </c>
      <c r="AY277" s="26" t="e">
        <f t="shared" si="213"/>
        <v>#VALUE!</v>
      </c>
      <c r="AZ277" s="22">
        <f>IF(B277&gt;C277,1+ -0.000340326741162024 *(B277-C277)+(B277-C277)^2* -0.000000850463578321 + (B277-C277)*Main!C169* -0.000001031725417801,1)</f>
        <v>1</v>
      </c>
      <c r="BA277" t="e">
        <f t="shared" si="214"/>
        <v>#VALUE!</v>
      </c>
      <c r="BB277" s="25" t="e">
        <f>IF(AND(ISBLANK(Main!C169),ISNUMBER(Main!F169)), Main!F169, BA277*D277+(1-BA277)*AV277)</f>
        <v>#VALUE!</v>
      </c>
      <c r="BC277" s="27"/>
      <c r="BL277" s="53"/>
      <c r="BM277" s="54"/>
    </row>
    <row r="278" spans="2:65">
      <c r="B278">
        <f>Main!E170</f>
        <v>0</v>
      </c>
      <c r="C278" t="str">
        <f>IF(ISNUMBER(Main!C170),Main!C170, IF(AND(ISBLANK(Main!C170), ISNUMBER(Main!F170)), 'Tm-Th-Salinity'!H278,""))</f>
        <v/>
      </c>
      <c r="D278" s="25" t="str">
        <f>IF('Tm-Th-Salinity'!E278=0,0.0000000001,'Tm-Th-Salinity'!E278)</f>
        <v/>
      </c>
      <c r="E278" t="e">
        <f t="shared" si="168"/>
        <v>#VALUE!</v>
      </c>
      <c r="F278" t="e">
        <f t="shared" si="169"/>
        <v>#VALUE!</v>
      </c>
      <c r="G278" t="str">
        <f t="shared" si="170"/>
        <v>DUD</v>
      </c>
      <c r="H278" t="str">
        <f t="shared" si="171"/>
        <v>DUD</v>
      </c>
      <c r="I278" t="str">
        <f t="shared" si="172"/>
        <v>DUD</v>
      </c>
      <c r="J278" t="str">
        <f t="shared" si="173"/>
        <v>DUD</v>
      </c>
      <c r="K278" t="str">
        <f t="shared" si="174"/>
        <v>DUD</v>
      </c>
      <c r="L278" t="str">
        <f t="shared" si="175"/>
        <v>DUD</v>
      </c>
      <c r="M278" t="str">
        <f t="shared" si="176"/>
        <v>DUD</v>
      </c>
      <c r="N278" t="str">
        <f t="shared" si="177"/>
        <v>DUD</v>
      </c>
      <c r="O278" t="str">
        <f t="shared" si="178"/>
        <v>DUD</v>
      </c>
      <c r="P278" t="str">
        <f t="shared" si="179"/>
        <v>DUD</v>
      </c>
      <c r="Q278" t="str">
        <f t="shared" si="180"/>
        <v>DUD</v>
      </c>
      <c r="R278" t="str">
        <f t="shared" si="181"/>
        <v>DUD</v>
      </c>
      <c r="S278" t="str">
        <f t="shared" si="182"/>
        <v>DUD</v>
      </c>
      <c r="T278" t="str">
        <f t="shared" si="183"/>
        <v>DUD</v>
      </c>
      <c r="U278" t="str">
        <f t="shared" si="184"/>
        <v>DUD</v>
      </c>
      <c r="V278" t="str">
        <f t="shared" si="185"/>
        <v>DUD</v>
      </c>
      <c r="W278" t="str">
        <f t="shared" si="186"/>
        <v>DUD</v>
      </c>
      <c r="X278" t="str">
        <f t="shared" si="187"/>
        <v>DUD</v>
      </c>
      <c r="Y278" t="str">
        <f t="shared" si="188"/>
        <v>DUD</v>
      </c>
      <c r="Z278" t="str">
        <f t="shared" si="189"/>
        <v>DUD</v>
      </c>
      <c r="AA278" t="str">
        <f t="shared" si="190"/>
        <v>DUD</v>
      </c>
      <c r="AB278" t="str">
        <f t="shared" si="191"/>
        <v>DUD</v>
      </c>
      <c r="AC278" t="str">
        <f t="shared" si="192"/>
        <v>DUD</v>
      </c>
      <c r="AD278" t="str">
        <f t="shared" si="193"/>
        <v>DUD</v>
      </c>
      <c r="AE278" t="str">
        <f t="shared" si="194"/>
        <v>DUD</v>
      </c>
      <c r="AF278" t="str">
        <f t="shared" si="195"/>
        <v>DUD</v>
      </c>
      <c r="AG278" t="str">
        <f t="shared" si="196"/>
        <v>DUD</v>
      </c>
      <c r="AH278" t="str">
        <f t="shared" si="197"/>
        <v>DUD</v>
      </c>
      <c r="AI278" t="str">
        <f t="shared" si="198"/>
        <v>DUD</v>
      </c>
      <c r="AJ278" t="str">
        <f t="shared" si="199"/>
        <v>DUD</v>
      </c>
      <c r="AK278" t="str">
        <f t="shared" si="200"/>
        <v>DUD</v>
      </c>
      <c r="AL278" t="str">
        <f t="shared" si="201"/>
        <v>DUD</v>
      </c>
      <c r="AM278" t="str">
        <f t="shared" si="202"/>
        <v>DUD</v>
      </c>
      <c r="AN278" t="str">
        <f t="shared" si="203"/>
        <v>DUD</v>
      </c>
      <c r="AO278">
        <f t="shared" si="204"/>
        <v>0</v>
      </c>
      <c r="AP278" s="21">
        <f t="shared" si="205"/>
        <v>1</v>
      </c>
      <c r="AQ278" s="20">
        <f>Main!D170</f>
        <v>0</v>
      </c>
      <c r="AR278" s="24" t="e">
        <f t="shared" si="206"/>
        <v>#VALUE!</v>
      </c>
      <c r="AS278" t="e">
        <f t="shared" si="207"/>
        <v>#VALUE!</v>
      </c>
      <c r="AT278" t="e">
        <f t="shared" si="208"/>
        <v>#VALUE!</v>
      </c>
      <c r="AU278" t="str">
        <f t="shared" si="209"/>
        <v/>
      </c>
      <c r="AV278" t="str">
        <f t="shared" si="210"/>
        <v>No vapor present</v>
      </c>
      <c r="AW278" t="str">
        <f t="shared" si="211"/>
        <v/>
      </c>
      <c r="AX278" t="str">
        <f t="shared" si="212"/>
        <v/>
      </c>
      <c r="AY278" s="26" t="e">
        <f t="shared" si="213"/>
        <v>#VALUE!</v>
      </c>
      <c r="AZ278" s="22">
        <f>IF(B278&gt;C278,1+ -0.000340326741162024 *(B278-C278)+(B278-C278)^2* -0.000000850463578321 + (B278-C278)*Main!C170* -0.000001031725417801,1)</f>
        <v>1</v>
      </c>
      <c r="BA278" t="e">
        <f t="shared" si="214"/>
        <v>#VALUE!</v>
      </c>
      <c r="BB278" s="25" t="e">
        <f>IF(AND(ISBLANK(Main!C170),ISNUMBER(Main!F170)), Main!F170, BA278*D278+(1-BA278)*AV278)</f>
        <v>#VALUE!</v>
      </c>
      <c r="BC278" s="27"/>
      <c r="BL278" s="53"/>
      <c r="BM278" s="54"/>
    </row>
    <row r="279" spans="2:65">
      <c r="B279">
        <f>Main!E171</f>
        <v>0</v>
      </c>
      <c r="C279" t="str">
        <f>IF(ISNUMBER(Main!C171),Main!C171, IF(AND(ISBLANK(Main!C171), ISNUMBER(Main!F171)), 'Tm-Th-Salinity'!H279,""))</f>
        <v/>
      </c>
      <c r="D279" s="25" t="str">
        <f>IF('Tm-Th-Salinity'!E279=0,0.0000000001,'Tm-Th-Salinity'!E279)</f>
        <v/>
      </c>
      <c r="E279" t="e">
        <f t="shared" si="168"/>
        <v>#VALUE!</v>
      </c>
      <c r="F279" t="e">
        <f t="shared" si="169"/>
        <v>#VALUE!</v>
      </c>
      <c r="G279" t="str">
        <f t="shared" si="170"/>
        <v>DUD</v>
      </c>
      <c r="H279" t="str">
        <f t="shared" si="171"/>
        <v>DUD</v>
      </c>
      <c r="I279" t="str">
        <f t="shared" si="172"/>
        <v>DUD</v>
      </c>
      <c r="J279" t="str">
        <f t="shared" si="173"/>
        <v>DUD</v>
      </c>
      <c r="K279" t="str">
        <f t="shared" si="174"/>
        <v>DUD</v>
      </c>
      <c r="L279" t="str">
        <f t="shared" si="175"/>
        <v>DUD</v>
      </c>
      <c r="M279" t="str">
        <f t="shared" si="176"/>
        <v>DUD</v>
      </c>
      <c r="N279" t="str">
        <f t="shared" si="177"/>
        <v>DUD</v>
      </c>
      <c r="O279" t="str">
        <f t="shared" si="178"/>
        <v>DUD</v>
      </c>
      <c r="P279" t="str">
        <f t="shared" si="179"/>
        <v>DUD</v>
      </c>
      <c r="Q279" t="str">
        <f t="shared" si="180"/>
        <v>DUD</v>
      </c>
      <c r="R279" t="str">
        <f t="shared" si="181"/>
        <v>DUD</v>
      </c>
      <c r="S279" t="str">
        <f t="shared" si="182"/>
        <v>DUD</v>
      </c>
      <c r="T279" t="str">
        <f t="shared" si="183"/>
        <v>DUD</v>
      </c>
      <c r="U279" t="str">
        <f t="shared" si="184"/>
        <v>DUD</v>
      </c>
      <c r="V279" t="str">
        <f t="shared" si="185"/>
        <v>DUD</v>
      </c>
      <c r="W279" t="str">
        <f t="shared" si="186"/>
        <v>DUD</v>
      </c>
      <c r="X279" t="str">
        <f t="shared" si="187"/>
        <v>DUD</v>
      </c>
      <c r="Y279" t="str">
        <f t="shared" si="188"/>
        <v>DUD</v>
      </c>
      <c r="Z279" t="str">
        <f t="shared" si="189"/>
        <v>DUD</v>
      </c>
      <c r="AA279" t="str">
        <f t="shared" si="190"/>
        <v>DUD</v>
      </c>
      <c r="AB279" t="str">
        <f t="shared" si="191"/>
        <v>DUD</v>
      </c>
      <c r="AC279" t="str">
        <f t="shared" si="192"/>
        <v>DUD</v>
      </c>
      <c r="AD279" t="str">
        <f t="shared" si="193"/>
        <v>DUD</v>
      </c>
      <c r="AE279" t="str">
        <f t="shared" si="194"/>
        <v>DUD</v>
      </c>
      <c r="AF279" t="str">
        <f t="shared" si="195"/>
        <v>DUD</v>
      </c>
      <c r="AG279" t="str">
        <f t="shared" si="196"/>
        <v>DUD</v>
      </c>
      <c r="AH279" t="str">
        <f t="shared" si="197"/>
        <v>DUD</v>
      </c>
      <c r="AI279" t="str">
        <f t="shared" si="198"/>
        <v>DUD</v>
      </c>
      <c r="AJ279" t="str">
        <f t="shared" si="199"/>
        <v>DUD</v>
      </c>
      <c r="AK279" t="str">
        <f t="shared" si="200"/>
        <v>DUD</v>
      </c>
      <c r="AL279" t="str">
        <f t="shared" si="201"/>
        <v>DUD</v>
      </c>
      <c r="AM279" t="str">
        <f t="shared" si="202"/>
        <v>DUD</v>
      </c>
      <c r="AN279" t="str">
        <f t="shared" si="203"/>
        <v>DUD</v>
      </c>
      <c r="AO279">
        <f t="shared" si="204"/>
        <v>0</v>
      </c>
      <c r="AP279" s="21">
        <f t="shared" si="205"/>
        <v>1</v>
      </c>
      <c r="AQ279" s="20">
        <f>Main!D171</f>
        <v>0</v>
      </c>
      <c r="AR279" s="24" t="e">
        <f t="shared" si="206"/>
        <v>#VALUE!</v>
      </c>
      <c r="AS279" t="e">
        <f t="shared" si="207"/>
        <v>#VALUE!</v>
      </c>
      <c r="AT279" t="e">
        <f t="shared" si="208"/>
        <v>#VALUE!</v>
      </c>
      <c r="AU279" t="str">
        <f t="shared" si="209"/>
        <v/>
      </c>
      <c r="AV279" t="str">
        <f t="shared" si="210"/>
        <v>No vapor present</v>
      </c>
      <c r="AW279" t="str">
        <f t="shared" si="211"/>
        <v/>
      </c>
      <c r="AX279" t="str">
        <f t="shared" si="212"/>
        <v/>
      </c>
      <c r="AY279" s="26" t="e">
        <f t="shared" si="213"/>
        <v>#VALUE!</v>
      </c>
      <c r="AZ279" s="22">
        <f>IF(B279&gt;C279,1+ -0.000340326741162024 *(B279-C279)+(B279-C279)^2* -0.000000850463578321 + (B279-C279)*Main!C171* -0.000001031725417801,1)</f>
        <v>1</v>
      </c>
      <c r="BA279" t="e">
        <f t="shared" si="214"/>
        <v>#VALUE!</v>
      </c>
      <c r="BB279" s="25" t="e">
        <f>IF(AND(ISBLANK(Main!C171),ISNUMBER(Main!F171)), Main!F171, BA279*D279+(1-BA279)*AV279)</f>
        <v>#VALUE!</v>
      </c>
      <c r="BC279" s="27"/>
      <c r="BL279" s="53"/>
      <c r="BM279" s="54"/>
    </row>
    <row r="280" spans="2:65">
      <c r="B280">
        <f>Main!E172</f>
        <v>0</v>
      </c>
      <c r="C280" t="str">
        <f>IF(ISNUMBER(Main!C172),Main!C172, IF(AND(ISBLANK(Main!C172), ISNUMBER(Main!F172)), 'Tm-Th-Salinity'!H280,""))</f>
        <v/>
      </c>
      <c r="D280" s="25" t="str">
        <f>IF('Tm-Th-Salinity'!E280=0,0.0000000001,'Tm-Th-Salinity'!E280)</f>
        <v/>
      </c>
      <c r="E280" t="e">
        <f t="shared" si="168"/>
        <v>#VALUE!</v>
      </c>
      <c r="F280" t="e">
        <f t="shared" si="169"/>
        <v>#VALUE!</v>
      </c>
      <c r="G280" t="str">
        <f t="shared" si="170"/>
        <v>DUD</v>
      </c>
      <c r="H280" t="str">
        <f t="shared" si="171"/>
        <v>DUD</v>
      </c>
      <c r="I280" t="str">
        <f t="shared" si="172"/>
        <v>DUD</v>
      </c>
      <c r="J280" t="str">
        <f t="shared" si="173"/>
        <v>DUD</v>
      </c>
      <c r="K280" t="str">
        <f t="shared" si="174"/>
        <v>DUD</v>
      </c>
      <c r="L280" t="str">
        <f t="shared" si="175"/>
        <v>DUD</v>
      </c>
      <c r="M280" t="str">
        <f t="shared" si="176"/>
        <v>DUD</v>
      </c>
      <c r="N280" t="str">
        <f t="shared" si="177"/>
        <v>DUD</v>
      </c>
      <c r="O280" t="str">
        <f t="shared" si="178"/>
        <v>DUD</v>
      </c>
      <c r="P280" t="str">
        <f t="shared" si="179"/>
        <v>DUD</v>
      </c>
      <c r="Q280" t="str">
        <f t="shared" si="180"/>
        <v>DUD</v>
      </c>
      <c r="R280" t="str">
        <f t="shared" si="181"/>
        <v>DUD</v>
      </c>
      <c r="S280" t="str">
        <f t="shared" si="182"/>
        <v>DUD</v>
      </c>
      <c r="T280" t="str">
        <f t="shared" si="183"/>
        <v>DUD</v>
      </c>
      <c r="U280" t="str">
        <f t="shared" si="184"/>
        <v>DUD</v>
      </c>
      <c r="V280" t="str">
        <f t="shared" si="185"/>
        <v>DUD</v>
      </c>
      <c r="W280" t="str">
        <f t="shared" si="186"/>
        <v>DUD</v>
      </c>
      <c r="X280" t="str">
        <f t="shared" si="187"/>
        <v>DUD</v>
      </c>
      <c r="Y280" t="str">
        <f t="shared" si="188"/>
        <v>DUD</v>
      </c>
      <c r="Z280" t="str">
        <f t="shared" si="189"/>
        <v>DUD</v>
      </c>
      <c r="AA280" t="str">
        <f t="shared" si="190"/>
        <v>DUD</v>
      </c>
      <c r="AB280" t="str">
        <f t="shared" si="191"/>
        <v>DUD</v>
      </c>
      <c r="AC280" t="str">
        <f t="shared" si="192"/>
        <v>DUD</v>
      </c>
      <c r="AD280" t="str">
        <f t="shared" si="193"/>
        <v>DUD</v>
      </c>
      <c r="AE280" t="str">
        <f t="shared" si="194"/>
        <v>DUD</v>
      </c>
      <c r="AF280" t="str">
        <f t="shared" si="195"/>
        <v>DUD</v>
      </c>
      <c r="AG280" t="str">
        <f t="shared" si="196"/>
        <v>DUD</v>
      </c>
      <c r="AH280" t="str">
        <f t="shared" si="197"/>
        <v>DUD</v>
      </c>
      <c r="AI280" t="str">
        <f t="shared" si="198"/>
        <v>DUD</v>
      </c>
      <c r="AJ280" t="str">
        <f t="shared" si="199"/>
        <v>DUD</v>
      </c>
      <c r="AK280" t="str">
        <f t="shared" si="200"/>
        <v>DUD</v>
      </c>
      <c r="AL280" t="str">
        <f t="shared" si="201"/>
        <v>DUD</v>
      </c>
      <c r="AM280" t="str">
        <f t="shared" si="202"/>
        <v>DUD</v>
      </c>
      <c r="AN280" t="str">
        <f t="shared" si="203"/>
        <v>DUD</v>
      </c>
      <c r="AO280">
        <f t="shared" si="204"/>
        <v>0</v>
      </c>
      <c r="AP280" s="21">
        <f t="shared" si="205"/>
        <v>1</v>
      </c>
      <c r="AQ280" s="20">
        <f>Main!D172</f>
        <v>0</v>
      </c>
      <c r="AR280" s="24" t="e">
        <f t="shared" si="206"/>
        <v>#VALUE!</v>
      </c>
      <c r="AS280" t="e">
        <f t="shared" si="207"/>
        <v>#VALUE!</v>
      </c>
      <c r="AT280" t="e">
        <f t="shared" si="208"/>
        <v>#VALUE!</v>
      </c>
      <c r="AU280" t="str">
        <f t="shared" si="209"/>
        <v/>
      </c>
      <c r="AV280" t="str">
        <f t="shared" si="210"/>
        <v>No vapor present</v>
      </c>
      <c r="AW280" t="str">
        <f t="shared" si="211"/>
        <v/>
      </c>
      <c r="AX280" t="str">
        <f t="shared" si="212"/>
        <v/>
      </c>
      <c r="AY280" s="26" t="e">
        <f t="shared" si="213"/>
        <v>#VALUE!</v>
      </c>
      <c r="AZ280" s="22">
        <f>IF(B280&gt;C280,1+ -0.000340326741162024 *(B280-C280)+(B280-C280)^2* -0.000000850463578321 + (B280-C280)*Main!C172* -0.000001031725417801,1)</f>
        <v>1</v>
      </c>
      <c r="BA280" t="e">
        <f t="shared" si="214"/>
        <v>#VALUE!</v>
      </c>
      <c r="BB280" s="25" t="e">
        <f>IF(AND(ISBLANK(Main!C172),ISNUMBER(Main!F172)), Main!F172, BA280*D280+(1-BA280)*AV280)</f>
        <v>#VALUE!</v>
      </c>
      <c r="BC280" s="27"/>
      <c r="BL280" s="53"/>
      <c r="BM280" s="54"/>
    </row>
    <row r="281" spans="2:65">
      <c r="B281">
        <f>Main!E173</f>
        <v>0</v>
      </c>
      <c r="C281" t="str">
        <f>IF(ISNUMBER(Main!C173),Main!C173, IF(AND(ISBLANK(Main!C173), ISNUMBER(Main!F173)), 'Tm-Th-Salinity'!H281,""))</f>
        <v/>
      </c>
      <c r="D281" s="25" t="str">
        <f>IF('Tm-Th-Salinity'!E281=0,0.0000000001,'Tm-Th-Salinity'!E281)</f>
        <v/>
      </c>
      <c r="E281" t="e">
        <f t="shared" si="168"/>
        <v>#VALUE!</v>
      </c>
      <c r="F281" t="e">
        <f t="shared" si="169"/>
        <v>#VALUE!</v>
      </c>
      <c r="G281" t="str">
        <f t="shared" si="170"/>
        <v>DUD</v>
      </c>
      <c r="H281" t="str">
        <f t="shared" si="171"/>
        <v>DUD</v>
      </c>
      <c r="I281" t="str">
        <f t="shared" si="172"/>
        <v>DUD</v>
      </c>
      <c r="J281" t="str">
        <f t="shared" si="173"/>
        <v>DUD</v>
      </c>
      <c r="K281" t="str">
        <f t="shared" si="174"/>
        <v>DUD</v>
      </c>
      <c r="L281" t="str">
        <f t="shared" si="175"/>
        <v>DUD</v>
      </c>
      <c r="M281" t="str">
        <f t="shared" si="176"/>
        <v>DUD</v>
      </c>
      <c r="N281" t="str">
        <f t="shared" si="177"/>
        <v>DUD</v>
      </c>
      <c r="O281" t="str">
        <f t="shared" si="178"/>
        <v>DUD</v>
      </c>
      <c r="P281" t="str">
        <f t="shared" si="179"/>
        <v>DUD</v>
      </c>
      <c r="Q281" t="str">
        <f t="shared" si="180"/>
        <v>DUD</v>
      </c>
      <c r="R281" t="str">
        <f t="shared" si="181"/>
        <v>DUD</v>
      </c>
      <c r="S281" t="str">
        <f t="shared" si="182"/>
        <v>DUD</v>
      </c>
      <c r="T281" t="str">
        <f t="shared" si="183"/>
        <v>DUD</v>
      </c>
      <c r="U281" t="str">
        <f t="shared" si="184"/>
        <v>DUD</v>
      </c>
      <c r="V281" t="str">
        <f t="shared" si="185"/>
        <v>DUD</v>
      </c>
      <c r="W281" t="str">
        <f t="shared" si="186"/>
        <v>DUD</v>
      </c>
      <c r="X281" t="str">
        <f t="shared" si="187"/>
        <v>DUD</v>
      </c>
      <c r="Y281" t="str">
        <f t="shared" si="188"/>
        <v>DUD</v>
      </c>
      <c r="Z281" t="str">
        <f t="shared" si="189"/>
        <v>DUD</v>
      </c>
      <c r="AA281" t="str">
        <f t="shared" si="190"/>
        <v>DUD</v>
      </c>
      <c r="AB281" t="str">
        <f t="shared" si="191"/>
        <v>DUD</v>
      </c>
      <c r="AC281" t="str">
        <f t="shared" si="192"/>
        <v>DUD</v>
      </c>
      <c r="AD281" t="str">
        <f t="shared" si="193"/>
        <v>DUD</v>
      </c>
      <c r="AE281" t="str">
        <f t="shared" si="194"/>
        <v>DUD</v>
      </c>
      <c r="AF281" t="str">
        <f t="shared" si="195"/>
        <v>DUD</v>
      </c>
      <c r="AG281" t="str">
        <f t="shared" si="196"/>
        <v>DUD</v>
      </c>
      <c r="AH281" t="str">
        <f t="shared" si="197"/>
        <v>DUD</v>
      </c>
      <c r="AI281" t="str">
        <f t="shared" si="198"/>
        <v>DUD</v>
      </c>
      <c r="AJ281" t="str">
        <f t="shared" si="199"/>
        <v>DUD</v>
      </c>
      <c r="AK281" t="str">
        <f t="shared" si="200"/>
        <v>DUD</v>
      </c>
      <c r="AL281" t="str">
        <f t="shared" si="201"/>
        <v>DUD</v>
      </c>
      <c r="AM281" t="str">
        <f t="shared" si="202"/>
        <v>DUD</v>
      </c>
      <c r="AN281" t="str">
        <f t="shared" si="203"/>
        <v>DUD</v>
      </c>
      <c r="AO281">
        <f t="shared" si="204"/>
        <v>0</v>
      </c>
      <c r="AP281" s="21">
        <f t="shared" si="205"/>
        <v>1</v>
      </c>
      <c r="AQ281" s="20">
        <f>Main!D173</f>
        <v>0</v>
      </c>
      <c r="AR281" s="24" t="e">
        <f t="shared" si="206"/>
        <v>#VALUE!</v>
      </c>
      <c r="AS281" t="e">
        <f t="shared" si="207"/>
        <v>#VALUE!</v>
      </c>
      <c r="AT281" t="e">
        <f t="shared" si="208"/>
        <v>#VALUE!</v>
      </c>
      <c r="AU281" t="str">
        <f t="shared" si="209"/>
        <v/>
      </c>
      <c r="AV281" t="str">
        <f t="shared" si="210"/>
        <v>No vapor present</v>
      </c>
      <c r="AW281" t="str">
        <f t="shared" si="211"/>
        <v/>
      </c>
      <c r="AX281" t="str">
        <f t="shared" si="212"/>
        <v/>
      </c>
      <c r="AY281" s="26" t="e">
        <f t="shared" si="213"/>
        <v>#VALUE!</v>
      </c>
      <c r="AZ281" s="22">
        <f>IF(B281&gt;C281,1+ -0.000340326741162024 *(B281-C281)+(B281-C281)^2* -0.000000850463578321 + (B281-C281)*Main!C173* -0.000001031725417801,1)</f>
        <v>1</v>
      </c>
      <c r="BA281" t="e">
        <f t="shared" si="214"/>
        <v>#VALUE!</v>
      </c>
      <c r="BB281" s="25" t="e">
        <f>IF(AND(ISBLANK(Main!C173),ISNUMBER(Main!F173)), Main!F173, BA281*D281+(1-BA281)*AV281)</f>
        <v>#VALUE!</v>
      </c>
      <c r="BC281" s="27"/>
      <c r="BL281" s="53"/>
      <c r="BM281" s="54"/>
    </row>
    <row r="282" spans="2:65">
      <c r="B282">
        <f>Main!E174</f>
        <v>0</v>
      </c>
      <c r="C282" t="str">
        <f>IF(ISNUMBER(Main!C174),Main!C174, IF(AND(ISBLANK(Main!C174), ISNUMBER(Main!F174)), 'Tm-Th-Salinity'!H282,""))</f>
        <v/>
      </c>
      <c r="D282" s="25" t="str">
        <f>IF('Tm-Th-Salinity'!E282=0,0.0000000001,'Tm-Th-Salinity'!E282)</f>
        <v/>
      </c>
      <c r="E282" t="e">
        <f t="shared" si="168"/>
        <v>#VALUE!</v>
      </c>
      <c r="F282" t="e">
        <f t="shared" si="169"/>
        <v>#VALUE!</v>
      </c>
      <c r="G282" t="str">
        <f t="shared" si="170"/>
        <v>DUD</v>
      </c>
      <c r="H282" t="str">
        <f t="shared" si="171"/>
        <v>DUD</v>
      </c>
      <c r="I282" t="str">
        <f t="shared" si="172"/>
        <v>DUD</v>
      </c>
      <c r="J282" t="str">
        <f t="shared" si="173"/>
        <v>DUD</v>
      </c>
      <c r="K282" t="str">
        <f t="shared" si="174"/>
        <v>DUD</v>
      </c>
      <c r="L282" t="str">
        <f t="shared" si="175"/>
        <v>DUD</v>
      </c>
      <c r="M282" t="str">
        <f t="shared" si="176"/>
        <v>DUD</v>
      </c>
      <c r="N282" t="str">
        <f t="shared" si="177"/>
        <v>DUD</v>
      </c>
      <c r="O282" t="str">
        <f t="shared" si="178"/>
        <v>DUD</v>
      </c>
      <c r="P282" t="str">
        <f t="shared" si="179"/>
        <v>DUD</v>
      </c>
      <c r="Q282" t="str">
        <f t="shared" si="180"/>
        <v>DUD</v>
      </c>
      <c r="R282" t="str">
        <f t="shared" si="181"/>
        <v>DUD</v>
      </c>
      <c r="S282" t="str">
        <f t="shared" si="182"/>
        <v>DUD</v>
      </c>
      <c r="T282" t="str">
        <f t="shared" si="183"/>
        <v>DUD</v>
      </c>
      <c r="U282" t="str">
        <f t="shared" si="184"/>
        <v>DUD</v>
      </c>
      <c r="V282" t="str">
        <f t="shared" si="185"/>
        <v>DUD</v>
      </c>
      <c r="W282" t="str">
        <f t="shared" si="186"/>
        <v>DUD</v>
      </c>
      <c r="X282" t="str">
        <f t="shared" si="187"/>
        <v>DUD</v>
      </c>
      <c r="Y282" t="str">
        <f t="shared" si="188"/>
        <v>DUD</v>
      </c>
      <c r="Z282" t="str">
        <f t="shared" si="189"/>
        <v>DUD</v>
      </c>
      <c r="AA282" t="str">
        <f t="shared" si="190"/>
        <v>DUD</v>
      </c>
      <c r="AB282" t="str">
        <f t="shared" si="191"/>
        <v>DUD</v>
      </c>
      <c r="AC282" t="str">
        <f t="shared" si="192"/>
        <v>DUD</v>
      </c>
      <c r="AD282" t="str">
        <f t="shared" si="193"/>
        <v>DUD</v>
      </c>
      <c r="AE282" t="str">
        <f t="shared" si="194"/>
        <v>DUD</v>
      </c>
      <c r="AF282" t="str">
        <f t="shared" si="195"/>
        <v>DUD</v>
      </c>
      <c r="AG282" t="str">
        <f t="shared" si="196"/>
        <v>DUD</v>
      </c>
      <c r="AH282" t="str">
        <f t="shared" si="197"/>
        <v>DUD</v>
      </c>
      <c r="AI282" t="str">
        <f t="shared" si="198"/>
        <v>DUD</v>
      </c>
      <c r="AJ282" t="str">
        <f t="shared" si="199"/>
        <v>DUD</v>
      </c>
      <c r="AK282" t="str">
        <f t="shared" si="200"/>
        <v>DUD</v>
      </c>
      <c r="AL282" t="str">
        <f t="shared" si="201"/>
        <v>DUD</v>
      </c>
      <c r="AM282" t="str">
        <f t="shared" si="202"/>
        <v>DUD</v>
      </c>
      <c r="AN282" t="str">
        <f t="shared" si="203"/>
        <v>DUD</v>
      </c>
      <c r="AO282">
        <f t="shared" si="204"/>
        <v>0</v>
      </c>
      <c r="AP282" s="21">
        <f t="shared" si="205"/>
        <v>1</v>
      </c>
      <c r="AQ282" s="20">
        <f>Main!D174</f>
        <v>0</v>
      </c>
      <c r="AR282" s="24" t="e">
        <f t="shared" si="206"/>
        <v>#VALUE!</v>
      </c>
      <c r="AS282" t="e">
        <f t="shared" si="207"/>
        <v>#VALUE!</v>
      </c>
      <c r="AT282" t="e">
        <f t="shared" si="208"/>
        <v>#VALUE!</v>
      </c>
      <c r="AU282" t="str">
        <f t="shared" si="209"/>
        <v/>
      </c>
      <c r="AV282" t="str">
        <f t="shared" si="210"/>
        <v>No vapor present</v>
      </c>
      <c r="AW282" t="str">
        <f t="shared" si="211"/>
        <v/>
      </c>
      <c r="AX282" t="str">
        <f t="shared" si="212"/>
        <v/>
      </c>
      <c r="AY282" s="26" t="e">
        <f t="shared" si="213"/>
        <v>#VALUE!</v>
      </c>
      <c r="AZ282" s="22">
        <f>IF(B282&gt;C282,1+ -0.000340326741162024 *(B282-C282)+(B282-C282)^2* -0.000000850463578321 + (B282-C282)*Main!C174* -0.000001031725417801,1)</f>
        <v>1</v>
      </c>
      <c r="BA282" t="e">
        <f t="shared" si="214"/>
        <v>#VALUE!</v>
      </c>
      <c r="BB282" s="25" t="e">
        <f>IF(AND(ISBLANK(Main!C174),ISNUMBER(Main!F174)), Main!F174, BA282*D282+(1-BA282)*AV282)</f>
        <v>#VALUE!</v>
      </c>
      <c r="BC282" s="27"/>
      <c r="BL282" s="53"/>
      <c r="BM282" s="54"/>
    </row>
    <row r="283" spans="2:65">
      <c r="B283">
        <f>Main!E175</f>
        <v>0</v>
      </c>
      <c r="C283" t="str">
        <f>IF(ISNUMBER(Main!C175),Main!C175, IF(AND(ISBLANK(Main!C175), ISNUMBER(Main!F175)), 'Tm-Th-Salinity'!H283,""))</f>
        <v/>
      </c>
      <c r="D283" s="25" t="str">
        <f>IF('Tm-Th-Salinity'!E283=0,0.0000000001,'Tm-Th-Salinity'!E283)</f>
        <v/>
      </c>
      <c r="E283" t="e">
        <f t="shared" si="168"/>
        <v>#VALUE!</v>
      </c>
      <c r="F283" t="e">
        <f t="shared" si="169"/>
        <v>#VALUE!</v>
      </c>
      <c r="G283" t="str">
        <f t="shared" si="170"/>
        <v>DUD</v>
      </c>
      <c r="H283" t="str">
        <f t="shared" si="171"/>
        <v>DUD</v>
      </c>
      <c r="I283" t="str">
        <f t="shared" si="172"/>
        <v>DUD</v>
      </c>
      <c r="J283" t="str">
        <f t="shared" si="173"/>
        <v>DUD</v>
      </c>
      <c r="K283" t="str">
        <f t="shared" si="174"/>
        <v>DUD</v>
      </c>
      <c r="L283" t="str">
        <f t="shared" si="175"/>
        <v>DUD</v>
      </c>
      <c r="M283" t="str">
        <f t="shared" si="176"/>
        <v>DUD</v>
      </c>
      <c r="N283" t="str">
        <f t="shared" si="177"/>
        <v>DUD</v>
      </c>
      <c r="O283" t="str">
        <f t="shared" si="178"/>
        <v>DUD</v>
      </c>
      <c r="P283" t="str">
        <f t="shared" si="179"/>
        <v>DUD</v>
      </c>
      <c r="Q283" t="str">
        <f t="shared" si="180"/>
        <v>DUD</v>
      </c>
      <c r="R283" t="str">
        <f t="shared" si="181"/>
        <v>DUD</v>
      </c>
      <c r="S283" t="str">
        <f t="shared" si="182"/>
        <v>DUD</v>
      </c>
      <c r="T283" t="str">
        <f t="shared" si="183"/>
        <v>DUD</v>
      </c>
      <c r="U283" t="str">
        <f t="shared" si="184"/>
        <v>DUD</v>
      </c>
      <c r="V283" t="str">
        <f t="shared" si="185"/>
        <v>DUD</v>
      </c>
      <c r="W283" t="str">
        <f t="shared" si="186"/>
        <v>DUD</v>
      </c>
      <c r="X283" t="str">
        <f t="shared" si="187"/>
        <v>DUD</v>
      </c>
      <c r="Y283" t="str">
        <f t="shared" si="188"/>
        <v>DUD</v>
      </c>
      <c r="Z283" t="str">
        <f t="shared" si="189"/>
        <v>DUD</v>
      </c>
      <c r="AA283" t="str">
        <f t="shared" si="190"/>
        <v>DUD</v>
      </c>
      <c r="AB283" t="str">
        <f t="shared" si="191"/>
        <v>DUD</v>
      </c>
      <c r="AC283" t="str">
        <f t="shared" si="192"/>
        <v>DUD</v>
      </c>
      <c r="AD283" t="str">
        <f t="shared" si="193"/>
        <v>DUD</v>
      </c>
      <c r="AE283" t="str">
        <f t="shared" si="194"/>
        <v>DUD</v>
      </c>
      <c r="AF283" t="str">
        <f t="shared" si="195"/>
        <v>DUD</v>
      </c>
      <c r="AG283" t="str">
        <f t="shared" si="196"/>
        <v>DUD</v>
      </c>
      <c r="AH283" t="str">
        <f t="shared" si="197"/>
        <v>DUD</v>
      </c>
      <c r="AI283" t="str">
        <f t="shared" si="198"/>
        <v>DUD</v>
      </c>
      <c r="AJ283" t="str">
        <f t="shared" si="199"/>
        <v>DUD</v>
      </c>
      <c r="AK283" t="str">
        <f t="shared" si="200"/>
        <v>DUD</v>
      </c>
      <c r="AL283" t="str">
        <f t="shared" si="201"/>
        <v>DUD</v>
      </c>
      <c r="AM283" t="str">
        <f t="shared" si="202"/>
        <v>DUD</v>
      </c>
      <c r="AN283" t="str">
        <f t="shared" si="203"/>
        <v>DUD</v>
      </c>
      <c r="AO283">
        <f t="shared" si="204"/>
        <v>0</v>
      </c>
      <c r="AP283" s="21">
        <f t="shared" si="205"/>
        <v>1</v>
      </c>
      <c r="AQ283" s="20">
        <f>Main!D175</f>
        <v>0</v>
      </c>
      <c r="AR283" s="24" t="e">
        <f t="shared" si="206"/>
        <v>#VALUE!</v>
      </c>
      <c r="AS283" t="e">
        <f t="shared" si="207"/>
        <v>#VALUE!</v>
      </c>
      <c r="AT283" t="e">
        <f t="shared" si="208"/>
        <v>#VALUE!</v>
      </c>
      <c r="AU283" t="str">
        <f t="shared" si="209"/>
        <v/>
      </c>
      <c r="AV283" t="str">
        <f t="shared" si="210"/>
        <v>No vapor present</v>
      </c>
      <c r="AW283" t="str">
        <f t="shared" si="211"/>
        <v/>
      </c>
      <c r="AX283" t="str">
        <f t="shared" si="212"/>
        <v/>
      </c>
      <c r="AY283" s="26" t="e">
        <f t="shared" si="213"/>
        <v>#VALUE!</v>
      </c>
      <c r="AZ283" s="22">
        <f>IF(B283&gt;C283,1+ -0.000340326741162024 *(B283-C283)+(B283-C283)^2* -0.000000850463578321 + (B283-C283)*Main!C175* -0.000001031725417801,1)</f>
        <v>1</v>
      </c>
      <c r="BA283" t="e">
        <f t="shared" si="214"/>
        <v>#VALUE!</v>
      </c>
      <c r="BB283" s="25" t="e">
        <f>IF(AND(ISBLANK(Main!C175),ISNUMBER(Main!F175)), Main!F175, BA283*D283+(1-BA283)*AV283)</f>
        <v>#VALUE!</v>
      </c>
      <c r="BC283" s="27"/>
      <c r="BL283" s="53"/>
      <c r="BM283" s="54"/>
    </row>
    <row r="284" spans="2:65">
      <c r="B284">
        <f>Main!E176</f>
        <v>0</v>
      </c>
      <c r="C284" t="str">
        <f>IF(ISNUMBER(Main!C176),Main!C176, IF(AND(ISBLANK(Main!C176), ISNUMBER(Main!F176)), 'Tm-Th-Salinity'!H284,""))</f>
        <v/>
      </c>
      <c r="D284" s="25" t="str">
        <f>IF('Tm-Th-Salinity'!E284=0,0.0000000001,'Tm-Th-Salinity'!E284)</f>
        <v/>
      </c>
      <c r="E284" t="e">
        <f t="shared" si="168"/>
        <v>#VALUE!</v>
      </c>
      <c r="F284" t="e">
        <f t="shared" si="169"/>
        <v>#VALUE!</v>
      </c>
      <c r="G284" t="str">
        <f t="shared" si="170"/>
        <v>DUD</v>
      </c>
      <c r="H284" t="str">
        <f t="shared" si="171"/>
        <v>DUD</v>
      </c>
      <c r="I284" t="str">
        <f t="shared" si="172"/>
        <v>DUD</v>
      </c>
      <c r="J284" t="str">
        <f t="shared" si="173"/>
        <v>DUD</v>
      </c>
      <c r="K284" t="str">
        <f t="shared" si="174"/>
        <v>DUD</v>
      </c>
      <c r="L284" t="str">
        <f t="shared" si="175"/>
        <v>DUD</v>
      </c>
      <c r="M284" t="str">
        <f t="shared" si="176"/>
        <v>DUD</v>
      </c>
      <c r="N284" t="str">
        <f t="shared" si="177"/>
        <v>DUD</v>
      </c>
      <c r="O284" t="str">
        <f t="shared" si="178"/>
        <v>DUD</v>
      </c>
      <c r="P284" t="str">
        <f t="shared" si="179"/>
        <v>DUD</v>
      </c>
      <c r="Q284" t="str">
        <f t="shared" si="180"/>
        <v>DUD</v>
      </c>
      <c r="R284" t="str">
        <f t="shared" si="181"/>
        <v>DUD</v>
      </c>
      <c r="S284" t="str">
        <f t="shared" si="182"/>
        <v>DUD</v>
      </c>
      <c r="T284" t="str">
        <f t="shared" si="183"/>
        <v>DUD</v>
      </c>
      <c r="U284" t="str">
        <f t="shared" si="184"/>
        <v>DUD</v>
      </c>
      <c r="V284" t="str">
        <f t="shared" si="185"/>
        <v>DUD</v>
      </c>
      <c r="W284" t="str">
        <f t="shared" si="186"/>
        <v>DUD</v>
      </c>
      <c r="X284" t="str">
        <f t="shared" si="187"/>
        <v>DUD</v>
      </c>
      <c r="Y284" t="str">
        <f t="shared" si="188"/>
        <v>DUD</v>
      </c>
      <c r="Z284" t="str">
        <f t="shared" si="189"/>
        <v>DUD</v>
      </c>
      <c r="AA284" t="str">
        <f t="shared" si="190"/>
        <v>DUD</v>
      </c>
      <c r="AB284" t="str">
        <f t="shared" si="191"/>
        <v>DUD</v>
      </c>
      <c r="AC284" t="str">
        <f t="shared" si="192"/>
        <v>DUD</v>
      </c>
      <c r="AD284" t="str">
        <f t="shared" si="193"/>
        <v>DUD</v>
      </c>
      <c r="AE284" t="str">
        <f t="shared" si="194"/>
        <v>DUD</v>
      </c>
      <c r="AF284" t="str">
        <f t="shared" si="195"/>
        <v>DUD</v>
      </c>
      <c r="AG284" t="str">
        <f t="shared" si="196"/>
        <v>DUD</v>
      </c>
      <c r="AH284" t="str">
        <f t="shared" si="197"/>
        <v>DUD</v>
      </c>
      <c r="AI284" t="str">
        <f t="shared" si="198"/>
        <v>DUD</v>
      </c>
      <c r="AJ284" t="str">
        <f t="shared" si="199"/>
        <v>DUD</v>
      </c>
      <c r="AK284" t="str">
        <f t="shared" si="200"/>
        <v>DUD</v>
      </c>
      <c r="AL284" t="str">
        <f t="shared" si="201"/>
        <v>DUD</v>
      </c>
      <c r="AM284" t="str">
        <f t="shared" si="202"/>
        <v>DUD</v>
      </c>
      <c r="AN284" t="str">
        <f t="shared" si="203"/>
        <v>DUD</v>
      </c>
      <c r="AO284">
        <f t="shared" si="204"/>
        <v>0</v>
      </c>
      <c r="AP284" s="21">
        <f t="shared" si="205"/>
        <v>1</v>
      </c>
      <c r="AQ284" s="20">
        <f>Main!D176</f>
        <v>0</v>
      </c>
      <c r="AR284" s="24" t="e">
        <f t="shared" si="206"/>
        <v>#VALUE!</v>
      </c>
      <c r="AS284" t="e">
        <f t="shared" si="207"/>
        <v>#VALUE!</v>
      </c>
      <c r="AT284" t="e">
        <f t="shared" si="208"/>
        <v>#VALUE!</v>
      </c>
      <c r="AU284" t="str">
        <f t="shared" si="209"/>
        <v/>
      </c>
      <c r="AV284" t="str">
        <f t="shared" si="210"/>
        <v>No vapor present</v>
      </c>
      <c r="AW284" t="str">
        <f t="shared" si="211"/>
        <v/>
      </c>
      <c r="AX284" t="str">
        <f t="shared" si="212"/>
        <v/>
      </c>
      <c r="AY284" s="26" t="e">
        <f t="shared" si="213"/>
        <v>#VALUE!</v>
      </c>
      <c r="AZ284" s="22">
        <f>IF(B284&gt;C284,1+ -0.000340326741162024 *(B284-C284)+(B284-C284)^2* -0.000000850463578321 + (B284-C284)*Main!C176* -0.000001031725417801,1)</f>
        <v>1</v>
      </c>
      <c r="BA284" t="e">
        <f t="shared" si="214"/>
        <v>#VALUE!</v>
      </c>
      <c r="BB284" s="25" t="e">
        <f>IF(AND(ISBLANK(Main!C176),ISNUMBER(Main!F176)), Main!F176, BA284*D284+(1-BA284)*AV284)</f>
        <v>#VALUE!</v>
      </c>
      <c r="BC284" s="27"/>
      <c r="BL284" s="53"/>
      <c r="BM284" s="54"/>
    </row>
    <row r="285" spans="2:65">
      <c r="B285">
        <f>Main!E177</f>
        <v>0</v>
      </c>
      <c r="C285" t="str">
        <f>IF(ISNUMBER(Main!C177),Main!C177, IF(AND(ISBLANK(Main!C177), ISNUMBER(Main!F177)), 'Tm-Th-Salinity'!H285,""))</f>
        <v/>
      </c>
      <c r="D285" s="25" t="str">
        <f>IF('Tm-Th-Salinity'!E285=0,0.0000000001,'Tm-Th-Salinity'!E285)</f>
        <v/>
      </c>
      <c r="E285" t="e">
        <f t="shared" si="168"/>
        <v>#VALUE!</v>
      </c>
      <c r="F285" t="e">
        <f t="shared" si="169"/>
        <v>#VALUE!</v>
      </c>
      <c r="G285" t="str">
        <f t="shared" si="170"/>
        <v>DUD</v>
      </c>
      <c r="H285" t="str">
        <f t="shared" si="171"/>
        <v>DUD</v>
      </c>
      <c r="I285" t="str">
        <f t="shared" si="172"/>
        <v>DUD</v>
      </c>
      <c r="J285" t="str">
        <f t="shared" si="173"/>
        <v>DUD</v>
      </c>
      <c r="K285" t="str">
        <f t="shared" si="174"/>
        <v>DUD</v>
      </c>
      <c r="L285" t="str">
        <f t="shared" si="175"/>
        <v>DUD</v>
      </c>
      <c r="M285" t="str">
        <f t="shared" si="176"/>
        <v>DUD</v>
      </c>
      <c r="N285" t="str">
        <f t="shared" si="177"/>
        <v>DUD</v>
      </c>
      <c r="O285" t="str">
        <f t="shared" si="178"/>
        <v>DUD</v>
      </c>
      <c r="P285" t="str">
        <f t="shared" si="179"/>
        <v>DUD</v>
      </c>
      <c r="Q285" t="str">
        <f t="shared" si="180"/>
        <v>DUD</v>
      </c>
      <c r="R285" t="str">
        <f t="shared" si="181"/>
        <v>DUD</v>
      </c>
      <c r="S285" t="str">
        <f t="shared" si="182"/>
        <v>DUD</v>
      </c>
      <c r="T285" t="str">
        <f t="shared" si="183"/>
        <v>DUD</v>
      </c>
      <c r="U285" t="str">
        <f t="shared" si="184"/>
        <v>DUD</v>
      </c>
      <c r="V285" t="str">
        <f t="shared" si="185"/>
        <v>DUD</v>
      </c>
      <c r="W285" t="str">
        <f t="shared" si="186"/>
        <v>DUD</v>
      </c>
      <c r="X285" t="str">
        <f t="shared" si="187"/>
        <v>DUD</v>
      </c>
      <c r="Y285" t="str">
        <f t="shared" si="188"/>
        <v>DUD</v>
      </c>
      <c r="Z285" t="str">
        <f t="shared" si="189"/>
        <v>DUD</v>
      </c>
      <c r="AA285" t="str">
        <f t="shared" si="190"/>
        <v>DUD</v>
      </c>
      <c r="AB285" t="str">
        <f t="shared" si="191"/>
        <v>DUD</v>
      </c>
      <c r="AC285" t="str">
        <f t="shared" si="192"/>
        <v>DUD</v>
      </c>
      <c r="AD285" t="str">
        <f t="shared" si="193"/>
        <v>DUD</v>
      </c>
      <c r="AE285" t="str">
        <f t="shared" si="194"/>
        <v>DUD</v>
      </c>
      <c r="AF285" t="str">
        <f t="shared" si="195"/>
        <v>DUD</v>
      </c>
      <c r="AG285" t="str">
        <f t="shared" si="196"/>
        <v>DUD</v>
      </c>
      <c r="AH285" t="str">
        <f t="shared" si="197"/>
        <v>DUD</v>
      </c>
      <c r="AI285" t="str">
        <f t="shared" si="198"/>
        <v>DUD</v>
      </c>
      <c r="AJ285" t="str">
        <f t="shared" si="199"/>
        <v>DUD</v>
      </c>
      <c r="AK285" t="str">
        <f t="shared" si="200"/>
        <v>DUD</v>
      </c>
      <c r="AL285" t="str">
        <f t="shared" si="201"/>
        <v>DUD</v>
      </c>
      <c r="AM285" t="str">
        <f t="shared" si="202"/>
        <v>DUD</v>
      </c>
      <c r="AN285" t="str">
        <f t="shared" si="203"/>
        <v>DUD</v>
      </c>
      <c r="AO285">
        <f t="shared" si="204"/>
        <v>0</v>
      </c>
      <c r="AP285" s="21">
        <f t="shared" si="205"/>
        <v>1</v>
      </c>
      <c r="AQ285" s="20">
        <f>Main!D177</f>
        <v>0</v>
      </c>
      <c r="AR285" s="24" t="e">
        <f t="shared" si="206"/>
        <v>#VALUE!</v>
      </c>
      <c r="AS285" t="e">
        <f t="shared" si="207"/>
        <v>#VALUE!</v>
      </c>
      <c r="AT285" t="e">
        <f t="shared" si="208"/>
        <v>#VALUE!</v>
      </c>
      <c r="AU285" t="str">
        <f t="shared" si="209"/>
        <v/>
      </c>
      <c r="AV285" t="str">
        <f t="shared" si="210"/>
        <v>No vapor present</v>
      </c>
      <c r="AW285" t="str">
        <f t="shared" si="211"/>
        <v/>
      </c>
      <c r="AX285" t="str">
        <f t="shared" si="212"/>
        <v/>
      </c>
      <c r="AY285" s="26" t="e">
        <f t="shared" si="213"/>
        <v>#VALUE!</v>
      </c>
      <c r="AZ285" s="22">
        <f>IF(B285&gt;C285,1+ -0.000340326741162024 *(B285-C285)+(B285-C285)^2* -0.000000850463578321 + (B285-C285)*Main!C177* -0.000001031725417801,1)</f>
        <v>1</v>
      </c>
      <c r="BA285" t="e">
        <f t="shared" si="214"/>
        <v>#VALUE!</v>
      </c>
      <c r="BB285" s="25" t="e">
        <f>IF(AND(ISBLANK(Main!C177),ISNUMBER(Main!F177)), Main!F177, BA285*D285+(1-BA285)*AV285)</f>
        <v>#VALUE!</v>
      </c>
      <c r="BC285" s="27"/>
      <c r="BL285" s="53"/>
      <c r="BM285" s="54"/>
    </row>
    <row r="286" spans="2:65">
      <c r="B286">
        <f>Main!E178</f>
        <v>0</v>
      </c>
      <c r="C286" t="str">
        <f>IF(ISNUMBER(Main!C178),Main!C178, IF(AND(ISBLANK(Main!C178), ISNUMBER(Main!F178)), 'Tm-Th-Salinity'!H286,""))</f>
        <v/>
      </c>
      <c r="D286" s="25" t="str">
        <f>IF('Tm-Th-Salinity'!E286=0,0.0000000001,'Tm-Th-Salinity'!E286)</f>
        <v/>
      </c>
      <c r="E286" t="e">
        <f t="shared" si="168"/>
        <v>#VALUE!</v>
      </c>
      <c r="F286" t="e">
        <f t="shared" si="169"/>
        <v>#VALUE!</v>
      </c>
      <c r="G286" t="str">
        <f t="shared" si="170"/>
        <v>DUD</v>
      </c>
      <c r="H286" t="str">
        <f t="shared" si="171"/>
        <v>DUD</v>
      </c>
      <c r="I286" t="str">
        <f t="shared" si="172"/>
        <v>DUD</v>
      </c>
      <c r="J286" t="str">
        <f t="shared" si="173"/>
        <v>DUD</v>
      </c>
      <c r="K286" t="str">
        <f t="shared" si="174"/>
        <v>DUD</v>
      </c>
      <c r="L286" t="str">
        <f t="shared" si="175"/>
        <v>DUD</v>
      </c>
      <c r="M286" t="str">
        <f t="shared" si="176"/>
        <v>DUD</v>
      </c>
      <c r="N286" t="str">
        <f t="shared" si="177"/>
        <v>DUD</v>
      </c>
      <c r="O286" t="str">
        <f t="shared" si="178"/>
        <v>DUD</v>
      </c>
      <c r="P286" t="str">
        <f t="shared" si="179"/>
        <v>DUD</v>
      </c>
      <c r="Q286" t="str">
        <f t="shared" si="180"/>
        <v>DUD</v>
      </c>
      <c r="R286" t="str">
        <f t="shared" si="181"/>
        <v>DUD</v>
      </c>
      <c r="S286" t="str">
        <f t="shared" si="182"/>
        <v>DUD</v>
      </c>
      <c r="T286" t="str">
        <f t="shared" si="183"/>
        <v>DUD</v>
      </c>
      <c r="U286" t="str">
        <f t="shared" si="184"/>
        <v>DUD</v>
      </c>
      <c r="V286" t="str">
        <f t="shared" si="185"/>
        <v>DUD</v>
      </c>
      <c r="W286" t="str">
        <f t="shared" si="186"/>
        <v>DUD</v>
      </c>
      <c r="X286" t="str">
        <f t="shared" si="187"/>
        <v>DUD</v>
      </c>
      <c r="Y286" t="str">
        <f t="shared" si="188"/>
        <v>DUD</v>
      </c>
      <c r="Z286" t="str">
        <f t="shared" si="189"/>
        <v>DUD</v>
      </c>
      <c r="AA286" t="str">
        <f t="shared" si="190"/>
        <v>DUD</v>
      </c>
      <c r="AB286" t="str">
        <f t="shared" si="191"/>
        <v>DUD</v>
      </c>
      <c r="AC286" t="str">
        <f t="shared" si="192"/>
        <v>DUD</v>
      </c>
      <c r="AD286" t="str">
        <f t="shared" si="193"/>
        <v>DUD</v>
      </c>
      <c r="AE286" t="str">
        <f t="shared" si="194"/>
        <v>DUD</v>
      </c>
      <c r="AF286" t="str">
        <f t="shared" si="195"/>
        <v>DUD</v>
      </c>
      <c r="AG286" t="str">
        <f t="shared" si="196"/>
        <v>DUD</v>
      </c>
      <c r="AH286" t="str">
        <f t="shared" si="197"/>
        <v>DUD</v>
      </c>
      <c r="AI286" t="str">
        <f t="shared" si="198"/>
        <v>DUD</v>
      </c>
      <c r="AJ286" t="str">
        <f t="shared" si="199"/>
        <v>DUD</v>
      </c>
      <c r="AK286" t="str">
        <f t="shared" si="200"/>
        <v>DUD</v>
      </c>
      <c r="AL286" t="str">
        <f t="shared" si="201"/>
        <v>DUD</v>
      </c>
      <c r="AM286" t="str">
        <f t="shared" si="202"/>
        <v>DUD</v>
      </c>
      <c r="AN286" t="str">
        <f t="shared" si="203"/>
        <v>DUD</v>
      </c>
      <c r="AO286">
        <f t="shared" si="204"/>
        <v>0</v>
      </c>
      <c r="AP286" s="21">
        <f t="shared" si="205"/>
        <v>1</v>
      </c>
      <c r="AQ286" s="20">
        <f>Main!D178</f>
        <v>0</v>
      </c>
      <c r="AR286" s="24" t="e">
        <f t="shared" si="206"/>
        <v>#VALUE!</v>
      </c>
      <c r="AS286" t="e">
        <f t="shared" si="207"/>
        <v>#VALUE!</v>
      </c>
      <c r="AT286" t="e">
        <f t="shared" si="208"/>
        <v>#VALUE!</v>
      </c>
      <c r="AU286" t="str">
        <f t="shared" si="209"/>
        <v/>
      </c>
      <c r="AV286" t="str">
        <f t="shared" si="210"/>
        <v>No vapor present</v>
      </c>
      <c r="AW286" t="str">
        <f t="shared" si="211"/>
        <v/>
      </c>
      <c r="AX286" t="str">
        <f t="shared" si="212"/>
        <v/>
      </c>
      <c r="AY286" s="26" t="e">
        <f t="shared" si="213"/>
        <v>#VALUE!</v>
      </c>
      <c r="AZ286" s="22">
        <f>IF(B286&gt;C286,1+ -0.000340326741162024 *(B286-C286)+(B286-C286)^2* -0.000000850463578321 + (B286-C286)*Main!C178* -0.000001031725417801,1)</f>
        <v>1</v>
      </c>
      <c r="BA286" t="e">
        <f t="shared" si="214"/>
        <v>#VALUE!</v>
      </c>
      <c r="BB286" s="25" t="e">
        <f>IF(AND(ISBLANK(Main!C178),ISNUMBER(Main!F178)), Main!F178, BA286*D286+(1-BA286)*AV286)</f>
        <v>#VALUE!</v>
      </c>
      <c r="BC286" s="27"/>
      <c r="BL286" s="53"/>
      <c r="BM286" s="54"/>
    </row>
    <row r="287" spans="2:65">
      <c r="B287">
        <f>Main!E179</f>
        <v>0</v>
      </c>
      <c r="C287" t="str">
        <f>IF(ISNUMBER(Main!C179),Main!C179, IF(AND(ISBLANK(Main!C179), ISNUMBER(Main!F179)), 'Tm-Th-Salinity'!H287,""))</f>
        <v/>
      </c>
      <c r="D287" s="25" t="str">
        <f>IF('Tm-Th-Salinity'!E287=0,0.0000000001,'Tm-Th-Salinity'!E287)</f>
        <v/>
      </c>
      <c r="E287" t="e">
        <f t="shared" si="168"/>
        <v>#VALUE!</v>
      </c>
      <c r="F287" t="e">
        <f t="shared" si="169"/>
        <v>#VALUE!</v>
      </c>
      <c r="G287" t="str">
        <f t="shared" si="170"/>
        <v>DUD</v>
      </c>
      <c r="H287" t="str">
        <f t="shared" si="171"/>
        <v>DUD</v>
      </c>
      <c r="I287" t="str">
        <f t="shared" si="172"/>
        <v>DUD</v>
      </c>
      <c r="J287" t="str">
        <f t="shared" si="173"/>
        <v>DUD</v>
      </c>
      <c r="K287" t="str">
        <f t="shared" si="174"/>
        <v>DUD</v>
      </c>
      <c r="L287" t="str">
        <f t="shared" si="175"/>
        <v>DUD</v>
      </c>
      <c r="M287" t="str">
        <f t="shared" si="176"/>
        <v>DUD</v>
      </c>
      <c r="N287" t="str">
        <f t="shared" si="177"/>
        <v>DUD</v>
      </c>
      <c r="O287" t="str">
        <f t="shared" si="178"/>
        <v>DUD</v>
      </c>
      <c r="P287" t="str">
        <f t="shared" si="179"/>
        <v>DUD</v>
      </c>
      <c r="Q287" t="str">
        <f t="shared" si="180"/>
        <v>DUD</v>
      </c>
      <c r="R287" t="str">
        <f t="shared" si="181"/>
        <v>DUD</v>
      </c>
      <c r="S287" t="str">
        <f t="shared" si="182"/>
        <v>DUD</v>
      </c>
      <c r="T287" t="str">
        <f t="shared" si="183"/>
        <v>DUD</v>
      </c>
      <c r="U287" t="str">
        <f t="shared" si="184"/>
        <v>DUD</v>
      </c>
      <c r="V287" t="str">
        <f t="shared" si="185"/>
        <v>DUD</v>
      </c>
      <c r="W287" t="str">
        <f t="shared" si="186"/>
        <v>DUD</v>
      </c>
      <c r="X287" t="str">
        <f t="shared" si="187"/>
        <v>DUD</v>
      </c>
      <c r="Y287" t="str">
        <f t="shared" si="188"/>
        <v>DUD</v>
      </c>
      <c r="Z287" t="str">
        <f t="shared" si="189"/>
        <v>DUD</v>
      </c>
      <c r="AA287" t="str">
        <f t="shared" si="190"/>
        <v>DUD</v>
      </c>
      <c r="AB287" t="str">
        <f t="shared" si="191"/>
        <v>DUD</v>
      </c>
      <c r="AC287" t="str">
        <f t="shared" si="192"/>
        <v>DUD</v>
      </c>
      <c r="AD287" t="str">
        <f t="shared" si="193"/>
        <v>DUD</v>
      </c>
      <c r="AE287" t="str">
        <f t="shared" si="194"/>
        <v>DUD</v>
      </c>
      <c r="AF287" t="str">
        <f t="shared" si="195"/>
        <v>DUD</v>
      </c>
      <c r="AG287" t="str">
        <f t="shared" si="196"/>
        <v>DUD</v>
      </c>
      <c r="AH287" t="str">
        <f t="shared" si="197"/>
        <v>DUD</v>
      </c>
      <c r="AI287" t="str">
        <f t="shared" si="198"/>
        <v>DUD</v>
      </c>
      <c r="AJ287" t="str">
        <f t="shared" si="199"/>
        <v>DUD</v>
      </c>
      <c r="AK287" t="str">
        <f t="shared" si="200"/>
        <v>DUD</v>
      </c>
      <c r="AL287" t="str">
        <f t="shared" si="201"/>
        <v>DUD</v>
      </c>
      <c r="AM287" t="str">
        <f t="shared" si="202"/>
        <v>DUD</v>
      </c>
      <c r="AN287" t="str">
        <f t="shared" si="203"/>
        <v>DUD</v>
      </c>
      <c r="AO287">
        <f t="shared" si="204"/>
        <v>0</v>
      </c>
      <c r="AP287" s="21">
        <f t="shared" si="205"/>
        <v>1</v>
      </c>
      <c r="AQ287" s="20">
        <f>Main!D179</f>
        <v>0</v>
      </c>
      <c r="AR287" s="24" t="e">
        <f t="shared" si="206"/>
        <v>#VALUE!</v>
      </c>
      <c r="AS287" t="e">
        <f t="shared" si="207"/>
        <v>#VALUE!</v>
      </c>
      <c r="AT287" t="e">
        <f t="shared" si="208"/>
        <v>#VALUE!</v>
      </c>
      <c r="AU287" t="str">
        <f t="shared" si="209"/>
        <v/>
      </c>
      <c r="AV287" t="str">
        <f t="shared" si="210"/>
        <v>No vapor present</v>
      </c>
      <c r="AW287" t="str">
        <f t="shared" si="211"/>
        <v/>
      </c>
      <c r="AX287" t="str">
        <f t="shared" si="212"/>
        <v/>
      </c>
      <c r="AY287" s="26" t="e">
        <f t="shared" si="213"/>
        <v>#VALUE!</v>
      </c>
      <c r="AZ287" s="22">
        <f>IF(B287&gt;C287,1+ -0.000340326741162024 *(B287-C287)+(B287-C287)^2* -0.000000850463578321 + (B287-C287)*Main!C179* -0.000001031725417801,1)</f>
        <v>1</v>
      </c>
      <c r="BA287" t="e">
        <f t="shared" si="214"/>
        <v>#VALUE!</v>
      </c>
      <c r="BB287" s="25" t="e">
        <f>IF(AND(ISBLANK(Main!C179),ISNUMBER(Main!F179)), Main!F179, BA287*D287+(1-BA287)*AV287)</f>
        <v>#VALUE!</v>
      </c>
      <c r="BC287" s="27"/>
      <c r="BL287" s="53"/>
      <c r="BM287" s="54"/>
    </row>
    <row r="288" spans="2:65">
      <c r="B288">
        <f>Main!E180</f>
        <v>0</v>
      </c>
      <c r="C288" t="str">
        <f>IF(ISNUMBER(Main!C180),Main!C180, IF(AND(ISBLANK(Main!C180), ISNUMBER(Main!F180)), 'Tm-Th-Salinity'!H288,""))</f>
        <v/>
      </c>
      <c r="D288" s="25" t="str">
        <f>IF('Tm-Th-Salinity'!E288=0,0.0000000001,'Tm-Th-Salinity'!E288)</f>
        <v/>
      </c>
      <c r="E288" t="e">
        <f t="shared" si="168"/>
        <v>#VALUE!</v>
      </c>
      <c r="F288" t="e">
        <f t="shared" si="169"/>
        <v>#VALUE!</v>
      </c>
      <c r="G288" t="str">
        <f t="shared" si="170"/>
        <v>DUD</v>
      </c>
      <c r="H288" t="str">
        <f t="shared" si="171"/>
        <v>DUD</v>
      </c>
      <c r="I288" t="str">
        <f t="shared" si="172"/>
        <v>DUD</v>
      </c>
      <c r="J288" t="str">
        <f t="shared" si="173"/>
        <v>DUD</v>
      </c>
      <c r="K288" t="str">
        <f t="shared" si="174"/>
        <v>DUD</v>
      </c>
      <c r="L288" t="str">
        <f t="shared" si="175"/>
        <v>DUD</v>
      </c>
      <c r="M288" t="str">
        <f t="shared" si="176"/>
        <v>DUD</v>
      </c>
      <c r="N288" t="str">
        <f t="shared" si="177"/>
        <v>DUD</v>
      </c>
      <c r="O288" t="str">
        <f t="shared" si="178"/>
        <v>DUD</v>
      </c>
      <c r="P288" t="str">
        <f t="shared" si="179"/>
        <v>DUD</v>
      </c>
      <c r="Q288" t="str">
        <f t="shared" si="180"/>
        <v>DUD</v>
      </c>
      <c r="R288" t="str">
        <f t="shared" si="181"/>
        <v>DUD</v>
      </c>
      <c r="S288" t="str">
        <f t="shared" si="182"/>
        <v>DUD</v>
      </c>
      <c r="T288" t="str">
        <f t="shared" si="183"/>
        <v>DUD</v>
      </c>
      <c r="U288" t="str">
        <f t="shared" si="184"/>
        <v>DUD</v>
      </c>
      <c r="V288" t="str">
        <f t="shared" si="185"/>
        <v>DUD</v>
      </c>
      <c r="W288" t="str">
        <f t="shared" si="186"/>
        <v>DUD</v>
      </c>
      <c r="X288" t="str">
        <f t="shared" si="187"/>
        <v>DUD</v>
      </c>
      <c r="Y288" t="str">
        <f t="shared" si="188"/>
        <v>DUD</v>
      </c>
      <c r="Z288" t="str">
        <f t="shared" si="189"/>
        <v>DUD</v>
      </c>
      <c r="AA288" t="str">
        <f t="shared" si="190"/>
        <v>DUD</v>
      </c>
      <c r="AB288" t="str">
        <f t="shared" si="191"/>
        <v>DUD</v>
      </c>
      <c r="AC288" t="str">
        <f t="shared" si="192"/>
        <v>DUD</v>
      </c>
      <c r="AD288" t="str">
        <f t="shared" si="193"/>
        <v>DUD</v>
      </c>
      <c r="AE288" t="str">
        <f t="shared" si="194"/>
        <v>DUD</v>
      </c>
      <c r="AF288" t="str">
        <f t="shared" si="195"/>
        <v>DUD</v>
      </c>
      <c r="AG288" t="str">
        <f t="shared" si="196"/>
        <v>DUD</v>
      </c>
      <c r="AH288" t="str">
        <f t="shared" si="197"/>
        <v>DUD</v>
      </c>
      <c r="AI288" t="str">
        <f t="shared" si="198"/>
        <v>DUD</v>
      </c>
      <c r="AJ288" t="str">
        <f t="shared" si="199"/>
        <v>DUD</v>
      </c>
      <c r="AK288" t="str">
        <f t="shared" si="200"/>
        <v>DUD</v>
      </c>
      <c r="AL288" t="str">
        <f t="shared" si="201"/>
        <v>DUD</v>
      </c>
      <c r="AM288" t="str">
        <f t="shared" si="202"/>
        <v>DUD</v>
      </c>
      <c r="AN288" t="str">
        <f t="shared" si="203"/>
        <v>DUD</v>
      </c>
      <c r="AO288">
        <f t="shared" si="204"/>
        <v>0</v>
      </c>
      <c r="AP288" s="21">
        <f t="shared" si="205"/>
        <v>1</v>
      </c>
      <c r="AQ288" s="20">
        <f>Main!D180</f>
        <v>0</v>
      </c>
      <c r="AR288" s="24" t="e">
        <f t="shared" si="206"/>
        <v>#VALUE!</v>
      </c>
      <c r="AS288" t="e">
        <f t="shared" si="207"/>
        <v>#VALUE!</v>
      </c>
      <c r="AT288" t="e">
        <f t="shared" si="208"/>
        <v>#VALUE!</v>
      </c>
      <c r="AU288" t="str">
        <f t="shared" si="209"/>
        <v/>
      </c>
      <c r="AV288" t="str">
        <f t="shared" si="210"/>
        <v>No vapor present</v>
      </c>
      <c r="AW288" t="str">
        <f t="shared" si="211"/>
        <v/>
      </c>
      <c r="AX288" t="str">
        <f t="shared" si="212"/>
        <v/>
      </c>
      <c r="AY288" s="26" t="e">
        <f t="shared" si="213"/>
        <v>#VALUE!</v>
      </c>
      <c r="AZ288" s="22">
        <f>IF(B288&gt;C288,1+ -0.000340326741162024 *(B288-C288)+(B288-C288)^2* -0.000000850463578321 + (B288-C288)*Main!C180* -0.000001031725417801,1)</f>
        <v>1</v>
      </c>
      <c r="BA288" t="e">
        <f t="shared" si="214"/>
        <v>#VALUE!</v>
      </c>
      <c r="BB288" s="25" t="e">
        <f>IF(AND(ISBLANK(Main!C180),ISNUMBER(Main!F180)), Main!F180, BA288*D288+(1-BA288)*AV288)</f>
        <v>#VALUE!</v>
      </c>
      <c r="BC288" s="27"/>
      <c r="BL288" s="53"/>
      <c r="BM288" s="54"/>
    </row>
    <row r="289" spans="2:65">
      <c r="B289">
        <f>Main!E181</f>
        <v>0</v>
      </c>
      <c r="C289" t="str">
        <f>IF(ISNUMBER(Main!C181),Main!C181, IF(AND(ISBLANK(Main!C181), ISNUMBER(Main!F181)), 'Tm-Th-Salinity'!H289,""))</f>
        <v/>
      </c>
      <c r="D289" s="25" t="str">
        <f>IF('Tm-Th-Salinity'!E289=0,0.0000000001,'Tm-Th-Salinity'!E289)</f>
        <v/>
      </c>
      <c r="E289" t="e">
        <f t="shared" si="168"/>
        <v>#VALUE!</v>
      </c>
      <c r="F289" t="e">
        <f t="shared" si="169"/>
        <v>#VALUE!</v>
      </c>
      <c r="G289" t="str">
        <f t="shared" si="170"/>
        <v>DUD</v>
      </c>
      <c r="H289" t="str">
        <f t="shared" si="171"/>
        <v>DUD</v>
      </c>
      <c r="I289" t="str">
        <f t="shared" si="172"/>
        <v>DUD</v>
      </c>
      <c r="J289" t="str">
        <f t="shared" si="173"/>
        <v>DUD</v>
      </c>
      <c r="K289" t="str">
        <f t="shared" si="174"/>
        <v>DUD</v>
      </c>
      <c r="L289" t="str">
        <f t="shared" si="175"/>
        <v>DUD</v>
      </c>
      <c r="M289" t="str">
        <f t="shared" si="176"/>
        <v>DUD</v>
      </c>
      <c r="N289" t="str">
        <f t="shared" si="177"/>
        <v>DUD</v>
      </c>
      <c r="O289" t="str">
        <f t="shared" si="178"/>
        <v>DUD</v>
      </c>
      <c r="P289" t="str">
        <f t="shared" si="179"/>
        <v>DUD</v>
      </c>
      <c r="Q289" t="str">
        <f t="shared" si="180"/>
        <v>DUD</v>
      </c>
      <c r="R289" t="str">
        <f t="shared" si="181"/>
        <v>DUD</v>
      </c>
      <c r="S289" t="str">
        <f t="shared" si="182"/>
        <v>DUD</v>
      </c>
      <c r="T289" t="str">
        <f t="shared" si="183"/>
        <v>DUD</v>
      </c>
      <c r="U289" t="str">
        <f t="shared" si="184"/>
        <v>DUD</v>
      </c>
      <c r="V289" t="str">
        <f t="shared" si="185"/>
        <v>DUD</v>
      </c>
      <c r="W289" t="str">
        <f t="shared" si="186"/>
        <v>DUD</v>
      </c>
      <c r="X289" t="str">
        <f t="shared" si="187"/>
        <v>DUD</v>
      </c>
      <c r="Y289" t="str">
        <f t="shared" si="188"/>
        <v>DUD</v>
      </c>
      <c r="Z289" t="str">
        <f t="shared" si="189"/>
        <v>DUD</v>
      </c>
      <c r="AA289" t="str">
        <f t="shared" si="190"/>
        <v>DUD</v>
      </c>
      <c r="AB289" t="str">
        <f t="shared" si="191"/>
        <v>DUD</v>
      </c>
      <c r="AC289" t="str">
        <f t="shared" si="192"/>
        <v>DUD</v>
      </c>
      <c r="AD289" t="str">
        <f t="shared" si="193"/>
        <v>DUD</v>
      </c>
      <c r="AE289" t="str">
        <f t="shared" si="194"/>
        <v>DUD</v>
      </c>
      <c r="AF289" t="str">
        <f t="shared" si="195"/>
        <v>DUD</v>
      </c>
      <c r="AG289" t="str">
        <f t="shared" si="196"/>
        <v>DUD</v>
      </c>
      <c r="AH289" t="str">
        <f t="shared" si="197"/>
        <v>DUD</v>
      </c>
      <c r="AI289" t="str">
        <f t="shared" si="198"/>
        <v>DUD</v>
      </c>
      <c r="AJ289" t="str">
        <f t="shared" si="199"/>
        <v>DUD</v>
      </c>
      <c r="AK289" t="str">
        <f t="shared" si="200"/>
        <v>DUD</v>
      </c>
      <c r="AL289" t="str">
        <f t="shared" si="201"/>
        <v>DUD</v>
      </c>
      <c r="AM289" t="str">
        <f t="shared" si="202"/>
        <v>DUD</v>
      </c>
      <c r="AN289" t="str">
        <f t="shared" si="203"/>
        <v>DUD</v>
      </c>
      <c r="AO289">
        <f t="shared" si="204"/>
        <v>0</v>
      </c>
      <c r="AP289" s="21">
        <f t="shared" si="205"/>
        <v>1</v>
      </c>
      <c r="AQ289" s="20">
        <f>Main!D181</f>
        <v>0</v>
      </c>
      <c r="AR289" s="24" t="e">
        <f t="shared" si="206"/>
        <v>#VALUE!</v>
      </c>
      <c r="AS289" t="e">
        <f t="shared" si="207"/>
        <v>#VALUE!</v>
      </c>
      <c r="AT289" t="e">
        <f t="shared" si="208"/>
        <v>#VALUE!</v>
      </c>
      <c r="AU289" t="str">
        <f t="shared" si="209"/>
        <v/>
      </c>
      <c r="AV289" t="str">
        <f t="shared" si="210"/>
        <v>No vapor present</v>
      </c>
      <c r="AW289" t="str">
        <f t="shared" si="211"/>
        <v/>
      </c>
      <c r="AX289" t="str">
        <f t="shared" si="212"/>
        <v/>
      </c>
      <c r="AY289" s="26" t="e">
        <f t="shared" si="213"/>
        <v>#VALUE!</v>
      </c>
      <c r="AZ289" s="22">
        <f>IF(B289&gt;C289,1+ -0.000340326741162024 *(B289-C289)+(B289-C289)^2* -0.000000850463578321 + (B289-C289)*Main!C181* -0.000001031725417801,1)</f>
        <v>1</v>
      </c>
      <c r="BA289" t="e">
        <f t="shared" si="214"/>
        <v>#VALUE!</v>
      </c>
      <c r="BB289" s="25" t="e">
        <f>IF(AND(ISBLANK(Main!C181),ISNUMBER(Main!F181)), Main!F181, BA289*D289+(1-BA289)*AV289)</f>
        <v>#VALUE!</v>
      </c>
      <c r="BC289" s="27"/>
      <c r="BL289" s="53"/>
      <c r="BM289" s="54"/>
    </row>
    <row r="290" spans="2:65">
      <c r="B290">
        <f>Main!E182</f>
        <v>0</v>
      </c>
      <c r="C290" t="str">
        <f>IF(ISNUMBER(Main!C182),Main!C182, IF(AND(ISBLANK(Main!C182), ISNUMBER(Main!F182)), 'Tm-Th-Salinity'!H290,""))</f>
        <v/>
      </c>
      <c r="D290" s="25" t="str">
        <f>IF('Tm-Th-Salinity'!E290=0,0.0000000001,'Tm-Th-Salinity'!E290)</f>
        <v/>
      </c>
      <c r="E290" t="e">
        <f t="shared" si="168"/>
        <v>#VALUE!</v>
      </c>
      <c r="F290" t="e">
        <f t="shared" si="169"/>
        <v>#VALUE!</v>
      </c>
      <c r="G290" t="str">
        <f t="shared" si="170"/>
        <v>DUD</v>
      </c>
      <c r="H290" t="str">
        <f t="shared" si="171"/>
        <v>DUD</v>
      </c>
      <c r="I290" t="str">
        <f t="shared" si="172"/>
        <v>DUD</v>
      </c>
      <c r="J290" t="str">
        <f t="shared" si="173"/>
        <v>DUD</v>
      </c>
      <c r="K290" t="str">
        <f t="shared" si="174"/>
        <v>DUD</v>
      </c>
      <c r="L290" t="str">
        <f t="shared" si="175"/>
        <v>DUD</v>
      </c>
      <c r="M290" t="str">
        <f t="shared" si="176"/>
        <v>DUD</v>
      </c>
      <c r="N290" t="str">
        <f t="shared" si="177"/>
        <v>DUD</v>
      </c>
      <c r="O290" t="str">
        <f t="shared" si="178"/>
        <v>DUD</v>
      </c>
      <c r="P290" t="str">
        <f t="shared" si="179"/>
        <v>DUD</v>
      </c>
      <c r="Q290" t="str">
        <f t="shared" si="180"/>
        <v>DUD</v>
      </c>
      <c r="R290" t="str">
        <f t="shared" si="181"/>
        <v>DUD</v>
      </c>
      <c r="S290" t="str">
        <f t="shared" si="182"/>
        <v>DUD</v>
      </c>
      <c r="T290" t="str">
        <f t="shared" si="183"/>
        <v>DUD</v>
      </c>
      <c r="U290" t="str">
        <f t="shared" si="184"/>
        <v>DUD</v>
      </c>
      <c r="V290" t="str">
        <f t="shared" si="185"/>
        <v>DUD</v>
      </c>
      <c r="W290" t="str">
        <f t="shared" si="186"/>
        <v>DUD</v>
      </c>
      <c r="X290" t="str">
        <f t="shared" si="187"/>
        <v>DUD</v>
      </c>
      <c r="Y290" t="str">
        <f t="shared" si="188"/>
        <v>DUD</v>
      </c>
      <c r="Z290" t="str">
        <f t="shared" si="189"/>
        <v>DUD</v>
      </c>
      <c r="AA290" t="str">
        <f t="shared" si="190"/>
        <v>DUD</v>
      </c>
      <c r="AB290" t="str">
        <f t="shared" si="191"/>
        <v>DUD</v>
      </c>
      <c r="AC290" t="str">
        <f t="shared" si="192"/>
        <v>DUD</v>
      </c>
      <c r="AD290" t="str">
        <f t="shared" si="193"/>
        <v>DUD</v>
      </c>
      <c r="AE290" t="str">
        <f t="shared" si="194"/>
        <v>DUD</v>
      </c>
      <c r="AF290" t="str">
        <f t="shared" si="195"/>
        <v>DUD</v>
      </c>
      <c r="AG290" t="str">
        <f t="shared" si="196"/>
        <v>DUD</v>
      </c>
      <c r="AH290" t="str">
        <f t="shared" si="197"/>
        <v>DUD</v>
      </c>
      <c r="AI290" t="str">
        <f t="shared" si="198"/>
        <v>DUD</v>
      </c>
      <c r="AJ290" t="str">
        <f t="shared" si="199"/>
        <v>DUD</v>
      </c>
      <c r="AK290" t="str">
        <f t="shared" si="200"/>
        <v>DUD</v>
      </c>
      <c r="AL290" t="str">
        <f t="shared" si="201"/>
        <v>DUD</v>
      </c>
      <c r="AM290" t="str">
        <f t="shared" si="202"/>
        <v>DUD</v>
      </c>
      <c r="AN290" t="str">
        <f t="shared" si="203"/>
        <v>DUD</v>
      </c>
      <c r="AO290">
        <f t="shared" si="204"/>
        <v>0</v>
      </c>
      <c r="AP290" s="21">
        <f t="shared" si="205"/>
        <v>1</v>
      </c>
      <c r="AQ290" s="20">
        <f>Main!D182</f>
        <v>0</v>
      </c>
      <c r="AR290" s="24" t="e">
        <f t="shared" si="206"/>
        <v>#VALUE!</v>
      </c>
      <c r="AS290" t="e">
        <f t="shared" si="207"/>
        <v>#VALUE!</v>
      </c>
      <c r="AT290" t="e">
        <f t="shared" si="208"/>
        <v>#VALUE!</v>
      </c>
      <c r="AU290" t="str">
        <f t="shared" si="209"/>
        <v/>
      </c>
      <c r="AV290" t="str">
        <f t="shared" si="210"/>
        <v>No vapor present</v>
      </c>
      <c r="AW290" t="str">
        <f t="shared" si="211"/>
        <v/>
      </c>
      <c r="AX290" t="str">
        <f t="shared" si="212"/>
        <v/>
      </c>
      <c r="AY290" s="26" t="e">
        <f t="shared" si="213"/>
        <v>#VALUE!</v>
      </c>
      <c r="AZ290" s="22">
        <f>IF(B290&gt;C290,1+ -0.000340326741162024 *(B290-C290)+(B290-C290)^2* -0.000000850463578321 + (B290-C290)*Main!C182* -0.000001031725417801,1)</f>
        <v>1</v>
      </c>
      <c r="BA290" t="e">
        <f t="shared" si="214"/>
        <v>#VALUE!</v>
      </c>
      <c r="BB290" s="25" t="e">
        <f>IF(AND(ISBLANK(Main!C182),ISNUMBER(Main!F182)), Main!F182, BA290*D290+(1-BA290)*AV290)</f>
        <v>#VALUE!</v>
      </c>
      <c r="BC290" s="27"/>
      <c r="BL290" s="53"/>
      <c r="BM290" s="54"/>
    </row>
    <row r="291" spans="2:65">
      <c r="B291">
        <f>Main!E183</f>
        <v>0</v>
      </c>
      <c r="C291" t="str">
        <f>IF(ISNUMBER(Main!C183),Main!C183, IF(AND(ISBLANK(Main!C183), ISNUMBER(Main!F183)), 'Tm-Th-Salinity'!H291,""))</f>
        <v/>
      </c>
      <c r="D291" s="25" t="str">
        <f>IF('Tm-Th-Salinity'!E291=0,0.0000000001,'Tm-Th-Salinity'!E291)</f>
        <v/>
      </c>
      <c r="E291" t="e">
        <f t="shared" si="168"/>
        <v>#VALUE!</v>
      </c>
      <c r="F291" t="e">
        <f t="shared" si="169"/>
        <v>#VALUE!</v>
      </c>
      <c r="G291" t="str">
        <f t="shared" si="170"/>
        <v>DUD</v>
      </c>
      <c r="H291" t="str">
        <f t="shared" si="171"/>
        <v>DUD</v>
      </c>
      <c r="I291" t="str">
        <f t="shared" si="172"/>
        <v>DUD</v>
      </c>
      <c r="J291" t="str">
        <f t="shared" si="173"/>
        <v>DUD</v>
      </c>
      <c r="K291" t="str">
        <f t="shared" si="174"/>
        <v>DUD</v>
      </c>
      <c r="L291" t="str">
        <f t="shared" si="175"/>
        <v>DUD</v>
      </c>
      <c r="M291" t="str">
        <f t="shared" si="176"/>
        <v>DUD</v>
      </c>
      <c r="N291" t="str">
        <f t="shared" si="177"/>
        <v>DUD</v>
      </c>
      <c r="O291" t="str">
        <f t="shared" si="178"/>
        <v>DUD</v>
      </c>
      <c r="P291" t="str">
        <f t="shared" si="179"/>
        <v>DUD</v>
      </c>
      <c r="Q291" t="str">
        <f t="shared" si="180"/>
        <v>DUD</v>
      </c>
      <c r="R291" t="str">
        <f t="shared" si="181"/>
        <v>DUD</v>
      </c>
      <c r="S291" t="str">
        <f t="shared" si="182"/>
        <v>DUD</v>
      </c>
      <c r="T291" t="str">
        <f t="shared" si="183"/>
        <v>DUD</v>
      </c>
      <c r="U291" t="str">
        <f t="shared" si="184"/>
        <v>DUD</v>
      </c>
      <c r="V291" t="str">
        <f t="shared" si="185"/>
        <v>DUD</v>
      </c>
      <c r="W291" t="str">
        <f t="shared" si="186"/>
        <v>DUD</v>
      </c>
      <c r="X291" t="str">
        <f t="shared" si="187"/>
        <v>DUD</v>
      </c>
      <c r="Y291" t="str">
        <f t="shared" si="188"/>
        <v>DUD</v>
      </c>
      <c r="Z291" t="str">
        <f t="shared" si="189"/>
        <v>DUD</v>
      </c>
      <c r="AA291" t="str">
        <f t="shared" si="190"/>
        <v>DUD</v>
      </c>
      <c r="AB291" t="str">
        <f t="shared" si="191"/>
        <v>DUD</v>
      </c>
      <c r="AC291" t="str">
        <f t="shared" si="192"/>
        <v>DUD</v>
      </c>
      <c r="AD291" t="str">
        <f t="shared" si="193"/>
        <v>DUD</v>
      </c>
      <c r="AE291" t="str">
        <f t="shared" si="194"/>
        <v>DUD</v>
      </c>
      <c r="AF291" t="str">
        <f t="shared" si="195"/>
        <v>DUD</v>
      </c>
      <c r="AG291" t="str">
        <f t="shared" si="196"/>
        <v>DUD</v>
      </c>
      <c r="AH291" t="str">
        <f t="shared" si="197"/>
        <v>DUD</v>
      </c>
      <c r="AI291" t="str">
        <f t="shared" si="198"/>
        <v>DUD</v>
      </c>
      <c r="AJ291" t="str">
        <f t="shared" si="199"/>
        <v>DUD</v>
      </c>
      <c r="AK291" t="str">
        <f t="shared" si="200"/>
        <v>DUD</v>
      </c>
      <c r="AL291" t="str">
        <f t="shared" si="201"/>
        <v>DUD</v>
      </c>
      <c r="AM291" t="str">
        <f t="shared" si="202"/>
        <v>DUD</v>
      </c>
      <c r="AN291" t="str">
        <f t="shared" si="203"/>
        <v>DUD</v>
      </c>
      <c r="AO291">
        <f t="shared" si="204"/>
        <v>0</v>
      </c>
      <c r="AP291" s="21">
        <f t="shared" si="205"/>
        <v>1</v>
      </c>
      <c r="AQ291" s="20">
        <f>Main!D183</f>
        <v>0</v>
      </c>
      <c r="AR291" s="24" t="e">
        <f t="shared" si="206"/>
        <v>#VALUE!</v>
      </c>
      <c r="AS291" t="e">
        <f t="shared" si="207"/>
        <v>#VALUE!</v>
      </c>
      <c r="AT291" t="e">
        <f t="shared" si="208"/>
        <v>#VALUE!</v>
      </c>
      <c r="AU291" t="str">
        <f t="shared" si="209"/>
        <v/>
      </c>
      <c r="AV291" t="str">
        <f t="shared" si="210"/>
        <v>No vapor present</v>
      </c>
      <c r="AW291" t="str">
        <f t="shared" si="211"/>
        <v/>
      </c>
      <c r="AX291" t="str">
        <f t="shared" si="212"/>
        <v/>
      </c>
      <c r="AY291" s="26" t="e">
        <f t="shared" si="213"/>
        <v>#VALUE!</v>
      </c>
      <c r="AZ291" s="22">
        <f>IF(B291&gt;C291,1+ -0.000340326741162024 *(B291-C291)+(B291-C291)^2* -0.000000850463578321 + (B291-C291)*Main!C183* -0.000001031725417801,1)</f>
        <v>1</v>
      </c>
      <c r="BA291" t="e">
        <f t="shared" si="214"/>
        <v>#VALUE!</v>
      </c>
      <c r="BB291" s="25" t="e">
        <f>IF(AND(ISBLANK(Main!C183),ISNUMBER(Main!F183)), Main!F183, BA291*D291+(1-BA291)*AV291)</f>
        <v>#VALUE!</v>
      </c>
      <c r="BC291" s="27"/>
      <c r="BL291" s="53"/>
      <c r="BM291" s="54"/>
    </row>
    <row r="292" spans="2:65">
      <c r="B292">
        <f>Main!E184</f>
        <v>0</v>
      </c>
      <c r="C292" t="str">
        <f>IF(ISNUMBER(Main!C184),Main!C184, IF(AND(ISBLANK(Main!C184), ISNUMBER(Main!F184)), 'Tm-Th-Salinity'!H292,""))</f>
        <v/>
      </c>
      <c r="D292" s="25" t="str">
        <f>IF('Tm-Th-Salinity'!E292=0,0.0000000001,'Tm-Th-Salinity'!E292)</f>
        <v/>
      </c>
      <c r="E292" t="e">
        <f t="shared" si="168"/>
        <v>#VALUE!</v>
      </c>
      <c r="F292" t="e">
        <f t="shared" si="169"/>
        <v>#VALUE!</v>
      </c>
      <c r="G292" t="str">
        <f t="shared" si="170"/>
        <v>DUD</v>
      </c>
      <c r="H292" t="str">
        <f t="shared" si="171"/>
        <v>DUD</v>
      </c>
      <c r="I292" t="str">
        <f t="shared" si="172"/>
        <v>DUD</v>
      </c>
      <c r="J292" t="str">
        <f t="shared" si="173"/>
        <v>DUD</v>
      </c>
      <c r="K292" t="str">
        <f t="shared" si="174"/>
        <v>DUD</v>
      </c>
      <c r="L292" t="str">
        <f t="shared" si="175"/>
        <v>DUD</v>
      </c>
      <c r="M292" t="str">
        <f t="shared" si="176"/>
        <v>DUD</v>
      </c>
      <c r="N292" t="str">
        <f t="shared" si="177"/>
        <v>DUD</v>
      </c>
      <c r="O292" t="str">
        <f t="shared" si="178"/>
        <v>DUD</v>
      </c>
      <c r="P292" t="str">
        <f t="shared" si="179"/>
        <v>DUD</v>
      </c>
      <c r="Q292" t="str">
        <f t="shared" si="180"/>
        <v>DUD</v>
      </c>
      <c r="R292" t="str">
        <f t="shared" si="181"/>
        <v>DUD</v>
      </c>
      <c r="S292" t="str">
        <f t="shared" si="182"/>
        <v>DUD</v>
      </c>
      <c r="T292" t="str">
        <f t="shared" si="183"/>
        <v>DUD</v>
      </c>
      <c r="U292" t="str">
        <f t="shared" si="184"/>
        <v>DUD</v>
      </c>
      <c r="V292" t="str">
        <f t="shared" si="185"/>
        <v>DUD</v>
      </c>
      <c r="W292" t="str">
        <f t="shared" si="186"/>
        <v>DUD</v>
      </c>
      <c r="X292" t="str">
        <f t="shared" si="187"/>
        <v>DUD</v>
      </c>
      <c r="Y292" t="str">
        <f t="shared" si="188"/>
        <v>DUD</v>
      </c>
      <c r="Z292" t="str">
        <f t="shared" si="189"/>
        <v>DUD</v>
      </c>
      <c r="AA292" t="str">
        <f t="shared" si="190"/>
        <v>DUD</v>
      </c>
      <c r="AB292" t="str">
        <f t="shared" si="191"/>
        <v>DUD</v>
      </c>
      <c r="AC292" t="str">
        <f t="shared" si="192"/>
        <v>DUD</v>
      </c>
      <c r="AD292" t="str">
        <f t="shared" si="193"/>
        <v>DUD</v>
      </c>
      <c r="AE292" t="str">
        <f t="shared" si="194"/>
        <v>DUD</v>
      </c>
      <c r="AF292" t="str">
        <f t="shared" si="195"/>
        <v>DUD</v>
      </c>
      <c r="AG292" t="str">
        <f t="shared" si="196"/>
        <v>DUD</v>
      </c>
      <c r="AH292" t="str">
        <f t="shared" si="197"/>
        <v>DUD</v>
      </c>
      <c r="AI292" t="str">
        <f t="shared" si="198"/>
        <v>DUD</v>
      </c>
      <c r="AJ292" t="str">
        <f t="shared" si="199"/>
        <v>DUD</v>
      </c>
      <c r="AK292" t="str">
        <f t="shared" si="200"/>
        <v>DUD</v>
      </c>
      <c r="AL292" t="str">
        <f t="shared" si="201"/>
        <v>DUD</v>
      </c>
      <c r="AM292" t="str">
        <f t="shared" si="202"/>
        <v>DUD</v>
      </c>
      <c r="AN292" t="str">
        <f t="shared" si="203"/>
        <v>DUD</v>
      </c>
      <c r="AO292">
        <f t="shared" si="204"/>
        <v>0</v>
      </c>
      <c r="AP292" s="21">
        <f t="shared" si="205"/>
        <v>1</v>
      </c>
      <c r="AQ292" s="20">
        <f>Main!D184</f>
        <v>0</v>
      </c>
      <c r="AR292" s="24" t="e">
        <f t="shared" si="206"/>
        <v>#VALUE!</v>
      </c>
      <c r="AS292" t="e">
        <f t="shared" si="207"/>
        <v>#VALUE!</v>
      </c>
      <c r="AT292" t="e">
        <f t="shared" si="208"/>
        <v>#VALUE!</v>
      </c>
      <c r="AU292" t="str">
        <f t="shared" si="209"/>
        <v/>
      </c>
      <c r="AV292" t="str">
        <f t="shared" si="210"/>
        <v>No vapor present</v>
      </c>
      <c r="AW292" t="str">
        <f t="shared" si="211"/>
        <v/>
      </c>
      <c r="AX292" t="str">
        <f t="shared" si="212"/>
        <v/>
      </c>
      <c r="AY292" s="26" t="e">
        <f t="shared" si="213"/>
        <v>#VALUE!</v>
      </c>
      <c r="AZ292" s="22">
        <f>IF(B292&gt;C292,1+ -0.000340326741162024 *(B292-C292)+(B292-C292)^2* -0.000000850463578321 + (B292-C292)*Main!C184* -0.000001031725417801,1)</f>
        <v>1</v>
      </c>
      <c r="BA292" t="e">
        <f t="shared" si="214"/>
        <v>#VALUE!</v>
      </c>
      <c r="BB292" s="25" t="e">
        <f>IF(AND(ISBLANK(Main!C184),ISNUMBER(Main!F184)), Main!F184, BA292*D292+(1-BA292)*AV292)</f>
        <v>#VALUE!</v>
      </c>
      <c r="BC292" s="27"/>
      <c r="BL292" s="53"/>
      <c r="BM292" s="54"/>
    </row>
    <row r="293" spans="2:65">
      <c r="B293">
        <f>Main!E185</f>
        <v>0</v>
      </c>
      <c r="C293" t="str">
        <f>IF(ISNUMBER(Main!C185),Main!C185, IF(AND(ISBLANK(Main!C185), ISNUMBER(Main!F185)), 'Tm-Th-Salinity'!H293,""))</f>
        <v/>
      </c>
      <c r="D293" s="25" t="str">
        <f>IF('Tm-Th-Salinity'!E293=0,0.0000000001,'Tm-Th-Salinity'!E293)</f>
        <v/>
      </c>
      <c r="E293" t="e">
        <f t="shared" ref="E293:E300" si="215">(C293+273.15)/100</f>
        <v>#VALUE!</v>
      </c>
      <c r="F293" t="e">
        <f t="shared" ref="F293:F300" si="216">D293/100</f>
        <v>#VALUE!</v>
      </c>
      <c r="G293" t="str">
        <f t="shared" ref="G293:G300" si="217">IF($C293&lt;300, D$5*$E293^$D$14*$F293^D$14,IF(AND($C293&gt;=300, $C293&lt;484), M$5*$E293^$D$14*$F293^D$14, IF(AND($C293&gt;=484, $C293&lt;1500), V$5*$E293^$D$14*$F293^D$14, "DUD")))</f>
        <v>DUD</v>
      </c>
      <c r="H293" t="str">
        <f t="shared" ref="H293:H300" si="218">IF($C293&lt;300, E$5*$E293^$D$14*$F293^E$14,IF(AND($C293&gt;=300, $C293&lt;484), N$5*$E293^$D$14*$F293^E$14, IF(AND($C293&gt;=484, $C293&lt;1500), W$5*$E293^$D$14*$F293^E$14, "DUD")))</f>
        <v>DUD</v>
      </c>
      <c r="I293" t="str">
        <f t="shared" ref="I293:I300" si="219">IF($C293&lt;300, F$5*$E293^$D$14*$F293^F$14,IF(AND($C293&gt;=300, $C293&lt;484), O$5*$E293^$D$14*$F293^F$14, IF(AND($C293&gt;=484, $C293&lt;1500), X$5*$E293^$D$14*$F293^F$14, "DUD")))</f>
        <v>DUD</v>
      </c>
      <c r="J293" t="str">
        <f t="shared" ref="J293:J300" si="220">IF($C293&lt;300, G$5*$E293^$D$14*$F293^G$14,IF(AND($C293&gt;=300, $C293&lt;484), P$5*$E293^$D$14*$F293^G$14, IF(AND($C293&gt;=484, $C293&lt;1500), Y$5*$E293^$D$14*$F293^G$14, "DUD")))</f>
        <v>DUD</v>
      </c>
      <c r="K293" t="str">
        <f t="shared" ref="K293:K300" si="221">IF($C293&lt;300, H$5*$E293^$D$14*$F293^H$14,IF(AND($C293&gt;=300, $C293&lt;484), Q$5*$E293^$D$14*$F293^H$14, IF(AND($C293&gt;=484, $C293&lt;1500), Z$5*$E293^$D$14*$F293^H$14, "DUD")))</f>
        <v>DUD</v>
      </c>
      <c r="L293" t="str">
        <f t="shared" ref="L293:L300" si="222">IF($C293&lt;300, I$5*$E293^$D$14*$F293^I$14,IF(AND($C293&gt;=300, $C293&lt;484), R$5*$E293^$D$14*$F293^I$14, IF(AND($C293&gt;=484, $C293&lt;1500), AA$5*$E293^$D$14*$F293^I$14, "DUD")))</f>
        <v>DUD</v>
      </c>
      <c r="M293" t="str">
        <f t="shared" ref="M293:M300" si="223">IF($C293&lt;300, J$5*$E293^$D$14*$F293^J$14,IF(AND($C293&gt;=300, $C293&lt;484), S$5*$E293^$D$14*$F293^J$14, IF(AND($C293&gt;=484, $C293&lt;1500), AB$5*$E293^$D$14*$F293^J$14, "DUD")))</f>
        <v>DUD</v>
      </c>
      <c r="N293" t="str">
        <f t="shared" ref="N293:N300" si="224">IF($C293&lt;300, K$5*$E293^$D$14*$F293^K$14,IF(AND($C293&gt;=300, $C293&lt;484), T$5*$E293^$D$14*$F293^K$14, IF(AND($C293&gt;=484, $C293&lt;1500), AC$5*$E293^$D$14*$F293^K$14, "DUD")))</f>
        <v>DUD</v>
      </c>
      <c r="O293" t="str">
        <f t="shared" ref="O293:O300" si="225">IF($C293&lt;300, D$6*$E293^$D$15*$F293^D$14,IF(AND($C293&gt;=300, $C293&lt;484), M$6*$E293^$D$15*$F293^D$14, IF(AND($C293&gt;=484, $C293&lt;1500), V$6*$E293^$D$15*$F293^D$14, "DUD")))</f>
        <v>DUD</v>
      </c>
      <c r="P293" t="str">
        <f t="shared" ref="P293:P300" si="226">IF($C293&lt;300, E$6*$E293^$D$15*$F293^E$14,IF(AND($C293&gt;=300, $C293&lt;484), N$6*$E293^$D$15*$F293^E$14, IF(AND($C293&gt;=484, $C293&lt;1500), W$6*$E293^$D$15*$F293^E$14, "DUD")))</f>
        <v>DUD</v>
      </c>
      <c r="Q293" t="str">
        <f t="shared" ref="Q293:Q300" si="227">IF($C293&lt;300, F$6*$E293^$D$15*$F293^F$14,IF(AND($C293&gt;=300, $C293&lt;484), O$6*$E293^$D$15*$F293^F$14, IF(AND($C293&gt;=484, $C293&lt;1500), X$6*$E293^$D$15*$F293^F$14, "DUD")))</f>
        <v>DUD</v>
      </c>
      <c r="R293" t="str">
        <f t="shared" ref="R293:R300" si="228">IF($C293&lt;300, G$6*$E293^$D$15*$F293^G$14,IF(AND($C293&gt;=300, $C293&lt;484), P$6*$E293^$D$15*$F293^G$14, IF(AND($C293&gt;=484, $C293&lt;1500), Y$6*$E293^$D$15*$F293^G$14, "DUD")))</f>
        <v>DUD</v>
      </c>
      <c r="S293" t="str">
        <f t="shared" ref="S293:S300" si="229">IF($C293&lt;300, H$6*$E293^$D$15*$F293^H$14,IF(AND($C293&gt;=300, $C293&lt;484), Q$6*$E293^$D$15*$F293^H$14, IF(AND($C293&gt;=484, $C293&lt;1500), Z$6*$E293^$D$15*$F293^H$14, "DUD")))</f>
        <v>DUD</v>
      </c>
      <c r="T293" t="str">
        <f t="shared" ref="T293:T300" si="230">IF($C293&lt;300, I$6*$E293^$D$15*$F293^I$14,IF(AND($C293&gt;=300, $C293&lt;484), R$6*$E293^$D$15*$F293^I$14, IF(AND($C293&gt;=484, $C293&lt;1500), AA$6*$E293^$D$15*$F293^I$14, "DUD")))</f>
        <v>DUD</v>
      </c>
      <c r="U293" t="str">
        <f t="shared" ref="U293:U300" si="231">IF($C293&lt;300, J$6*$E293^$D$15*$F293^J$14,IF(AND($C293&gt;=300, $C293&lt;484), S$6*$E293^$D$15*$F293^J$14, IF(AND($C293&gt;=484, $C293&lt;1500), AB$6*$E293^$D$15*$F293^J$14, "DUD")))</f>
        <v>DUD</v>
      </c>
      <c r="V293" t="str">
        <f t="shared" ref="V293:V300" si="232">IF($C293&lt;300, D$7*$E293^$D$16*$F293^D$14,IF(AND($C293&gt;=300, $C293&lt;484), M$7*$E293^$D$16*$F293^D$14, IF(AND($C293&gt;=484, $C293&lt;1500), V$7*$E293^$D$16*$F293^D$14, "DUD")))</f>
        <v>DUD</v>
      </c>
      <c r="W293" t="str">
        <f t="shared" ref="W293:W300" si="233">IF($C293&lt;300, E$7*$E293^$D$16*$F293^E$14,IF(AND($C293&gt;=300, $C293&lt;484), N$7*$E293^$D$16*$F293^E$14, IF(AND($C293&gt;=484, $C293&lt;1500), W$7*$E293^$D$16*$F293^E$14, "DUD")))</f>
        <v>DUD</v>
      </c>
      <c r="X293" t="str">
        <f t="shared" ref="X293:X300" si="234">IF($C293&lt;300, F$7*$E293^$D$16*$F293^F$14,IF(AND($C293&gt;=300, $C293&lt;484), O$7*$E293^$D$16*$F293^F$14, IF(AND($C293&gt;=484, $C293&lt;1500), X$7*$E293^$D$16*$F293^F$14, "DUD")))</f>
        <v>DUD</v>
      </c>
      <c r="Y293" t="str">
        <f t="shared" ref="Y293:Y300" si="235">IF($C293&lt;300, G$7*$E293^$D$16*$F293^G$14,IF(AND($C293&gt;=300, $C293&lt;484), P$7*$E293^$D$16*$F293^G$14, IF(AND($C293&gt;=484, $C293&lt;1500), Y$7*$E293^$D$16*$F293^G$14, "DUD")))</f>
        <v>DUD</v>
      </c>
      <c r="Z293" t="str">
        <f t="shared" ref="Z293:Z300" si="236">IF($C293&lt;300, H$7*$E293^$D$16*$F293^H$14,IF(AND($C293&gt;=300, $C293&lt;484), Q$7*$E293^$D$16*$F293^H$14, IF(AND($C293&gt;=484, $C293&lt;1500), Z$7*$E293^$D$16*$F293^H$14, "DUD")))</f>
        <v>DUD</v>
      </c>
      <c r="AA293" t="str">
        <f t="shared" ref="AA293:AA300" si="237">IF($C293&lt;300, I$7*$E293^$D$16*$F293^I$14,IF(AND($C293&gt;=300, $C293&lt;484), R$7*$E293^$D$16*$F293^I$14, IF(AND($C293&gt;=484, $C293&lt;1500), AA$7*$E293^$D$16*$F293^I$14, "DUD")))</f>
        <v>DUD</v>
      </c>
      <c r="AB293" t="str">
        <f t="shared" ref="AB293:AB300" si="238">IF($C293&lt;300, D$8*$E293^$D$17*$F293^D$14,IF(AND($C293&gt;=300, $C293&lt;484), M$8*$E293^$D$17*$F293^D$14, IF(AND($C293&gt;=484, $C293&lt;1500), V$8*$E293^$D$17*$F293^D$14, "DUD")))</f>
        <v>DUD</v>
      </c>
      <c r="AC293" t="str">
        <f t="shared" ref="AC293:AC300" si="239">IF($C293&lt;300, E$8*$E293^$D$17*$F293^E$14,IF(AND($C293&gt;=300, $C293&lt;484), N$8*$E293^$D$17*$F293^E$14, IF(AND($C293&gt;=484, $C293&lt;1500), W$8*$E293^$D$17*$F293^E$14, "DUD")))</f>
        <v>DUD</v>
      </c>
      <c r="AD293" t="str">
        <f t="shared" ref="AD293:AD300" si="240">IF($C293&lt;300, F$8*$E293^$D$17*$F293^F$14,IF(AND($C293&gt;=300, $C293&lt;484), O$8*$E293^$D$17*$F293^F$14, IF(AND($C293&gt;=484, $C293&lt;1500), X$8*$E293^$D$17*$F293^F$14, "DUD")))</f>
        <v>DUD</v>
      </c>
      <c r="AE293" t="str">
        <f t="shared" ref="AE293:AE300" si="241">IF($C293&lt;300, G$8*$E293^$D$17*$F293^G$14,IF(AND($C293&gt;=300, $C293&lt;484), P$8*$E293^$D$17*$F293^G$14, IF(AND($C293&gt;=484, $C293&lt;1500), Y$8*$E293^$D$17*$F293^G$14, "DUD")))</f>
        <v>DUD</v>
      </c>
      <c r="AF293" t="str">
        <f t="shared" ref="AF293:AF300" si="242">IF($C293&lt;300, H$8*$E293^$D$17*$F293^H$14,IF(AND($C293&gt;=300, $C293&lt;484), Q$8*$E293^$D$17*$F293^H$14, IF(AND($C293&gt;=484, $C293&lt;1500), Z$8*$E293^$D$17*$F293^H$14, "DUD")))</f>
        <v>DUD</v>
      </c>
      <c r="AG293" t="str">
        <f t="shared" ref="AG293:AG300" si="243">IF($C293&lt;300, D$9*$E293^$D$18*$F293^D$14,IF(AND($C293&gt;=300, $C293&lt;484), M$9*$E293^$D$18*$F293^D$14, IF(AND($C293&gt;=484, $C293&lt;1500), V$9*$E293^$D$18*$F293^D$14, "DUD")))</f>
        <v>DUD</v>
      </c>
      <c r="AH293" t="str">
        <f t="shared" ref="AH293:AH300" si="244">IF($C293&lt;300, E$9*$E293^$D$18*$F293^E$14,IF(AND($C293&gt;=300, $C293&lt;484), N$9*$E293^$D$18*$F293^E$14, IF(AND($C293&gt;=484, $C293&lt;1500), W$9*$E293^$D$18*$F293^E$14, "DUD")))</f>
        <v>DUD</v>
      </c>
      <c r="AI293" t="str">
        <f t="shared" ref="AI293:AI300" si="245">IF($C293&lt;300, F$9*$E293^$D$18*$F293^F$14,IF(AND($C293&gt;=300, $C293&lt;484), O$9*$E293^$D$18*$F293^F$14, IF(AND($C293&gt;=484, $C293&lt;1500), X$9*$E293^$D$18*$F293^F$14, "DUD")))</f>
        <v>DUD</v>
      </c>
      <c r="AJ293" t="str">
        <f t="shared" ref="AJ293:AJ300" si="246">IF($C293&lt;300, G$9*$E293^$D$18*$F293^G$14,IF(AND($C293&gt;=300, $C293&lt;484), P$9*$E293^$D$18*$F293^G$14, IF(AND($C293&gt;=484, $C293&lt;1500), Y$9*$E293^$D$18*$F293^G$14, "DUD")))</f>
        <v>DUD</v>
      </c>
      <c r="AK293" t="str">
        <f t="shared" ref="AK293:AK300" si="247">IF($C293&lt;300, D$10*$E293^$D$19*$F293^D$14,IF(AND($C293&gt;=300, $C293&lt;484), M$10*$E293^$D$19*$F293^D$14, IF(AND($C293&gt;=484, $C293&lt;1500), V$10*$E293^$D$19*$F293^D$14, "DUD")))</f>
        <v>DUD</v>
      </c>
      <c r="AL293" t="str">
        <f t="shared" ref="AL293:AL300" si="248">IF($C293&lt;300, E$10*$E293^$D$19*$F293^E$14,IF(AND($C293&gt;=300, $C293&lt;484), N$10*$E293^$D$19*$F293^E$14, IF(AND($C293&gt;=484, $C293&lt;1500), W$10*$E293^$D$19*$F293^E$14, "DUD")))</f>
        <v>DUD</v>
      </c>
      <c r="AM293" t="str">
        <f t="shared" ref="AM293:AM300" si="249">IF($C293&lt;300, D$11*$E293^$D$20*$F293^D$14,IF(AND($C293&gt;=300, $C293&lt;484), M$11*$E293^$D$20*$F293^D$14, IF(AND($C293&gt;=484, $C293&lt;1500), V$11*$E293^$D$20*$F293^D$14, "DUD")))</f>
        <v>DUD</v>
      </c>
      <c r="AN293" t="str">
        <f t="shared" ref="AN293:AN300" si="250">IF($C293&lt;300, D$12*$E293^$D$21*$F293^D$14,IF(AND($C293&gt;=300, $C293&lt;484), M$12*$E293^$D$21*$F293^D$14, IF(AND($C293&gt;=484, $C293&lt;1500), V$12*$E293^$D$21*$F293^D$14, "DUD")))</f>
        <v>DUD</v>
      </c>
      <c r="AO293">
        <f t="shared" ref="AO293:AO300" si="251">SUM(G293:AN293)</f>
        <v>0</v>
      </c>
      <c r="AP293" s="21">
        <f t="shared" ref="AP293:AP300" si="252">IF(AND(AQ293="halite",C293&gt;B293),87.5232693318019 + B293^2* -0.410049875259057 + B293^3 * 0.00115907340158665 + 1.77287229548973 * C293 + C293^2 * -0.00953597270388461 + C293^3 * 0.00037967073890189 + B293 * C293 * 0.33525139919695 + B293 * C293^2 * -0.00164242453216317 + B293^2* C293 * 0.00118974098346504 + B293^2* C293^4 * 2.82835751035787E-12 + B293^3 * C293 * -0.0000066648110839168 + B293^3 * C293^2 * 0.0000000255742997455 + B293^3 * C293^3 * -4.35446772743859E-11 + B293^3 * C293^4 * 2.02257752380179E-14 + B293^4 * C293 * -0.0000000034212870046 + B293^4 * C293^3 * 1.87505885651732E-14 + B293^4 * C293^4 * -1.51982791793341E-17,10^AO293)</f>
        <v>1</v>
      </c>
      <c r="AQ293" s="20">
        <f>Main!D185</f>
        <v>0</v>
      </c>
      <c r="AR293" s="24" t="e">
        <f t="shared" ref="AR293:AR300" si="253">IF(AND(C293&gt;B293,AQ293="halite"),AS293*1000,873.48453 + 0.5585537*C293 + 0.003405*(C293-435.151)^2 + 0.00000017469*(C293-435.151)^3 - 0.000000015179*(C293-435.151)^4 - 0.000000000003306*(C293-435.151)^5 + 0.00000000000002977*(C293-435.151)^6)</f>
        <v>#VALUE!</v>
      </c>
      <c r="AS293" t="e">
        <f t="shared" ref="AS293:AS300" si="254">IF(AND(C293&gt;B293,AQ293="halite"),1.17409380847416 + B293 * B293 * 0.0000003419910544866 + B293 * B293 * B293 * -0.0000000097510758897 + 0.000113203232231015 * C293 + C293 * C293 * 0.0000021472131887127 + B293 * C293 * -0.0000039306105206257 + B293 * C293 * C293 * -0.0000000034820260987 + B293 * B293 * C293 * 0.0000000085101215958 + B293 * B293 * C293 * C293 * 3.8536934497866E-12 + B293 * B293 * B293 * C293 * 2.02101552856566E-11 + B293 * B293 * B293 * C293 * C293 * -1.97393383070816E-14,AR293/1000)</f>
        <v>#VALUE!</v>
      </c>
      <c r="AT293" t="e">
        <f t="shared" ref="AT293:AT300" si="255">IF(AND(C293&gt;B293,AQ293="halite"),"No vapor present",IF(C293&lt;39.52817,0,IF(C293&lt;505,-0.00006525 + 0.000000039606*C293^2 + 0.000000000001325*C293^4 + 3.487E-17*C293^6 - 2.01E-22*C293^8 + 2.819E-28*C293^10,0.128455903255227+0.000147188507374369*(C293-505) - 0.0000025837*(C293-505)^2 + 0.000000000007149*(C293-505)^4)))</f>
        <v>#VALUE!</v>
      </c>
      <c r="AU293" t="str">
        <f t="shared" ref="AU293:AU300" si="256">IF(AND(C293&gt;B293,AQ293="halite"),"No vapor present",IF(OR(AQ293="ice",AQ293="hydrohalite"),0,IF(AQ293="halite",     IF(C293&lt;776,10^(-16.9127 + 0.0532195*C293 - 0.000062828*C293^2 + 0.000000018512*C293^3),10^(-4.7974356-0.01084711*(C293-776)+5.44238214357975E-21*(C293-776)^15)), "")))</f>
        <v/>
      </c>
      <c r="AV293" t="str">
        <f t="shared" ref="AV293:AV300" si="257">IF(ISNUMBER(AU293),AU293*58.44277/(AU293*58.44277+(1-AU293)*18.0152)*100,"No vapor present")</f>
        <v>No vapor present</v>
      </c>
      <c r="AW293" t="str">
        <f t="shared" ref="AW293:AW300" si="258">IF(AND(C293&gt;B293,AQ293="halite"),AP293,IF(AQ293="ice",0.0061999 + 0.0005131*C293+ 0.0000174*C293^2 + 0.00000022842*C293^3,IF(AQ293="hydrohalite", 0.0046293 + 0.0003178*C293+ 0.0000091421*C293^2 + 0.00000010905*C293^3, IF(AQ293="halite", 0.00464+0.0000005*C293/800.7+16.9078*(C293/800.7)^2-269.148*(C293/800.7)^3+7632.04*(C293/800.7)^4-49563.6*(C293/800.7)^5+233119*(C293/800.7)^6-513556*(C293/800.7)^7+549708*(C293/800.7)^8-284628*(C293/800.7)^9+(0.0005-(0.00464+0.0000005+16.9078-269.148+7632.04-49563.6+233119-513556+549708-284628))*(C293/800.7)^10,""))))</f>
        <v/>
      </c>
      <c r="AX293" t="str">
        <f t="shared" ref="AX293:AX300" si="259">IF(AND(C293&gt;B293,AQ293="halite"),"Lecumberri-Sanchez, P., Steele-Macinnis, M. &amp; Bodnar, R.J. (2012) A numerical model to estimate trapping conditions of fluid inclusions that homogenize by halite disappearance. Geochimica et Cosmochimica Acta",IF(OR(AQ293="ice",AQ293="hydrohalite",AQ293=""),"",IF(AQ293="halite","Driesner, T. &amp; Heinrich, C.A. (2007) The system H2O-NaCl. Part I: Correlation formulae for phase relations in temperature-pressure-composition space from 0 to 1000 °C, 0 to 5000 bar, and 0 to 1 XNaCl","")))</f>
        <v/>
      </c>
      <c r="AY293" s="26" t="e">
        <f t="shared" ref="AY293:AY300" si="260">(AW293-AP293)/AW293*100</f>
        <v>#VALUE!</v>
      </c>
      <c r="AZ293" s="22">
        <f>IF(B293&gt;C293,1+ -0.000340326741162024 *(B293-C293)+(B293-C293)^2* -0.000000850463578321 + (B293-C293)*Main!C185* -0.000001031725417801,1)</f>
        <v>1</v>
      </c>
      <c r="BA293" t="e">
        <f t="shared" ref="BA293:BA300" si="261">AZ293*AS293/(AZ293*AS293+(1-AZ293)*AT293)</f>
        <v>#VALUE!</v>
      </c>
      <c r="BB293" s="25" t="e">
        <f>IF(AND(ISBLANK(Main!C185),ISNUMBER(Main!F185)), Main!F185, BA293*D293+(1-BA293)*AV293)</f>
        <v>#VALUE!</v>
      </c>
      <c r="BC293" s="27"/>
      <c r="BL293" s="53"/>
      <c r="BM293" s="54"/>
    </row>
    <row r="294" spans="2:65">
      <c r="B294">
        <f>Main!E186</f>
        <v>0</v>
      </c>
      <c r="C294" t="str">
        <f>IF(ISNUMBER(Main!C186),Main!C186, IF(AND(ISBLANK(Main!C186), ISNUMBER(Main!F186)), 'Tm-Th-Salinity'!H294,""))</f>
        <v/>
      </c>
      <c r="D294" s="25" t="str">
        <f>IF('Tm-Th-Salinity'!E294=0,0.0000000001,'Tm-Th-Salinity'!E294)</f>
        <v/>
      </c>
      <c r="E294" t="e">
        <f t="shared" si="215"/>
        <v>#VALUE!</v>
      </c>
      <c r="F294" t="e">
        <f t="shared" si="216"/>
        <v>#VALUE!</v>
      </c>
      <c r="G294" t="str">
        <f t="shared" si="217"/>
        <v>DUD</v>
      </c>
      <c r="H294" t="str">
        <f t="shared" si="218"/>
        <v>DUD</v>
      </c>
      <c r="I294" t="str">
        <f t="shared" si="219"/>
        <v>DUD</v>
      </c>
      <c r="J294" t="str">
        <f t="shared" si="220"/>
        <v>DUD</v>
      </c>
      <c r="K294" t="str">
        <f t="shared" si="221"/>
        <v>DUD</v>
      </c>
      <c r="L294" t="str">
        <f t="shared" si="222"/>
        <v>DUD</v>
      </c>
      <c r="M294" t="str">
        <f t="shared" si="223"/>
        <v>DUD</v>
      </c>
      <c r="N294" t="str">
        <f t="shared" si="224"/>
        <v>DUD</v>
      </c>
      <c r="O294" t="str">
        <f t="shared" si="225"/>
        <v>DUD</v>
      </c>
      <c r="P294" t="str">
        <f t="shared" si="226"/>
        <v>DUD</v>
      </c>
      <c r="Q294" t="str">
        <f t="shared" si="227"/>
        <v>DUD</v>
      </c>
      <c r="R294" t="str">
        <f t="shared" si="228"/>
        <v>DUD</v>
      </c>
      <c r="S294" t="str">
        <f t="shared" si="229"/>
        <v>DUD</v>
      </c>
      <c r="T294" t="str">
        <f t="shared" si="230"/>
        <v>DUD</v>
      </c>
      <c r="U294" t="str">
        <f t="shared" si="231"/>
        <v>DUD</v>
      </c>
      <c r="V294" t="str">
        <f t="shared" si="232"/>
        <v>DUD</v>
      </c>
      <c r="W294" t="str">
        <f t="shared" si="233"/>
        <v>DUD</v>
      </c>
      <c r="X294" t="str">
        <f t="shared" si="234"/>
        <v>DUD</v>
      </c>
      <c r="Y294" t="str">
        <f t="shared" si="235"/>
        <v>DUD</v>
      </c>
      <c r="Z294" t="str">
        <f t="shared" si="236"/>
        <v>DUD</v>
      </c>
      <c r="AA294" t="str">
        <f t="shared" si="237"/>
        <v>DUD</v>
      </c>
      <c r="AB294" t="str">
        <f t="shared" si="238"/>
        <v>DUD</v>
      </c>
      <c r="AC294" t="str">
        <f t="shared" si="239"/>
        <v>DUD</v>
      </c>
      <c r="AD294" t="str">
        <f t="shared" si="240"/>
        <v>DUD</v>
      </c>
      <c r="AE294" t="str">
        <f t="shared" si="241"/>
        <v>DUD</v>
      </c>
      <c r="AF294" t="str">
        <f t="shared" si="242"/>
        <v>DUD</v>
      </c>
      <c r="AG294" t="str">
        <f t="shared" si="243"/>
        <v>DUD</v>
      </c>
      <c r="AH294" t="str">
        <f t="shared" si="244"/>
        <v>DUD</v>
      </c>
      <c r="AI294" t="str">
        <f t="shared" si="245"/>
        <v>DUD</v>
      </c>
      <c r="AJ294" t="str">
        <f t="shared" si="246"/>
        <v>DUD</v>
      </c>
      <c r="AK294" t="str">
        <f t="shared" si="247"/>
        <v>DUD</v>
      </c>
      <c r="AL294" t="str">
        <f t="shared" si="248"/>
        <v>DUD</v>
      </c>
      <c r="AM294" t="str">
        <f t="shared" si="249"/>
        <v>DUD</v>
      </c>
      <c r="AN294" t="str">
        <f t="shared" si="250"/>
        <v>DUD</v>
      </c>
      <c r="AO294">
        <f t="shared" si="251"/>
        <v>0</v>
      </c>
      <c r="AP294" s="21">
        <f t="shared" si="252"/>
        <v>1</v>
      </c>
      <c r="AQ294" s="20">
        <f>Main!D186</f>
        <v>0</v>
      </c>
      <c r="AR294" s="24" t="e">
        <f t="shared" si="253"/>
        <v>#VALUE!</v>
      </c>
      <c r="AS294" t="e">
        <f t="shared" si="254"/>
        <v>#VALUE!</v>
      </c>
      <c r="AT294" t="e">
        <f t="shared" si="255"/>
        <v>#VALUE!</v>
      </c>
      <c r="AU294" t="str">
        <f t="shared" si="256"/>
        <v/>
      </c>
      <c r="AV294" t="str">
        <f t="shared" si="257"/>
        <v>No vapor present</v>
      </c>
      <c r="AW294" t="str">
        <f t="shared" si="258"/>
        <v/>
      </c>
      <c r="AX294" t="str">
        <f t="shared" si="259"/>
        <v/>
      </c>
      <c r="AY294" s="26" t="e">
        <f t="shared" si="260"/>
        <v>#VALUE!</v>
      </c>
      <c r="AZ294" s="22">
        <f>IF(B294&gt;C294,1+ -0.000340326741162024 *(B294-C294)+(B294-C294)^2* -0.000000850463578321 + (B294-C294)*Main!C186* -0.000001031725417801,1)</f>
        <v>1</v>
      </c>
      <c r="BA294" t="e">
        <f t="shared" si="261"/>
        <v>#VALUE!</v>
      </c>
      <c r="BB294" s="25" t="e">
        <f>IF(AND(ISBLANK(Main!C186),ISNUMBER(Main!F186)), Main!F186, BA294*D294+(1-BA294)*AV294)</f>
        <v>#VALUE!</v>
      </c>
      <c r="BC294" s="27"/>
      <c r="BL294" s="53"/>
      <c r="BM294" s="54"/>
    </row>
    <row r="295" spans="2:65">
      <c r="B295">
        <f>Main!E187</f>
        <v>0</v>
      </c>
      <c r="C295" t="str">
        <f>IF(ISNUMBER(Main!C187),Main!C187, IF(AND(ISBLANK(Main!C187), ISNUMBER(Main!F187)), 'Tm-Th-Salinity'!H295,""))</f>
        <v/>
      </c>
      <c r="D295" s="25" t="str">
        <f>IF('Tm-Th-Salinity'!E295=0,0.0000000001,'Tm-Th-Salinity'!E295)</f>
        <v/>
      </c>
      <c r="E295" t="e">
        <f t="shared" si="215"/>
        <v>#VALUE!</v>
      </c>
      <c r="F295" t="e">
        <f t="shared" si="216"/>
        <v>#VALUE!</v>
      </c>
      <c r="G295" t="str">
        <f t="shared" si="217"/>
        <v>DUD</v>
      </c>
      <c r="H295" t="str">
        <f t="shared" si="218"/>
        <v>DUD</v>
      </c>
      <c r="I295" t="str">
        <f t="shared" si="219"/>
        <v>DUD</v>
      </c>
      <c r="J295" t="str">
        <f t="shared" si="220"/>
        <v>DUD</v>
      </c>
      <c r="K295" t="str">
        <f t="shared" si="221"/>
        <v>DUD</v>
      </c>
      <c r="L295" t="str">
        <f t="shared" si="222"/>
        <v>DUD</v>
      </c>
      <c r="M295" t="str">
        <f t="shared" si="223"/>
        <v>DUD</v>
      </c>
      <c r="N295" t="str">
        <f t="shared" si="224"/>
        <v>DUD</v>
      </c>
      <c r="O295" t="str">
        <f t="shared" si="225"/>
        <v>DUD</v>
      </c>
      <c r="P295" t="str">
        <f t="shared" si="226"/>
        <v>DUD</v>
      </c>
      <c r="Q295" t="str">
        <f t="shared" si="227"/>
        <v>DUD</v>
      </c>
      <c r="R295" t="str">
        <f t="shared" si="228"/>
        <v>DUD</v>
      </c>
      <c r="S295" t="str">
        <f t="shared" si="229"/>
        <v>DUD</v>
      </c>
      <c r="T295" t="str">
        <f t="shared" si="230"/>
        <v>DUD</v>
      </c>
      <c r="U295" t="str">
        <f t="shared" si="231"/>
        <v>DUD</v>
      </c>
      <c r="V295" t="str">
        <f t="shared" si="232"/>
        <v>DUD</v>
      </c>
      <c r="W295" t="str">
        <f t="shared" si="233"/>
        <v>DUD</v>
      </c>
      <c r="X295" t="str">
        <f t="shared" si="234"/>
        <v>DUD</v>
      </c>
      <c r="Y295" t="str">
        <f t="shared" si="235"/>
        <v>DUD</v>
      </c>
      <c r="Z295" t="str">
        <f t="shared" si="236"/>
        <v>DUD</v>
      </c>
      <c r="AA295" t="str">
        <f t="shared" si="237"/>
        <v>DUD</v>
      </c>
      <c r="AB295" t="str">
        <f t="shared" si="238"/>
        <v>DUD</v>
      </c>
      <c r="AC295" t="str">
        <f t="shared" si="239"/>
        <v>DUD</v>
      </c>
      <c r="AD295" t="str">
        <f t="shared" si="240"/>
        <v>DUD</v>
      </c>
      <c r="AE295" t="str">
        <f t="shared" si="241"/>
        <v>DUD</v>
      </c>
      <c r="AF295" t="str">
        <f t="shared" si="242"/>
        <v>DUD</v>
      </c>
      <c r="AG295" t="str">
        <f t="shared" si="243"/>
        <v>DUD</v>
      </c>
      <c r="AH295" t="str">
        <f t="shared" si="244"/>
        <v>DUD</v>
      </c>
      <c r="AI295" t="str">
        <f t="shared" si="245"/>
        <v>DUD</v>
      </c>
      <c r="AJ295" t="str">
        <f t="shared" si="246"/>
        <v>DUD</v>
      </c>
      <c r="AK295" t="str">
        <f t="shared" si="247"/>
        <v>DUD</v>
      </c>
      <c r="AL295" t="str">
        <f t="shared" si="248"/>
        <v>DUD</v>
      </c>
      <c r="AM295" t="str">
        <f t="shared" si="249"/>
        <v>DUD</v>
      </c>
      <c r="AN295" t="str">
        <f t="shared" si="250"/>
        <v>DUD</v>
      </c>
      <c r="AO295">
        <f t="shared" si="251"/>
        <v>0</v>
      </c>
      <c r="AP295" s="21">
        <f t="shared" si="252"/>
        <v>1</v>
      </c>
      <c r="AQ295" s="20">
        <f>Main!D187</f>
        <v>0</v>
      </c>
      <c r="AR295" s="24" t="e">
        <f t="shared" si="253"/>
        <v>#VALUE!</v>
      </c>
      <c r="AS295" t="e">
        <f t="shared" si="254"/>
        <v>#VALUE!</v>
      </c>
      <c r="AT295" t="e">
        <f t="shared" si="255"/>
        <v>#VALUE!</v>
      </c>
      <c r="AU295" t="str">
        <f t="shared" si="256"/>
        <v/>
      </c>
      <c r="AV295" t="str">
        <f t="shared" si="257"/>
        <v>No vapor present</v>
      </c>
      <c r="AW295" t="str">
        <f t="shared" si="258"/>
        <v/>
      </c>
      <c r="AX295" t="str">
        <f t="shared" si="259"/>
        <v/>
      </c>
      <c r="AY295" s="26" t="e">
        <f t="shared" si="260"/>
        <v>#VALUE!</v>
      </c>
      <c r="AZ295" s="22">
        <f>IF(B295&gt;C295,1+ -0.000340326741162024 *(B295-C295)+(B295-C295)^2* -0.000000850463578321 + (B295-C295)*Main!C187* -0.000001031725417801,1)</f>
        <v>1</v>
      </c>
      <c r="BA295" t="e">
        <f t="shared" si="261"/>
        <v>#VALUE!</v>
      </c>
      <c r="BB295" s="25" t="e">
        <f>IF(AND(ISBLANK(Main!C187),ISNUMBER(Main!F187)), Main!F187, BA295*D295+(1-BA295)*AV295)</f>
        <v>#VALUE!</v>
      </c>
      <c r="BC295" s="27"/>
      <c r="BL295" s="53"/>
      <c r="BM295" s="54"/>
    </row>
    <row r="296" spans="2:65">
      <c r="B296">
        <f>Main!E188</f>
        <v>0</v>
      </c>
      <c r="C296" t="str">
        <f>IF(ISNUMBER(Main!C188),Main!C188, IF(AND(ISBLANK(Main!C188), ISNUMBER(Main!F188)), 'Tm-Th-Salinity'!H296,""))</f>
        <v/>
      </c>
      <c r="D296" s="25" t="str">
        <f>IF('Tm-Th-Salinity'!E296=0,0.0000000001,'Tm-Th-Salinity'!E296)</f>
        <v/>
      </c>
      <c r="E296" t="e">
        <f t="shared" si="215"/>
        <v>#VALUE!</v>
      </c>
      <c r="F296" t="e">
        <f t="shared" si="216"/>
        <v>#VALUE!</v>
      </c>
      <c r="G296" t="str">
        <f t="shared" si="217"/>
        <v>DUD</v>
      </c>
      <c r="H296" t="str">
        <f t="shared" si="218"/>
        <v>DUD</v>
      </c>
      <c r="I296" t="str">
        <f t="shared" si="219"/>
        <v>DUD</v>
      </c>
      <c r="J296" t="str">
        <f t="shared" si="220"/>
        <v>DUD</v>
      </c>
      <c r="K296" t="str">
        <f t="shared" si="221"/>
        <v>DUD</v>
      </c>
      <c r="L296" t="str">
        <f t="shared" si="222"/>
        <v>DUD</v>
      </c>
      <c r="M296" t="str">
        <f t="shared" si="223"/>
        <v>DUD</v>
      </c>
      <c r="N296" t="str">
        <f t="shared" si="224"/>
        <v>DUD</v>
      </c>
      <c r="O296" t="str">
        <f t="shared" si="225"/>
        <v>DUD</v>
      </c>
      <c r="P296" t="str">
        <f t="shared" si="226"/>
        <v>DUD</v>
      </c>
      <c r="Q296" t="str">
        <f t="shared" si="227"/>
        <v>DUD</v>
      </c>
      <c r="R296" t="str">
        <f t="shared" si="228"/>
        <v>DUD</v>
      </c>
      <c r="S296" t="str">
        <f t="shared" si="229"/>
        <v>DUD</v>
      </c>
      <c r="T296" t="str">
        <f t="shared" si="230"/>
        <v>DUD</v>
      </c>
      <c r="U296" t="str">
        <f t="shared" si="231"/>
        <v>DUD</v>
      </c>
      <c r="V296" t="str">
        <f t="shared" si="232"/>
        <v>DUD</v>
      </c>
      <c r="W296" t="str">
        <f t="shared" si="233"/>
        <v>DUD</v>
      </c>
      <c r="X296" t="str">
        <f t="shared" si="234"/>
        <v>DUD</v>
      </c>
      <c r="Y296" t="str">
        <f t="shared" si="235"/>
        <v>DUD</v>
      </c>
      <c r="Z296" t="str">
        <f t="shared" si="236"/>
        <v>DUD</v>
      </c>
      <c r="AA296" t="str">
        <f t="shared" si="237"/>
        <v>DUD</v>
      </c>
      <c r="AB296" t="str">
        <f t="shared" si="238"/>
        <v>DUD</v>
      </c>
      <c r="AC296" t="str">
        <f t="shared" si="239"/>
        <v>DUD</v>
      </c>
      <c r="AD296" t="str">
        <f t="shared" si="240"/>
        <v>DUD</v>
      </c>
      <c r="AE296" t="str">
        <f t="shared" si="241"/>
        <v>DUD</v>
      </c>
      <c r="AF296" t="str">
        <f t="shared" si="242"/>
        <v>DUD</v>
      </c>
      <c r="AG296" t="str">
        <f t="shared" si="243"/>
        <v>DUD</v>
      </c>
      <c r="AH296" t="str">
        <f t="shared" si="244"/>
        <v>DUD</v>
      </c>
      <c r="AI296" t="str">
        <f t="shared" si="245"/>
        <v>DUD</v>
      </c>
      <c r="AJ296" t="str">
        <f t="shared" si="246"/>
        <v>DUD</v>
      </c>
      <c r="AK296" t="str">
        <f t="shared" si="247"/>
        <v>DUD</v>
      </c>
      <c r="AL296" t="str">
        <f t="shared" si="248"/>
        <v>DUD</v>
      </c>
      <c r="AM296" t="str">
        <f t="shared" si="249"/>
        <v>DUD</v>
      </c>
      <c r="AN296" t="str">
        <f t="shared" si="250"/>
        <v>DUD</v>
      </c>
      <c r="AO296">
        <f t="shared" si="251"/>
        <v>0</v>
      </c>
      <c r="AP296" s="21">
        <f t="shared" si="252"/>
        <v>1</v>
      </c>
      <c r="AQ296" s="20">
        <f>Main!D188</f>
        <v>0</v>
      </c>
      <c r="AR296" s="24" t="e">
        <f t="shared" si="253"/>
        <v>#VALUE!</v>
      </c>
      <c r="AS296" t="e">
        <f t="shared" si="254"/>
        <v>#VALUE!</v>
      </c>
      <c r="AT296" t="e">
        <f t="shared" si="255"/>
        <v>#VALUE!</v>
      </c>
      <c r="AU296" t="str">
        <f t="shared" si="256"/>
        <v/>
      </c>
      <c r="AV296" t="str">
        <f t="shared" si="257"/>
        <v>No vapor present</v>
      </c>
      <c r="AW296" t="str">
        <f t="shared" si="258"/>
        <v/>
      </c>
      <c r="AX296" t="str">
        <f t="shared" si="259"/>
        <v/>
      </c>
      <c r="AY296" s="26" t="e">
        <f t="shared" si="260"/>
        <v>#VALUE!</v>
      </c>
      <c r="AZ296" s="22">
        <f>IF(B296&gt;C296,1+ -0.000340326741162024 *(B296-C296)+(B296-C296)^2* -0.000000850463578321 + (B296-C296)*Main!C188* -0.000001031725417801,1)</f>
        <v>1</v>
      </c>
      <c r="BA296" t="e">
        <f t="shared" si="261"/>
        <v>#VALUE!</v>
      </c>
      <c r="BB296" s="25" t="e">
        <f>IF(AND(ISBLANK(Main!C188),ISNUMBER(Main!F188)), Main!F188, BA296*D296+(1-BA296)*AV296)</f>
        <v>#VALUE!</v>
      </c>
      <c r="BC296" s="27"/>
      <c r="BL296" s="53"/>
      <c r="BM296" s="54"/>
    </row>
    <row r="297" spans="2:65">
      <c r="B297">
        <f>Main!E189</f>
        <v>0</v>
      </c>
      <c r="C297" t="str">
        <f>IF(ISNUMBER(Main!C189),Main!C189, IF(AND(ISBLANK(Main!C189), ISNUMBER(Main!F189)), 'Tm-Th-Salinity'!H297,""))</f>
        <v/>
      </c>
      <c r="D297" s="25" t="str">
        <f>IF('Tm-Th-Salinity'!E297=0,0.0000000001,'Tm-Th-Salinity'!E297)</f>
        <v/>
      </c>
      <c r="E297" t="e">
        <f t="shared" si="215"/>
        <v>#VALUE!</v>
      </c>
      <c r="F297" t="e">
        <f t="shared" si="216"/>
        <v>#VALUE!</v>
      </c>
      <c r="G297" t="str">
        <f t="shared" si="217"/>
        <v>DUD</v>
      </c>
      <c r="H297" t="str">
        <f t="shared" si="218"/>
        <v>DUD</v>
      </c>
      <c r="I297" t="str">
        <f t="shared" si="219"/>
        <v>DUD</v>
      </c>
      <c r="J297" t="str">
        <f t="shared" si="220"/>
        <v>DUD</v>
      </c>
      <c r="K297" t="str">
        <f t="shared" si="221"/>
        <v>DUD</v>
      </c>
      <c r="L297" t="str">
        <f t="shared" si="222"/>
        <v>DUD</v>
      </c>
      <c r="M297" t="str">
        <f t="shared" si="223"/>
        <v>DUD</v>
      </c>
      <c r="N297" t="str">
        <f t="shared" si="224"/>
        <v>DUD</v>
      </c>
      <c r="O297" t="str">
        <f t="shared" si="225"/>
        <v>DUD</v>
      </c>
      <c r="P297" t="str">
        <f t="shared" si="226"/>
        <v>DUD</v>
      </c>
      <c r="Q297" t="str">
        <f t="shared" si="227"/>
        <v>DUD</v>
      </c>
      <c r="R297" t="str">
        <f t="shared" si="228"/>
        <v>DUD</v>
      </c>
      <c r="S297" t="str">
        <f t="shared" si="229"/>
        <v>DUD</v>
      </c>
      <c r="T297" t="str">
        <f t="shared" si="230"/>
        <v>DUD</v>
      </c>
      <c r="U297" t="str">
        <f t="shared" si="231"/>
        <v>DUD</v>
      </c>
      <c r="V297" t="str">
        <f t="shared" si="232"/>
        <v>DUD</v>
      </c>
      <c r="W297" t="str">
        <f t="shared" si="233"/>
        <v>DUD</v>
      </c>
      <c r="X297" t="str">
        <f t="shared" si="234"/>
        <v>DUD</v>
      </c>
      <c r="Y297" t="str">
        <f t="shared" si="235"/>
        <v>DUD</v>
      </c>
      <c r="Z297" t="str">
        <f t="shared" si="236"/>
        <v>DUD</v>
      </c>
      <c r="AA297" t="str">
        <f t="shared" si="237"/>
        <v>DUD</v>
      </c>
      <c r="AB297" t="str">
        <f t="shared" si="238"/>
        <v>DUD</v>
      </c>
      <c r="AC297" t="str">
        <f t="shared" si="239"/>
        <v>DUD</v>
      </c>
      <c r="AD297" t="str">
        <f t="shared" si="240"/>
        <v>DUD</v>
      </c>
      <c r="AE297" t="str">
        <f t="shared" si="241"/>
        <v>DUD</v>
      </c>
      <c r="AF297" t="str">
        <f t="shared" si="242"/>
        <v>DUD</v>
      </c>
      <c r="AG297" t="str">
        <f t="shared" si="243"/>
        <v>DUD</v>
      </c>
      <c r="AH297" t="str">
        <f t="shared" si="244"/>
        <v>DUD</v>
      </c>
      <c r="AI297" t="str">
        <f t="shared" si="245"/>
        <v>DUD</v>
      </c>
      <c r="AJ297" t="str">
        <f t="shared" si="246"/>
        <v>DUD</v>
      </c>
      <c r="AK297" t="str">
        <f t="shared" si="247"/>
        <v>DUD</v>
      </c>
      <c r="AL297" t="str">
        <f t="shared" si="248"/>
        <v>DUD</v>
      </c>
      <c r="AM297" t="str">
        <f t="shared" si="249"/>
        <v>DUD</v>
      </c>
      <c r="AN297" t="str">
        <f t="shared" si="250"/>
        <v>DUD</v>
      </c>
      <c r="AO297">
        <f t="shared" si="251"/>
        <v>0</v>
      </c>
      <c r="AP297" s="21">
        <f t="shared" si="252"/>
        <v>1</v>
      </c>
      <c r="AQ297" s="20">
        <f>Main!D189</f>
        <v>0</v>
      </c>
      <c r="AR297" s="24" t="e">
        <f t="shared" si="253"/>
        <v>#VALUE!</v>
      </c>
      <c r="AS297" t="e">
        <f t="shared" si="254"/>
        <v>#VALUE!</v>
      </c>
      <c r="AT297" t="e">
        <f t="shared" si="255"/>
        <v>#VALUE!</v>
      </c>
      <c r="AU297" t="str">
        <f t="shared" si="256"/>
        <v/>
      </c>
      <c r="AV297" t="str">
        <f t="shared" si="257"/>
        <v>No vapor present</v>
      </c>
      <c r="AW297" t="str">
        <f t="shared" si="258"/>
        <v/>
      </c>
      <c r="AX297" t="str">
        <f t="shared" si="259"/>
        <v/>
      </c>
      <c r="AY297" s="26" t="e">
        <f t="shared" si="260"/>
        <v>#VALUE!</v>
      </c>
      <c r="AZ297" s="22">
        <f>IF(B297&gt;C297,1+ -0.000340326741162024 *(B297-C297)+(B297-C297)^2* -0.000000850463578321 + (B297-C297)*Main!C189* -0.000001031725417801,1)</f>
        <v>1</v>
      </c>
      <c r="BA297" t="e">
        <f t="shared" si="261"/>
        <v>#VALUE!</v>
      </c>
      <c r="BB297" s="25" t="e">
        <f>IF(AND(ISBLANK(Main!C189),ISNUMBER(Main!F189)), Main!F189, BA297*D297+(1-BA297)*AV297)</f>
        <v>#VALUE!</v>
      </c>
      <c r="BC297" s="27"/>
      <c r="BL297" s="53"/>
      <c r="BM297" s="54"/>
    </row>
    <row r="298" spans="2:65">
      <c r="B298">
        <f>Main!E190</f>
        <v>0</v>
      </c>
      <c r="C298" t="str">
        <f>IF(ISNUMBER(Main!C190),Main!C190, IF(AND(ISBLANK(Main!C190), ISNUMBER(Main!F190)), 'Tm-Th-Salinity'!H298,""))</f>
        <v/>
      </c>
      <c r="D298" s="25" t="str">
        <f>IF('Tm-Th-Salinity'!E298=0,0.0000000001,'Tm-Th-Salinity'!E298)</f>
        <v/>
      </c>
      <c r="E298" t="e">
        <f t="shared" si="215"/>
        <v>#VALUE!</v>
      </c>
      <c r="F298" t="e">
        <f t="shared" si="216"/>
        <v>#VALUE!</v>
      </c>
      <c r="G298" t="str">
        <f t="shared" si="217"/>
        <v>DUD</v>
      </c>
      <c r="H298" t="str">
        <f t="shared" si="218"/>
        <v>DUD</v>
      </c>
      <c r="I298" t="str">
        <f t="shared" si="219"/>
        <v>DUD</v>
      </c>
      <c r="J298" t="str">
        <f t="shared" si="220"/>
        <v>DUD</v>
      </c>
      <c r="K298" t="str">
        <f t="shared" si="221"/>
        <v>DUD</v>
      </c>
      <c r="L298" t="str">
        <f t="shared" si="222"/>
        <v>DUD</v>
      </c>
      <c r="M298" t="str">
        <f t="shared" si="223"/>
        <v>DUD</v>
      </c>
      <c r="N298" t="str">
        <f t="shared" si="224"/>
        <v>DUD</v>
      </c>
      <c r="O298" t="str">
        <f t="shared" si="225"/>
        <v>DUD</v>
      </c>
      <c r="P298" t="str">
        <f t="shared" si="226"/>
        <v>DUD</v>
      </c>
      <c r="Q298" t="str">
        <f t="shared" si="227"/>
        <v>DUD</v>
      </c>
      <c r="R298" t="str">
        <f t="shared" si="228"/>
        <v>DUD</v>
      </c>
      <c r="S298" t="str">
        <f t="shared" si="229"/>
        <v>DUD</v>
      </c>
      <c r="T298" t="str">
        <f t="shared" si="230"/>
        <v>DUD</v>
      </c>
      <c r="U298" t="str">
        <f t="shared" si="231"/>
        <v>DUD</v>
      </c>
      <c r="V298" t="str">
        <f t="shared" si="232"/>
        <v>DUD</v>
      </c>
      <c r="W298" t="str">
        <f t="shared" si="233"/>
        <v>DUD</v>
      </c>
      <c r="X298" t="str">
        <f t="shared" si="234"/>
        <v>DUD</v>
      </c>
      <c r="Y298" t="str">
        <f t="shared" si="235"/>
        <v>DUD</v>
      </c>
      <c r="Z298" t="str">
        <f t="shared" si="236"/>
        <v>DUD</v>
      </c>
      <c r="AA298" t="str">
        <f t="shared" si="237"/>
        <v>DUD</v>
      </c>
      <c r="AB298" t="str">
        <f t="shared" si="238"/>
        <v>DUD</v>
      </c>
      <c r="AC298" t="str">
        <f t="shared" si="239"/>
        <v>DUD</v>
      </c>
      <c r="AD298" t="str">
        <f t="shared" si="240"/>
        <v>DUD</v>
      </c>
      <c r="AE298" t="str">
        <f t="shared" si="241"/>
        <v>DUD</v>
      </c>
      <c r="AF298" t="str">
        <f t="shared" si="242"/>
        <v>DUD</v>
      </c>
      <c r="AG298" t="str">
        <f t="shared" si="243"/>
        <v>DUD</v>
      </c>
      <c r="AH298" t="str">
        <f t="shared" si="244"/>
        <v>DUD</v>
      </c>
      <c r="AI298" t="str">
        <f t="shared" si="245"/>
        <v>DUD</v>
      </c>
      <c r="AJ298" t="str">
        <f t="shared" si="246"/>
        <v>DUD</v>
      </c>
      <c r="AK298" t="str">
        <f t="shared" si="247"/>
        <v>DUD</v>
      </c>
      <c r="AL298" t="str">
        <f t="shared" si="248"/>
        <v>DUD</v>
      </c>
      <c r="AM298" t="str">
        <f t="shared" si="249"/>
        <v>DUD</v>
      </c>
      <c r="AN298" t="str">
        <f t="shared" si="250"/>
        <v>DUD</v>
      </c>
      <c r="AO298">
        <f t="shared" si="251"/>
        <v>0</v>
      </c>
      <c r="AP298" s="21">
        <f t="shared" si="252"/>
        <v>1</v>
      </c>
      <c r="AQ298" s="20">
        <f>Main!D190</f>
        <v>0</v>
      </c>
      <c r="AR298" s="24" t="e">
        <f t="shared" si="253"/>
        <v>#VALUE!</v>
      </c>
      <c r="AS298" t="e">
        <f t="shared" si="254"/>
        <v>#VALUE!</v>
      </c>
      <c r="AT298" t="e">
        <f t="shared" si="255"/>
        <v>#VALUE!</v>
      </c>
      <c r="AU298" t="str">
        <f t="shared" si="256"/>
        <v/>
      </c>
      <c r="AV298" t="str">
        <f t="shared" si="257"/>
        <v>No vapor present</v>
      </c>
      <c r="AW298" t="str">
        <f t="shared" si="258"/>
        <v/>
      </c>
      <c r="AX298" t="str">
        <f t="shared" si="259"/>
        <v/>
      </c>
      <c r="AY298" s="26" t="e">
        <f t="shared" si="260"/>
        <v>#VALUE!</v>
      </c>
      <c r="AZ298" s="22">
        <f>IF(B298&gt;C298,1+ -0.000340326741162024 *(B298-C298)+(B298-C298)^2* -0.000000850463578321 + (B298-C298)*Main!C190* -0.000001031725417801,1)</f>
        <v>1</v>
      </c>
      <c r="BA298" t="e">
        <f t="shared" si="261"/>
        <v>#VALUE!</v>
      </c>
      <c r="BB298" s="25" t="e">
        <f>IF(AND(ISBLANK(Main!C190),ISNUMBER(Main!F190)), Main!F190, BA298*D298+(1-BA298)*AV298)</f>
        <v>#VALUE!</v>
      </c>
      <c r="BC298" s="27"/>
      <c r="BL298" s="53"/>
      <c r="BM298" s="54"/>
    </row>
    <row r="299" spans="2:65">
      <c r="B299">
        <f>Main!E191</f>
        <v>0</v>
      </c>
      <c r="C299" t="str">
        <f>IF(ISNUMBER(Main!C191),Main!C191, IF(AND(ISBLANK(Main!C191), ISNUMBER(Main!F191)), 'Tm-Th-Salinity'!H299,""))</f>
        <v/>
      </c>
      <c r="D299" s="25" t="str">
        <f>IF('Tm-Th-Salinity'!E299=0,0.0000000001,'Tm-Th-Salinity'!E299)</f>
        <v/>
      </c>
      <c r="E299" t="e">
        <f t="shared" si="215"/>
        <v>#VALUE!</v>
      </c>
      <c r="F299" t="e">
        <f t="shared" si="216"/>
        <v>#VALUE!</v>
      </c>
      <c r="G299" t="str">
        <f t="shared" si="217"/>
        <v>DUD</v>
      </c>
      <c r="H299" t="str">
        <f t="shared" si="218"/>
        <v>DUD</v>
      </c>
      <c r="I299" t="str">
        <f t="shared" si="219"/>
        <v>DUD</v>
      </c>
      <c r="J299" t="str">
        <f t="shared" si="220"/>
        <v>DUD</v>
      </c>
      <c r="K299" t="str">
        <f t="shared" si="221"/>
        <v>DUD</v>
      </c>
      <c r="L299" t="str">
        <f t="shared" si="222"/>
        <v>DUD</v>
      </c>
      <c r="M299" t="str">
        <f t="shared" si="223"/>
        <v>DUD</v>
      </c>
      <c r="N299" t="str">
        <f t="shared" si="224"/>
        <v>DUD</v>
      </c>
      <c r="O299" t="str">
        <f t="shared" si="225"/>
        <v>DUD</v>
      </c>
      <c r="P299" t="str">
        <f t="shared" si="226"/>
        <v>DUD</v>
      </c>
      <c r="Q299" t="str">
        <f t="shared" si="227"/>
        <v>DUD</v>
      </c>
      <c r="R299" t="str">
        <f t="shared" si="228"/>
        <v>DUD</v>
      </c>
      <c r="S299" t="str">
        <f t="shared" si="229"/>
        <v>DUD</v>
      </c>
      <c r="T299" t="str">
        <f t="shared" si="230"/>
        <v>DUD</v>
      </c>
      <c r="U299" t="str">
        <f t="shared" si="231"/>
        <v>DUD</v>
      </c>
      <c r="V299" t="str">
        <f t="shared" si="232"/>
        <v>DUD</v>
      </c>
      <c r="W299" t="str">
        <f t="shared" si="233"/>
        <v>DUD</v>
      </c>
      <c r="X299" t="str">
        <f t="shared" si="234"/>
        <v>DUD</v>
      </c>
      <c r="Y299" t="str">
        <f t="shared" si="235"/>
        <v>DUD</v>
      </c>
      <c r="Z299" t="str">
        <f t="shared" si="236"/>
        <v>DUD</v>
      </c>
      <c r="AA299" t="str">
        <f t="shared" si="237"/>
        <v>DUD</v>
      </c>
      <c r="AB299" t="str">
        <f t="shared" si="238"/>
        <v>DUD</v>
      </c>
      <c r="AC299" t="str">
        <f t="shared" si="239"/>
        <v>DUD</v>
      </c>
      <c r="AD299" t="str">
        <f t="shared" si="240"/>
        <v>DUD</v>
      </c>
      <c r="AE299" t="str">
        <f t="shared" si="241"/>
        <v>DUD</v>
      </c>
      <c r="AF299" t="str">
        <f t="shared" si="242"/>
        <v>DUD</v>
      </c>
      <c r="AG299" t="str">
        <f t="shared" si="243"/>
        <v>DUD</v>
      </c>
      <c r="AH299" t="str">
        <f t="shared" si="244"/>
        <v>DUD</v>
      </c>
      <c r="AI299" t="str">
        <f t="shared" si="245"/>
        <v>DUD</v>
      </c>
      <c r="AJ299" t="str">
        <f t="shared" si="246"/>
        <v>DUD</v>
      </c>
      <c r="AK299" t="str">
        <f t="shared" si="247"/>
        <v>DUD</v>
      </c>
      <c r="AL299" t="str">
        <f t="shared" si="248"/>
        <v>DUD</v>
      </c>
      <c r="AM299" t="str">
        <f t="shared" si="249"/>
        <v>DUD</v>
      </c>
      <c r="AN299" t="str">
        <f t="shared" si="250"/>
        <v>DUD</v>
      </c>
      <c r="AO299">
        <f t="shared" si="251"/>
        <v>0</v>
      </c>
      <c r="AP299" s="21">
        <f t="shared" si="252"/>
        <v>1</v>
      </c>
      <c r="AQ299" s="20">
        <f>Main!D191</f>
        <v>0</v>
      </c>
      <c r="AR299" s="24" t="e">
        <f t="shared" si="253"/>
        <v>#VALUE!</v>
      </c>
      <c r="AS299" t="e">
        <f t="shared" si="254"/>
        <v>#VALUE!</v>
      </c>
      <c r="AT299" t="e">
        <f t="shared" si="255"/>
        <v>#VALUE!</v>
      </c>
      <c r="AU299" t="str">
        <f t="shared" si="256"/>
        <v/>
      </c>
      <c r="AV299" t="str">
        <f t="shared" si="257"/>
        <v>No vapor present</v>
      </c>
      <c r="AW299" t="str">
        <f t="shared" si="258"/>
        <v/>
      </c>
      <c r="AX299" t="str">
        <f t="shared" si="259"/>
        <v/>
      </c>
      <c r="AY299" s="26" t="e">
        <f t="shared" si="260"/>
        <v>#VALUE!</v>
      </c>
      <c r="AZ299" s="22">
        <f>IF(B299&gt;C299,1+ -0.000340326741162024 *(B299-C299)+(B299-C299)^2* -0.000000850463578321 + (B299-C299)*Main!C191* -0.000001031725417801,1)</f>
        <v>1</v>
      </c>
      <c r="BA299" t="e">
        <f t="shared" si="261"/>
        <v>#VALUE!</v>
      </c>
      <c r="BB299" s="25" t="e">
        <f>IF(AND(ISBLANK(Main!C191),ISNUMBER(Main!F191)), Main!F191, BA299*D299+(1-BA299)*AV299)</f>
        <v>#VALUE!</v>
      </c>
      <c r="BC299" s="27"/>
      <c r="BL299" s="53"/>
      <c r="BM299" s="54"/>
    </row>
    <row r="300" spans="2:65">
      <c r="B300">
        <f>Main!E192</f>
        <v>0</v>
      </c>
      <c r="C300" t="str">
        <f>IF(ISNUMBER(Main!C192),Main!C192, IF(AND(ISBLANK(Main!C192), ISNUMBER(Main!F192)), 'Tm-Th-Salinity'!H300,""))</f>
        <v/>
      </c>
      <c r="D300" s="25" t="str">
        <f>IF('Tm-Th-Salinity'!E300=0,0.0000000001,'Tm-Th-Salinity'!E300)</f>
        <v/>
      </c>
      <c r="E300" t="e">
        <f t="shared" si="215"/>
        <v>#VALUE!</v>
      </c>
      <c r="F300" t="e">
        <f t="shared" si="216"/>
        <v>#VALUE!</v>
      </c>
      <c r="G300" t="str">
        <f t="shared" si="217"/>
        <v>DUD</v>
      </c>
      <c r="H300" t="str">
        <f t="shared" si="218"/>
        <v>DUD</v>
      </c>
      <c r="I300" t="str">
        <f t="shared" si="219"/>
        <v>DUD</v>
      </c>
      <c r="J300" t="str">
        <f t="shared" si="220"/>
        <v>DUD</v>
      </c>
      <c r="K300" t="str">
        <f t="shared" si="221"/>
        <v>DUD</v>
      </c>
      <c r="L300" t="str">
        <f t="shared" si="222"/>
        <v>DUD</v>
      </c>
      <c r="M300" t="str">
        <f t="shared" si="223"/>
        <v>DUD</v>
      </c>
      <c r="N300" t="str">
        <f t="shared" si="224"/>
        <v>DUD</v>
      </c>
      <c r="O300" t="str">
        <f t="shared" si="225"/>
        <v>DUD</v>
      </c>
      <c r="P300" t="str">
        <f t="shared" si="226"/>
        <v>DUD</v>
      </c>
      <c r="Q300" t="str">
        <f t="shared" si="227"/>
        <v>DUD</v>
      </c>
      <c r="R300" t="str">
        <f t="shared" si="228"/>
        <v>DUD</v>
      </c>
      <c r="S300" t="str">
        <f t="shared" si="229"/>
        <v>DUD</v>
      </c>
      <c r="T300" t="str">
        <f t="shared" si="230"/>
        <v>DUD</v>
      </c>
      <c r="U300" t="str">
        <f t="shared" si="231"/>
        <v>DUD</v>
      </c>
      <c r="V300" t="str">
        <f t="shared" si="232"/>
        <v>DUD</v>
      </c>
      <c r="W300" t="str">
        <f t="shared" si="233"/>
        <v>DUD</v>
      </c>
      <c r="X300" t="str">
        <f t="shared" si="234"/>
        <v>DUD</v>
      </c>
      <c r="Y300" t="str">
        <f t="shared" si="235"/>
        <v>DUD</v>
      </c>
      <c r="Z300" t="str">
        <f t="shared" si="236"/>
        <v>DUD</v>
      </c>
      <c r="AA300" t="str">
        <f t="shared" si="237"/>
        <v>DUD</v>
      </c>
      <c r="AB300" t="str">
        <f t="shared" si="238"/>
        <v>DUD</v>
      </c>
      <c r="AC300" t="str">
        <f t="shared" si="239"/>
        <v>DUD</v>
      </c>
      <c r="AD300" t="str">
        <f t="shared" si="240"/>
        <v>DUD</v>
      </c>
      <c r="AE300" t="str">
        <f t="shared" si="241"/>
        <v>DUD</v>
      </c>
      <c r="AF300" t="str">
        <f t="shared" si="242"/>
        <v>DUD</v>
      </c>
      <c r="AG300" t="str">
        <f t="shared" si="243"/>
        <v>DUD</v>
      </c>
      <c r="AH300" t="str">
        <f t="shared" si="244"/>
        <v>DUD</v>
      </c>
      <c r="AI300" t="str">
        <f t="shared" si="245"/>
        <v>DUD</v>
      </c>
      <c r="AJ300" t="str">
        <f t="shared" si="246"/>
        <v>DUD</v>
      </c>
      <c r="AK300" t="str">
        <f t="shared" si="247"/>
        <v>DUD</v>
      </c>
      <c r="AL300" t="str">
        <f t="shared" si="248"/>
        <v>DUD</v>
      </c>
      <c r="AM300" t="str">
        <f t="shared" si="249"/>
        <v>DUD</v>
      </c>
      <c r="AN300" t="str">
        <f t="shared" si="250"/>
        <v>DUD</v>
      </c>
      <c r="AO300">
        <f t="shared" si="251"/>
        <v>0</v>
      </c>
      <c r="AP300" s="21">
        <f t="shared" si="252"/>
        <v>1</v>
      </c>
      <c r="AQ300" s="20">
        <f>Main!D192</f>
        <v>0</v>
      </c>
      <c r="AR300" s="24" t="e">
        <f t="shared" si="253"/>
        <v>#VALUE!</v>
      </c>
      <c r="AS300" t="e">
        <f t="shared" si="254"/>
        <v>#VALUE!</v>
      </c>
      <c r="AT300" t="e">
        <f t="shared" si="255"/>
        <v>#VALUE!</v>
      </c>
      <c r="AU300" t="str">
        <f t="shared" si="256"/>
        <v/>
      </c>
      <c r="AV300" t="str">
        <f t="shared" si="257"/>
        <v>No vapor present</v>
      </c>
      <c r="AW300" t="str">
        <f t="shared" si="258"/>
        <v/>
      </c>
      <c r="AX300" t="str">
        <f t="shared" si="259"/>
        <v/>
      </c>
      <c r="AY300" s="26" t="e">
        <f t="shared" si="260"/>
        <v>#VALUE!</v>
      </c>
      <c r="AZ300" s="22">
        <f>IF(B300&gt;C300,1+ -0.000340326741162024 *(B300-C300)+(B300-C300)^2* -0.000000850463578321 + (B300-C300)*Main!C192* -0.000001031725417801,1)</f>
        <v>1</v>
      </c>
      <c r="BA300" t="e">
        <f t="shared" si="261"/>
        <v>#VALUE!</v>
      </c>
      <c r="BB300" s="25" t="e">
        <f>IF(AND(ISBLANK(Main!C192),ISNUMBER(Main!F192)), Main!F192, BA300*D300+(1-BA300)*AV300)</f>
        <v>#VALUE!</v>
      </c>
      <c r="BC300" s="27"/>
      <c r="BL300" s="53"/>
      <c r="BM300" s="54"/>
    </row>
    <row r="301" spans="2:65">
      <c r="D301" s="25"/>
      <c r="AP301" s="21"/>
      <c r="AQ301" s="20"/>
      <c r="AR301" s="24"/>
      <c r="AY301" s="26"/>
      <c r="BC301" s="27"/>
      <c r="BL301" s="53"/>
      <c r="BM301" s="54"/>
    </row>
    <row r="302" spans="2:65">
      <c r="D302" s="25"/>
      <c r="AP302" s="21"/>
      <c r="AQ302" s="20"/>
      <c r="AR302" s="24"/>
      <c r="AY302" s="26"/>
      <c r="BC302" s="27"/>
      <c r="BL302" s="53"/>
      <c r="BM302" s="54"/>
    </row>
    <row r="303" spans="2:65">
      <c r="D303" s="25"/>
      <c r="AP303" s="21"/>
      <c r="AQ303" s="20"/>
      <c r="AR303" s="24"/>
      <c r="AY303" s="26"/>
      <c r="BC303" s="27"/>
      <c r="BL303" s="53"/>
      <c r="BM303" s="54"/>
    </row>
    <row r="304" spans="2:65">
      <c r="D304" s="25"/>
      <c r="AP304" s="21"/>
      <c r="AQ304" s="20"/>
      <c r="AR304" s="24"/>
      <c r="AY304" s="26"/>
      <c r="BC304" s="27"/>
      <c r="BL304" s="53"/>
      <c r="BM304" s="54"/>
    </row>
    <row r="305" spans="4:65">
      <c r="D305" s="25"/>
      <c r="AP305" s="21"/>
      <c r="AQ305" s="20"/>
      <c r="AR305" s="24"/>
      <c r="AY305" s="26"/>
      <c r="BC305" s="27"/>
      <c r="BL305" s="53"/>
      <c r="BM305" s="54"/>
    </row>
    <row r="306" spans="4:65">
      <c r="D306" s="25"/>
      <c r="AP306" s="21"/>
      <c r="AQ306" s="20"/>
      <c r="AR306" s="24"/>
      <c r="AY306" s="26"/>
      <c r="BC306" s="27"/>
      <c r="BL306" s="53"/>
      <c r="BM306" s="54"/>
    </row>
    <row r="307" spans="4:65">
      <c r="D307" s="25"/>
      <c r="AP307" s="21"/>
      <c r="AQ307" s="20"/>
      <c r="AR307" s="24"/>
      <c r="AY307" s="26"/>
      <c r="BC307" s="27"/>
      <c r="BL307" s="53"/>
      <c r="BM307" s="54"/>
    </row>
    <row r="308" spans="4:65">
      <c r="D308" s="25"/>
      <c r="AP308" s="21"/>
      <c r="AQ308" s="20"/>
      <c r="AR308" s="24"/>
      <c r="AY308" s="26"/>
      <c r="BC308" s="27"/>
      <c r="BL308" s="53"/>
      <c r="BM308" s="54"/>
    </row>
    <row r="309" spans="4:65">
      <c r="D309" s="25"/>
      <c r="AP309" s="21"/>
      <c r="AQ309" s="20"/>
      <c r="AR309" s="24"/>
      <c r="AY309" s="26"/>
      <c r="BC309" s="27"/>
      <c r="BL309" s="53"/>
      <c r="BM309" s="54"/>
    </row>
    <row r="310" spans="4:65">
      <c r="D310" s="25"/>
      <c r="AP310" s="21"/>
      <c r="AQ310" s="20"/>
      <c r="AR310" s="24"/>
      <c r="AY310" s="26"/>
      <c r="BC310" s="27"/>
      <c r="BL310" s="53"/>
      <c r="BM310" s="54"/>
    </row>
    <row r="311" spans="4:65">
      <c r="D311" s="25"/>
      <c r="AP311" s="21"/>
      <c r="AQ311" s="20"/>
      <c r="AR311" s="24"/>
      <c r="AY311" s="26"/>
      <c r="BC311" s="27"/>
      <c r="BL311" s="53"/>
      <c r="BM311" s="54"/>
    </row>
    <row r="312" spans="4:65">
      <c r="D312" s="25"/>
      <c r="AP312" s="21"/>
      <c r="AQ312" s="20"/>
      <c r="AR312" s="24"/>
      <c r="AY312" s="26"/>
      <c r="BC312" s="27"/>
      <c r="BL312" s="53"/>
      <c r="BM312" s="54"/>
    </row>
    <row r="313" spans="4:65">
      <c r="D313" s="25"/>
      <c r="AP313" s="21"/>
      <c r="AQ313" s="20"/>
      <c r="AR313" s="24"/>
      <c r="AY313" s="26"/>
      <c r="BC313" s="27"/>
      <c r="BL313" s="53"/>
      <c r="BM313" s="54"/>
    </row>
    <row r="314" spans="4:65">
      <c r="D314" s="25"/>
      <c r="AP314" s="21"/>
      <c r="AQ314" s="20"/>
      <c r="AR314" s="24"/>
      <c r="AY314" s="26"/>
      <c r="BC314" s="27"/>
      <c r="BL314" s="53"/>
      <c r="BM314" s="54"/>
    </row>
    <row r="315" spans="4:65">
      <c r="D315" s="25"/>
      <c r="AP315" s="21"/>
      <c r="AQ315" s="20"/>
      <c r="AR315" s="24"/>
      <c r="AY315" s="26"/>
      <c r="BC315" s="27"/>
      <c r="BL315" s="53"/>
      <c r="BM315" s="54"/>
    </row>
    <row r="316" spans="4:65">
      <c r="D316" s="25"/>
      <c r="AP316" s="21"/>
      <c r="AQ316" s="20"/>
      <c r="AR316" s="24"/>
      <c r="AY316" s="26"/>
      <c r="BC316" s="27"/>
      <c r="BL316" s="53"/>
      <c r="BM316" s="54"/>
    </row>
    <row r="317" spans="4:65">
      <c r="D317" s="25"/>
      <c r="AP317" s="21"/>
      <c r="AQ317" s="20"/>
      <c r="AR317" s="24"/>
      <c r="AY317" s="26"/>
      <c r="BC317" s="27"/>
      <c r="BL317" s="53"/>
      <c r="BM317" s="54"/>
    </row>
    <row r="318" spans="4:65">
      <c r="D318" s="25"/>
      <c r="AP318" s="21"/>
      <c r="AQ318" s="20"/>
      <c r="AR318" s="24"/>
      <c r="AY318" s="26"/>
      <c r="BC318" s="27"/>
      <c r="BL318" s="53"/>
      <c r="BM318" s="54"/>
    </row>
    <row r="319" spans="4:65">
      <c r="D319" s="25"/>
      <c r="AP319" s="21"/>
      <c r="AQ319" s="20"/>
      <c r="AR319" s="24"/>
      <c r="AY319" s="26"/>
      <c r="BC319" s="27"/>
      <c r="BL319" s="53"/>
      <c r="BM319" s="54"/>
    </row>
    <row r="320" spans="4:65">
      <c r="D320" s="25"/>
      <c r="AP320" s="21"/>
      <c r="AQ320" s="20"/>
      <c r="AR320" s="24"/>
      <c r="AY320" s="26"/>
      <c r="BC320" s="27"/>
      <c r="BL320" s="53"/>
      <c r="BM320" s="54"/>
    </row>
    <row r="321" spans="4:65">
      <c r="D321" s="25"/>
      <c r="AP321" s="21"/>
      <c r="AQ321" s="20"/>
      <c r="AR321" s="24"/>
      <c r="AY321" s="26"/>
      <c r="BC321" s="27"/>
      <c r="BL321" s="53"/>
      <c r="BM321" s="54"/>
    </row>
    <row r="322" spans="4:65">
      <c r="D322" s="25"/>
      <c r="AP322" s="21"/>
      <c r="AQ322" s="20"/>
      <c r="AR322" s="24"/>
      <c r="AY322" s="26"/>
      <c r="BC322" s="27"/>
      <c r="BL322" s="53"/>
      <c r="BM322" s="54"/>
    </row>
    <row r="323" spans="4:65">
      <c r="D323" s="25"/>
      <c r="AP323" s="21"/>
      <c r="AQ323" s="20"/>
      <c r="AR323" s="24"/>
      <c r="AY323" s="26"/>
      <c r="BC323" s="27"/>
      <c r="BL323" s="53"/>
      <c r="BM323" s="54"/>
    </row>
    <row r="324" spans="4:65">
      <c r="D324" s="25"/>
      <c r="AP324" s="21"/>
      <c r="AQ324" s="20"/>
      <c r="AR324" s="24"/>
      <c r="AY324" s="26"/>
      <c r="BC324" s="27"/>
      <c r="BL324" s="53"/>
      <c r="BM324" s="54"/>
    </row>
    <row r="325" spans="4:65">
      <c r="D325" s="25"/>
      <c r="AP325" s="21"/>
      <c r="AQ325" s="20"/>
      <c r="AR325" s="24"/>
      <c r="AY325" s="26"/>
      <c r="BC325" s="27"/>
      <c r="BL325" s="53"/>
      <c r="BM325" s="54"/>
    </row>
    <row r="326" spans="4:65">
      <c r="D326" s="25"/>
      <c r="AP326" s="21"/>
      <c r="AQ326" s="20"/>
      <c r="AR326" s="24"/>
      <c r="AY326" s="26"/>
      <c r="BC326" s="27"/>
      <c r="BL326" s="53"/>
      <c r="BM326" s="54"/>
    </row>
    <row r="327" spans="4:65">
      <c r="D327" s="25"/>
      <c r="AP327" s="21"/>
      <c r="AQ327" s="20"/>
      <c r="AR327" s="24"/>
      <c r="AY327" s="26"/>
      <c r="BC327" s="27"/>
      <c r="BL327" s="53"/>
      <c r="BM327" s="54"/>
    </row>
    <row r="328" spans="4:65">
      <c r="D328" s="25"/>
      <c r="AP328" s="21"/>
      <c r="AQ328" s="20"/>
      <c r="AR328" s="24"/>
      <c r="AY328" s="26"/>
      <c r="BC328" s="27"/>
      <c r="BL328" s="53"/>
      <c r="BM328" s="54"/>
    </row>
    <row r="329" spans="4:65">
      <c r="D329" s="25"/>
      <c r="AP329" s="21"/>
      <c r="AQ329" s="20"/>
      <c r="AR329" s="24"/>
      <c r="AY329" s="26"/>
      <c r="BC329" s="27"/>
      <c r="BL329" s="53"/>
      <c r="BM329" s="54"/>
    </row>
    <row r="330" spans="4:65">
      <c r="D330" s="25"/>
      <c r="AP330" s="21"/>
      <c r="AQ330" s="20"/>
      <c r="AR330" s="24"/>
      <c r="AY330" s="26"/>
      <c r="BC330" s="27"/>
      <c r="BL330" s="53"/>
      <c r="BM330" s="54"/>
    </row>
    <row r="331" spans="4:65">
      <c r="D331" s="25"/>
      <c r="AP331" s="21"/>
      <c r="AQ331" s="20"/>
      <c r="AR331" s="24"/>
      <c r="AY331" s="26"/>
      <c r="BC331" s="27"/>
      <c r="BL331" s="53"/>
      <c r="BM331" s="54"/>
    </row>
    <row r="332" spans="4:65">
      <c r="D332" s="25"/>
      <c r="AP332" s="21"/>
      <c r="AQ332" s="20"/>
      <c r="AR332" s="24"/>
      <c r="AY332" s="26"/>
      <c r="BC332" s="27"/>
      <c r="BL332" s="53"/>
      <c r="BM332" s="54"/>
    </row>
    <row r="333" spans="4:65">
      <c r="D333" s="25"/>
      <c r="AP333" s="21"/>
      <c r="AQ333" s="20"/>
      <c r="AR333" s="24"/>
      <c r="AY333" s="26"/>
      <c r="BC333" s="27"/>
      <c r="BL333" s="53"/>
      <c r="BM333" s="54"/>
    </row>
    <row r="334" spans="4:65">
      <c r="D334" s="25"/>
      <c r="AP334" s="21"/>
      <c r="AQ334" s="20"/>
      <c r="AR334" s="24"/>
      <c r="AY334" s="26"/>
      <c r="BC334" s="27"/>
      <c r="BL334" s="53"/>
      <c r="BM334" s="54"/>
    </row>
    <row r="335" spans="4:65">
      <c r="D335" s="25"/>
      <c r="AP335" s="21"/>
      <c r="AQ335" s="20"/>
      <c r="AR335" s="24"/>
      <c r="AY335" s="26"/>
      <c r="BC335" s="27"/>
      <c r="BL335" s="53"/>
      <c r="BM335" s="54"/>
    </row>
    <row r="336" spans="4:65">
      <c r="D336" s="25"/>
      <c r="AP336" s="21"/>
      <c r="AQ336" s="20"/>
      <c r="AR336" s="24"/>
      <c r="AY336" s="26"/>
      <c r="BC336" s="27"/>
      <c r="BL336" s="53"/>
      <c r="BM336" s="54"/>
    </row>
    <row r="337" spans="4:65">
      <c r="D337" s="25"/>
      <c r="AP337" s="21"/>
      <c r="AQ337" s="20"/>
      <c r="AR337" s="24"/>
      <c r="AY337" s="26"/>
      <c r="BC337" s="27"/>
      <c r="BL337" s="53"/>
      <c r="BM337" s="54"/>
    </row>
    <row r="338" spans="4:65">
      <c r="D338" s="25"/>
      <c r="AP338" s="21"/>
      <c r="AQ338" s="20"/>
      <c r="AR338" s="24"/>
      <c r="AY338" s="26"/>
      <c r="BC338" s="27"/>
      <c r="BL338" s="53"/>
      <c r="BM338" s="54"/>
    </row>
    <row r="339" spans="4:65">
      <c r="D339" s="25"/>
      <c r="AP339" s="21"/>
      <c r="AQ339" s="20"/>
      <c r="AR339" s="24"/>
      <c r="AY339" s="26"/>
      <c r="BC339" s="27"/>
      <c r="BL339" s="53"/>
      <c r="BM339" s="54"/>
    </row>
    <row r="340" spans="4:65">
      <c r="D340" s="25"/>
      <c r="AP340" s="21"/>
      <c r="AQ340" s="20"/>
      <c r="AR340" s="24"/>
      <c r="AY340" s="26"/>
      <c r="BC340" s="27"/>
      <c r="BL340" s="53"/>
      <c r="BM340" s="54"/>
    </row>
    <row r="341" spans="4:65">
      <c r="D341" s="25"/>
      <c r="AP341" s="21"/>
      <c r="AQ341" s="20"/>
      <c r="AR341" s="24"/>
      <c r="AY341" s="26"/>
      <c r="BC341" s="27"/>
      <c r="BL341" s="53"/>
      <c r="BM341" s="54"/>
    </row>
    <row r="342" spans="4:65">
      <c r="D342" s="25"/>
      <c r="AP342" s="21"/>
      <c r="AQ342" s="20"/>
      <c r="AR342" s="24"/>
      <c r="AY342" s="26"/>
      <c r="BC342" s="27"/>
      <c r="BL342" s="53"/>
      <c r="BM342" s="54"/>
    </row>
    <row r="343" spans="4:65">
      <c r="D343" s="25"/>
      <c r="AP343" s="21"/>
      <c r="AQ343" s="20"/>
      <c r="AR343" s="24"/>
      <c r="AY343" s="26"/>
      <c r="BC343" s="27"/>
      <c r="BL343" s="53"/>
      <c r="BM343" s="54"/>
    </row>
    <row r="344" spans="4:65">
      <c r="D344" s="25"/>
      <c r="AP344" s="21"/>
      <c r="AQ344" s="20"/>
      <c r="AR344" s="24"/>
      <c r="AY344" s="26"/>
      <c r="BC344" s="27"/>
      <c r="BL344" s="53"/>
      <c r="BM344" s="54"/>
    </row>
    <row r="345" spans="4:65">
      <c r="D345" s="25"/>
      <c r="AP345" s="21"/>
      <c r="AQ345" s="20"/>
      <c r="AR345" s="24"/>
      <c r="AY345" s="26"/>
      <c r="BC345" s="27"/>
      <c r="BL345" s="53"/>
      <c r="BM345" s="54"/>
    </row>
    <row r="346" spans="4:65">
      <c r="D346" s="25"/>
      <c r="AP346" s="21"/>
      <c r="AQ346" s="20"/>
      <c r="AR346" s="24"/>
      <c r="AY346" s="26"/>
      <c r="BC346" s="27"/>
      <c r="BL346" s="53"/>
      <c r="BM346" s="54"/>
    </row>
    <row r="347" spans="4:65">
      <c r="D347" s="25"/>
      <c r="AP347" s="21"/>
      <c r="AQ347" s="20"/>
      <c r="AR347" s="24"/>
      <c r="AY347" s="26"/>
      <c r="BC347" s="27"/>
      <c r="BL347" s="53"/>
      <c r="BM347" s="54"/>
    </row>
    <row r="348" spans="4:65">
      <c r="D348" s="25"/>
      <c r="AP348" s="21"/>
      <c r="AQ348" s="20"/>
      <c r="AR348" s="24"/>
      <c r="AY348" s="26"/>
      <c r="BC348" s="27"/>
      <c r="BL348" s="53"/>
      <c r="BM348" s="54"/>
    </row>
    <row r="349" spans="4:65">
      <c r="D349" s="25"/>
      <c r="AP349" s="21"/>
      <c r="AQ349" s="20"/>
      <c r="AR349" s="24"/>
      <c r="AY349" s="26"/>
      <c r="BC349" s="27"/>
      <c r="BL349" s="53"/>
      <c r="BM349" s="54"/>
    </row>
    <row r="350" spans="4:65">
      <c r="D350" s="25"/>
      <c r="AP350" s="21"/>
      <c r="AQ350" s="20"/>
      <c r="AR350" s="24"/>
      <c r="AY350" s="26"/>
      <c r="BC350" s="27"/>
      <c r="BL350" s="53"/>
      <c r="BM350" s="54"/>
    </row>
    <row r="351" spans="4:65">
      <c r="D351" s="25"/>
      <c r="AP351" s="21"/>
      <c r="AQ351" s="20"/>
      <c r="AR351" s="24"/>
      <c r="AY351" s="26"/>
      <c r="BC351" s="27"/>
      <c r="BL351" s="53"/>
      <c r="BM351" s="54"/>
    </row>
    <row r="352" spans="4:65">
      <c r="D352" s="25"/>
      <c r="AP352" s="21"/>
      <c r="AQ352" s="20"/>
      <c r="AR352" s="24"/>
      <c r="AY352" s="26"/>
      <c r="BC352" s="27"/>
      <c r="BL352" s="53"/>
      <c r="BM352" s="54"/>
    </row>
    <row r="353" spans="4:65">
      <c r="D353" s="25"/>
      <c r="AP353" s="21"/>
      <c r="AQ353" s="20"/>
      <c r="AR353" s="24"/>
      <c r="AY353" s="26"/>
      <c r="BC353" s="27"/>
      <c r="BL353" s="53"/>
      <c r="BM353" s="54"/>
    </row>
    <row r="354" spans="4:65">
      <c r="D354" s="25"/>
      <c r="AP354" s="21"/>
      <c r="AQ354" s="20"/>
      <c r="AR354" s="24"/>
      <c r="AY354" s="26"/>
      <c r="BC354" s="27"/>
      <c r="BL354" s="53"/>
      <c r="BM354" s="54"/>
    </row>
    <row r="355" spans="4:65">
      <c r="D355" s="25"/>
      <c r="AP355" s="21"/>
      <c r="AQ355" s="20"/>
      <c r="AR355" s="24"/>
      <c r="AY355" s="26"/>
      <c r="BC355" s="27"/>
      <c r="BL355" s="53"/>
      <c r="BM355" s="54"/>
    </row>
    <row r="356" spans="4:65">
      <c r="D356" s="25"/>
      <c r="AP356" s="21"/>
      <c r="AQ356" s="20"/>
      <c r="AR356" s="24"/>
      <c r="AY356" s="26"/>
      <c r="BC356" s="27"/>
      <c r="BL356" s="53"/>
      <c r="BM356" s="54"/>
    </row>
    <row r="357" spans="4:65">
      <c r="D357" s="25"/>
      <c r="AP357" s="21"/>
      <c r="AQ357" s="20"/>
      <c r="AR357" s="24"/>
      <c r="AY357" s="26"/>
      <c r="BC357" s="27"/>
      <c r="BL357" s="53"/>
      <c r="BM357" s="54"/>
    </row>
    <row r="358" spans="4:65">
      <c r="D358" s="25"/>
      <c r="AP358" s="21"/>
      <c r="AQ358" s="20"/>
      <c r="AR358" s="24"/>
      <c r="AY358" s="26"/>
      <c r="BC358" s="27"/>
      <c r="BL358" s="53"/>
      <c r="BM358" s="54"/>
    </row>
    <row r="359" spans="4:65">
      <c r="D359" s="25"/>
      <c r="AP359" s="21"/>
      <c r="AQ359" s="20"/>
      <c r="AR359" s="24"/>
      <c r="AY359" s="26"/>
      <c r="BC359" s="27"/>
      <c r="BL359" s="53"/>
      <c r="BM359" s="54"/>
    </row>
    <row r="360" spans="4:65">
      <c r="D360" s="25"/>
      <c r="AP360" s="21"/>
      <c r="AQ360" s="20"/>
      <c r="AR360" s="24"/>
      <c r="AY360" s="26"/>
      <c r="BC360" s="27"/>
      <c r="BL360" s="53"/>
      <c r="BM360" s="54"/>
    </row>
    <row r="361" spans="4:65">
      <c r="D361" s="25"/>
      <c r="AP361" s="21"/>
      <c r="AQ361" s="20"/>
      <c r="AR361" s="24"/>
      <c r="AY361" s="26"/>
      <c r="BC361" s="27"/>
      <c r="BL361" s="53"/>
      <c r="BM361" s="54"/>
    </row>
    <row r="362" spans="4:65">
      <c r="D362" s="25"/>
      <c r="AP362" s="21"/>
      <c r="AQ362" s="20"/>
      <c r="AR362" s="24"/>
      <c r="AY362" s="26"/>
      <c r="BC362" s="27"/>
      <c r="BL362" s="53"/>
      <c r="BM362" s="54"/>
    </row>
    <row r="363" spans="4:65">
      <c r="D363" s="25"/>
      <c r="AP363" s="21"/>
      <c r="AQ363" s="20"/>
      <c r="AR363" s="24"/>
      <c r="AY363" s="26"/>
      <c r="BC363" s="27"/>
      <c r="BL363" s="53"/>
      <c r="BM363" s="54"/>
    </row>
    <row r="364" spans="4:65">
      <c r="D364" s="25"/>
      <c r="AP364" s="21"/>
      <c r="AQ364" s="20"/>
      <c r="AR364" s="24"/>
      <c r="AY364" s="26"/>
      <c r="BC364" s="27"/>
      <c r="BL364" s="53"/>
      <c r="BM364" s="54"/>
    </row>
    <row r="365" spans="4:65">
      <c r="D365" s="25"/>
      <c r="AP365" s="21"/>
      <c r="AQ365" s="20"/>
      <c r="AR365" s="24"/>
      <c r="AY365" s="26"/>
      <c r="BC365" s="27"/>
      <c r="BL365" s="53"/>
      <c r="BM365" s="54"/>
    </row>
    <row r="366" spans="4:65">
      <c r="D366" s="25"/>
      <c r="AP366" s="21"/>
      <c r="AQ366" s="20"/>
      <c r="AR366" s="24"/>
      <c r="AY366" s="26"/>
      <c r="BC366" s="27"/>
      <c r="BL366" s="53"/>
      <c r="BM366" s="54"/>
    </row>
    <row r="367" spans="4:65">
      <c r="D367" s="25"/>
      <c r="AP367" s="21"/>
      <c r="AQ367" s="20"/>
      <c r="AR367" s="24"/>
      <c r="AY367" s="26"/>
      <c r="BC367" s="27"/>
      <c r="BL367" s="53"/>
      <c r="BM367" s="54"/>
    </row>
    <row r="368" spans="4:65">
      <c r="D368" s="25"/>
      <c r="AP368" s="21"/>
      <c r="AQ368" s="20"/>
      <c r="AR368" s="24"/>
      <c r="AY368" s="26"/>
      <c r="BC368" s="27"/>
      <c r="BL368" s="53"/>
      <c r="BM368" s="54"/>
    </row>
    <row r="369" spans="4:65">
      <c r="D369" s="25"/>
      <c r="AP369" s="21"/>
      <c r="AQ369" s="20"/>
      <c r="AR369" s="24"/>
      <c r="AY369" s="26"/>
      <c r="BC369" s="27"/>
      <c r="BL369" s="53"/>
      <c r="BM369" s="54"/>
    </row>
    <row r="370" spans="4:65">
      <c r="D370" s="25"/>
      <c r="AP370" s="21"/>
      <c r="AQ370" s="20"/>
      <c r="AR370" s="24"/>
      <c r="AY370" s="26"/>
      <c r="BC370" s="27"/>
      <c r="BL370" s="53"/>
      <c r="BM370" s="54"/>
    </row>
    <row r="371" spans="4:65">
      <c r="D371" s="25"/>
      <c r="AP371" s="21"/>
      <c r="AQ371" s="20"/>
      <c r="AR371" s="24"/>
      <c r="AY371" s="26"/>
      <c r="BC371" s="27"/>
      <c r="BL371" s="53"/>
      <c r="BM371" s="54"/>
    </row>
    <row r="372" spans="4:65">
      <c r="D372" s="25"/>
      <c r="AP372" s="21"/>
      <c r="AQ372" s="20"/>
      <c r="AR372" s="24"/>
      <c r="AY372" s="26"/>
      <c r="BC372" s="27"/>
      <c r="BL372" s="53"/>
      <c r="BM372" s="54"/>
    </row>
    <row r="373" spans="4:65">
      <c r="D373" s="25"/>
      <c r="AP373" s="21"/>
      <c r="AQ373" s="20"/>
      <c r="AR373" s="24"/>
      <c r="AY373" s="26"/>
      <c r="BC373" s="27"/>
      <c r="BL373" s="53"/>
      <c r="BM373" s="54"/>
    </row>
    <row r="374" spans="4:65">
      <c r="D374" s="25"/>
      <c r="AP374" s="21"/>
      <c r="AQ374" s="20"/>
      <c r="AR374" s="24"/>
      <c r="AY374" s="26"/>
      <c r="BC374" s="27"/>
      <c r="BL374" s="53"/>
      <c r="BM374" s="54"/>
    </row>
    <row r="375" spans="4:65">
      <c r="D375" s="25"/>
      <c r="AP375" s="21"/>
      <c r="AQ375" s="20"/>
      <c r="AR375" s="24"/>
      <c r="AY375" s="26"/>
      <c r="BC375" s="27"/>
      <c r="BL375" s="53"/>
      <c r="BM375" s="54"/>
    </row>
    <row r="376" spans="4:65">
      <c r="D376" s="25"/>
      <c r="AP376" s="21"/>
      <c r="AQ376" s="20"/>
      <c r="AR376" s="24"/>
      <c r="AY376" s="26"/>
      <c r="BC376" s="27"/>
      <c r="BL376" s="53"/>
      <c r="BM376" s="54"/>
    </row>
    <row r="377" spans="4:65">
      <c r="D377" s="25"/>
      <c r="AP377" s="21"/>
      <c r="AQ377" s="20"/>
      <c r="AR377" s="24"/>
      <c r="AY377" s="26"/>
      <c r="BC377" s="27"/>
      <c r="BL377" s="53"/>
      <c r="BM377" s="54"/>
    </row>
    <row r="378" spans="4:65">
      <c r="D378" s="25"/>
      <c r="AP378" s="21"/>
      <c r="AQ378" s="20"/>
      <c r="AR378" s="24"/>
      <c r="AY378" s="26"/>
      <c r="BC378" s="27"/>
      <c r="BL378" s="53"/>
      <c r="BM378" s="54"/>
    </row>
    <row r="379" spans="4:65">
      <c r="D379" s="25"/>
      <c r="AP379" s="21"/>
      <c r="AQ379" s="20"/>
      <c r="AR379" s="24"/>
      <c r="AY379" s="26"/>
      <c r="BC379" s="27"/>
      <c r="BL379" s="53"/>
      <c r="BM379" s="54"/>
    </row>
    <row r="380" spans="4:65">
      <c r="D380" s="25"/>
      <c r="AP380" s="21"/>
      <c r="AQ380" s="20"/>
      <c r="AR380" s="24"/>
      <c r="AY380" s="26"/>
      <c r="BC380" s="27"/>
      <c r="BL380" s="53"/>
      <c r="BM380" s="54"/>
    </row>
    <row r="381" spans="4:65">
      <c r="D381" s="25"/>
      <c r="AP381" s="21"/>
      <c r="AQ381" s="20"/>
      <c r="AR381" s="24"/>
      <c r="AY381" s="26"/>
      <c r="BC381" s="27"/>
      <c r="BL381" s="53"/>
      <c r="BM381" s="54"/>
    </row>
    <row r="382" spans="4:65">
      <c r="D382" s="25"/>
      <c r="AP382" s="21"/>
      <c r="AQ382" s="20"/>
      <c r="AR382" s="24"/>
      <c r="AY382" s="26"/>
      <c r="BC382" s="27"/>
      <c r="BL382" s="53"/>
      <c r="BM382" s="54"/>
    </row>
    <row r="383" spans="4:65">
      <c r="D383" s="25"/>
      <c r="AP383" s="21"/>
      <c r="AQ383" s="20"/>
      <c r="AR383" s="24"/>
      <c r="AY383" s="26"/>
      <c r="BC383" s="27"/>
      <c r="BL383" s="53"/>
      <c r="BM383" s="54"/>
    </row>
    <row r="384" spans="4:65">
      <c r="D384" s="25"/>
      <c r="AP384" s="21"/>
      <c r="AQ384" s="20"/>
      <c r="AR384" s="24"/>
      <c r="AY384" s="26"/>
      <c r="BC384" s="27"/>
      <c r="BL384" s="53"/>
      <c r="BM384" s="54"/>
    </row>
    <row r="385" spans="4:65">
      <c r="D385" s="25"/>
      <c r="AP385" s="21"/>
      <c r="AQ385" s="20"/>
      <c r="AR385" s="24"/>
      <c r="AY385" s="26"/>
      <c r="BC385" s="27"/>
      <c r="BL385" s="53"/>
      <c r="BM385" s="54"/>
    </row>
    <row r="386" spans="4:65">
      <c r="D386" s="25"/>
      <c r="AP386" s="21"/>
      <c r="AQ386" s="20"/>
      <c r="AR386" s="24"/>
      <c r="AY386" s="26"/>
      <c r="BC386" s="27"/>
      <c r="BL386" s="53"/>
      <c r="BM386" s="54"/>
    </row>
    <row r="387" spans="4:65">
      <c r="D387" s="25"/>
      <c r="AP387" s="21"/>
      <c r="AQ387" s="20"/>
      <c r="AR387" s="24"/>
      <c r="AY387" s="26"/>
      <c r="BC387" s="27"/>
      <c r="BL387" s="53"/>
      <c r="BM387" s="54"/>
    </row>
    <row r="388" spans="4:65">
      <c r="D388" s="25"/>
      <c r="AP388" s="21"/>
      <c r="AQ388" s="20"/>
      <c r="AR388" s="24"/>
      <c r="AY388" s="26"/>
      <c r="BC388" s="27"/>
      <c r="BL388" s="53"/>
      <c r="BM388" s="54"/>
    </row>
    <row r="389" spans="4:65">
      <c r="D389" s="25"/>
      <c r="AP389" s="21"/>
      <c r="AQ389" s="20"/>
      <c r="AR389" s="24"/>
      <c r="AY389" s="26"/>
      <c r="BC389" s="27"/>
      <c r="BL389" s="53"/>
      <c r="BM389" s="54"/>
    </row>
    <row r="390" spans="4:65">
      <c r="D390" s="25"/>
      <c r="AP390" s="21"/>
      <c r="AQ390" s="20"/>
      <c r="AR390" s="24"/>
      <c r="AY390" s="26"/>
      <c r="BC390" s="27"/>
      <c r="BL390" s="53"/>
      <c r="BM390" s="54"/>
    </row>
    <row r="391" spans="4:65">
      <c r="D391" s="25"/>
      <c r="AP391" s="21"/>
      <c r="AQ391" s="20"/>
      <c r="AR391" s="24"/>
      <c r="AY391" s="26"/>
      <c r="BC391" s="27"/>
      <c r="BL391" s="53"/>
      <c r="BM391" s="54"/>
    </row>
    <row r="392" spans="4:65">
      <c r="D392" s="25"/>
      <c r="AP392" s="21"/>
      <c r="AQ392" s="20"/>
      <c r="AR392" s="24"/>
      <c r="AY392" s="26"/>
      <c r="BC392" s="27"/>
      <c r="BL392" s="53"/>
      <c r="BM392" s="54"/>
    </row>
    <row r="393" spans="4:65">
      <c r="D393" s="25"/>
      <c r="AP393" s="21"/>
      <c r="AQ393" s="20"/>
      <c r="AR393" s="24"/>
      <c r="AY393" s="26"/>
      <c r="BC393" s="27"/>
      <c r="BL393" s="53"/>
      <c r="BM393" s="54"/>
    </row>
    <row r="394" spans="4:65">
      <c r="D394" s="25"/>
      <c r="AP394" s="21"/>
      <c r="AQ394" s="20"/>
      <c r="AR394" s="24"/>
      <c r="AY394" s="26"/>
      <c r="BC394" s="27"/>
      <c r="BL394" s="53"/>
      <c r="BM394" s="54"/>
    </row>
    <row r="395" spans="4:65">
      <c r="D395" s="25"/>
      <c r="AP395" s="21"/>
      <c r="AQ395" s="20"/>
      <c r="AR395" s="24"/>
      <c r="AY395" s="26"/>
      <c r="BC395" s="27"/>
      <c r="BL395" s="53"/>
      <c r="BM395" s="54"/>
    </row>
    <row r="396" spans="4:65">
      <c r="D396" s="25"/>
      <c r="AP396" s="21"/>
      <c r="AQ396" s="20"/>
      <c r="AR396" s="24"/>
      <c r="AY396" s="26"/>
      <c r="BC396" s="27"/>
      <c r="BL396" s="53"/>
      <c r="BM396" s="54"/>
    </row>
    <row r="397" spans="4:65">
      <c r="D397" s="25"/>
      <c r="AP397" s="21"/>
      <c r="AQ397" s="20"/>
      <c r="AR397" s="24"/>
      <c r="AY397" s="26"/>
      <c r="BC397" s="27"/>
      <c r="BL397" s="53"/>
      <c r="BM397" s="54"/>
    </row>
    <row r="398" spans="4:65">
      <c r="D398" s="25"/>
      <c r="AP398" s="21"/>
      <c r="AQ398" s="20"/>
      <c r="AR398" s="24"/>
      <c r="AY398" s="26"/>
      <c r="BC398" s="27"/>
      <c r="BL398" s="53"/>
      <c r="BM398" s="54"/>
    </row>
    <row r="399" spans="4:65">
      <c r="D399" s="25"/>
      <c r="AP399" s="21"/>
      <c r="AQ399" s="20"/>
      <c r="AR399" s="24"/>
      <c r="AY399" s="26"/>
      <c r="BC399" s="27"/>
      <c r="BL399" s="53"/>
      <c r="BM399" s="54"/>
    </row>
    <row r="400" spans="4:65">
      <c r="D400" s="25"/>
      <c r="AP400" s="21"/>
      <c r="AQ400" s="20"/>
      <c r="AR400" s="24"/>
      <c r="AY400" s="26"/>
      <c r="BC400" s="27"/>
      <c r="BL400" s="53"/>
      <c r="BM400" s="54"/>
    </row>
    <row r="401" spans="4:65">
      <c r="D401" s="25"/>
      <c r="AP401" s="21"/>
      <c r="AQ401" s="20"/>
      <c r="AR401" s="24"/>
      <c r="AY401" s="26"/>
      <c r="BC401" s="27"/>
      <c r="BL401" s="53"/>
      <c r="BM401" s="54"/>
    </row>
    <row r="402" spans="4:65">
      <c r="D402" s="25"/>
      <c r="AP402" s="21"/>
      <c r="AQ402" s="20"/>
      <c r="AR402" s="24"/>
      <c r="AY402" s="26"/>
      <c r="BC402" s="27"/>
      <c r="BL402" s="53"/>
      <c r="BM402" s="54"/>
    </row>
    <row r="403" spans="4:65">
      <c r="D403" s="25"/>
      <c r="AP403" s="21"/>
      <c r="AQ403" s="20"/>
      <c r="AR403" s="24"/>
      <c r="AY403" s="26"/>
      <c r="BC403" s="27"/>
      <c r="BL403" s="53"/>
      <c r="BM403" s="54"/>
    </row>
    <row r="404" spans="4:65">
      <c r="D404" s="25"/>
      <c r="AP404" s="21"/>
      <c r="AQ404" s="20"/>
      <c r="AR404" s="24"/>
      <c r="AY404" s="26"/>
      <c r="BC404" s="27"/>
      <c r="BL404" s="53"/>
      <c r="BM404" s="54"/>
    </row>
    <row r="405" spans="4:65">
      <c r="D405" s="25"/>
      <c r="AP405" s="21"/>
      <c r="AQ405" s="20"/>
      <c r="AR405" s="24"/>
      <c r="AY405" s="26"/>
      <c r="BC405" s="27"/>
      <c r="BL405" s="53"/>
      <c r="BM405" s="54"/>
    </row>
    <row r="406" spans="4:65">
      <c r="D406" s="25"/>
      <c r="AP406" s="21"/>
      <c r="AQ406" s="20"/>
      <c r="AR406" s="24"/>
      <c r="AY406" s="26"/>
      <c r="BC406" s="27"/>
      <c r="BL406" s="53"/>
      <c r="BM406" s="54"/>
    </row>
    <row r="407" spans="4:65">
      <c r="D407" s="25"/>
      <c r="AP407" s="21"/>
      <c r="AQ407" s="20"/>
      <c r="AR407" s="24"/>
      <c r="AY407" s="26"/>
      <c r="BC407" s="27"/>
      <c r="BL407" s="53"/>
      <c r="BM407" s="54"/>
    </row>
    <row r="408" spans="4:65">
      <c r="D408" s="25"/>
      <c r="AP408" s="21"/>
      <c r="AQ408" s="20"/>
      <c r="AR408" s="24"/>
      <c r="AY408" s="26"/>
      <c r="BC408" s="27"/>
      <c r="BL408" s="53"/>
      <c r="BM408" s="54"/>
    </row>
    <row r="409" spans="4:65">
      <c r="D409" s="25"/>
      <c r="AP409" s="21"/>
      <c r="AQ409" s="20"/>
      <c r="AR409" s="24"/>
      <c r="AY409" s="26"/>
      <c r="BC409" s="27"/>
      <c r="BL409" s="53"/>
      <c r="BM409" s="54"/>
    </row>
    <row r="410" spans="4:65">
      <c r="D410" s="25"/>
      <c r="AP410" s="21"/>
      <c r="AQ410" s="20"/>
      <c r="AR410" s="24"/>
      <c r="AY410" s="26"/>
      <c r="BC410" s="27"/>
      <c r="BL410" s="53"/>
      <c r="BM410" s="54"/>
    </row>
    <row r="411" spans="4:65">
      <c r="D411" s="25"/>
      <c r="AP411" s="21"/>
      <c r="AQ411" s="20"/>
      <c r="AR411" s="24"/>
      <c r="AY411" s="26"/>
      <c r="BC411" s="27"/>
      <c r="BL411" s="53"/>
      <c r="BM411" s="54"/>
    </row>
    <row r="412" spans="4:65">
      <c r="D412" s="25"/>
      <c r="AP412" s="21"/>
      <c r="AQ412" s="20"/>
      <c r="AR412" s="24"/>
      <c r="AY412" s="26"/>
      <c r="BC412" s="27"/>
      <c r="BL412" s="53"/>
      <c r="BM412" s="54"/>
    </row>
    <row r="413" spans="4:65">
      <c r="D413" s="25"/>
      <c r="AP413" s="21"/>
      <c r="AQ413" s="20"/>
      <c r="AR413" s="24"/>
      <c r="AY413" s="26"/>
      <c r="BC413" s="27"/>
      <c r="BL413" s="53"/>
      <c r="BM413" s="54"/>
    </row>
    <row r="414" spans="4:65">
      <c r="D414" s="25"/>
      <c r="AP414" s="21"/>
      <c r="AQ414" s="20"/>
      <c r="AR414" s="24"/>
      <c r="AY414" s="26"/>
      <c r="BC414" s="27"/>
      <c r="BL414" s="53"/>
      <c r="BM414" s="54"/>
    </row>
    <row r="415" spans="4:65">
      <c r="D415" s="25"/>
      <c r="AP415" s="21"/>
      <c r="AQ415" s="20"/>
      <c r="AR415" s="24"/>
      <c r="AY415" s="26"/>
      <c r="BC415" s="27"/>
      <c r="BL415" s="53"/>
      <c r="BM415" s="54"/>
    </row>
    <row r="416" spans="4:65">
      <c r="D416" s="25"/>
      <c r="AP416" s="21"/>
      <c r="AQ416" s="20"/>
      <c r="AR416" s="24"/>
      <c r="AY416" s="26"/>
      <c r="BC416" s="27"/>
      <c r="BL416" s="53"/>
      <c r="BM416" s="54"/>
    </row>
    <row r="417" spans="4:65">
      <c r="D417" s="25"/>
      <c r="AP417" s="21"/>
      <c r="AQ417" s="20"/>
      <c r="AR417" s="24"/>
      <c r="AY417" s="26"/>
      <c r="BC417" s="27"/>
      <c r="BL417" s="53"/>
      <c r="BM417" s="54"/>
    </row>
    <row r="418" spans="4:65">
      <c r="D418" s="25"/>
      <c r="AP418" s="21"/>
      <c r="AQ418" s="20"/>
      <c r="AR418" s="24"/>
      <c r="AY418" s="26"/>
      <c r="BC418" s="27"/>
      <c r="BL418" s="53"/>
      <c r="BM418" s="54"/>
    </row>
    <row r="419" spans="4:65">
      <c r="D419" s="25"/>
      <c r="AP419" s="21"/>
      <c r="AQ419" s="20"/>
      <c r="AR419" s="24"/>
      <c r="AY419" s="26"/>
      <c r="BC419" s="27"/>
      <c r="BL419" s="53"/>
      <c r="BM419" s="54"/>
    </row>
    <row r="420" spans="4:65">
      <c r="D420" s="25"/>
      <c r="AP420" s="21"/>
      <c r="AQ420" s="20"/>
      <c r="AR420" s="24"/>
      <c r="AY420" s="26"/>
      <c r="BC420" s="27"/>
      <c r="BL420" s="53"/>
      <c r="BM420" s="54"/>
    </row>
    <row r="421" spans="4:65">
      <c r="D421" s="25"/>
      <c r="AP421" s="21"/>
      <c r="AQ421" s="20"/>
      <c r="AR421" s="24"/>
      <c r="AY421" s="26"/>
      <c r="BC421" s="27"/>
      <c r="BL421" s="53"/>
      <c r="BM421" s="54"/>
    </row>
    <row r="422" spans="4:65">
      <c r="D422" s="25"/>
      <c r="AP422" s="21"/>
      <c r="AQ422" s="20"/>
      <c r="AR422" s="24"/>
      <c r="AY422" s="26"/>
      <c r="BC422" s="27"/>
      <c r="BL422" s="53"/>
      <c r="BM422" s="54"/>
    </row>
    <row r="423" spans="4:65">
      <c r="D423" s="25"/>
      <c r="AP423" s="21"/>
      <c r="AQ423" s="20"/>
      <c r="AR423" s="24"/>
      <c r="AY423" s="26"/>
      <c r="BC423" s="27"/>
      <c r="BL423" s="53"/>
      <c r="BM423" s="54"/>
    </row>
    <row r="424" spans="4:65">
      <c r="D424" s="25"/>
      <c r="AP424" s="21"/>
      <c r="AQ424" s="20"/>
      <c r="AR424" s="24"/>
      <c r="AY424" s="26"/>
      <c r="BC424" s="27"/>
      <c r="BL424" s="53"/>
      <c r="BM424" s="54"/>
    </row>
    <row r="425" spans="4:65">
      <c r="D425" s="25"/>
      <c r="AP425" s="21"/>
      <c r="AQ425" s="20"/>
      <c r="AR425" s="24"/>
      <c r="AY425" s="26"/>
      <c r="BC425" s="27"/>
      <c r="BL425" s="53"/>
      <c r="BM425" s="54"/>
    </row>
    <row r="426" spans="4:65">
      <c r="D426" s="25"/>
      <c r="AP426" s="21"/>
      <c r="AQ426" s="20"/>
      <c r="AR426" s="24"/>
      <c r="AY426" s="26"/>
      <c r="BC426" s="27"/>
      <c r="BL426" s="53"/>
      <c r="BM426" s="54"/>
    </row>
    <row r="427" spans="4:65">
      <c r="D427" s="25"/>
      <c r="AP427" s="21"/>
      <c r="AQ427" s="20"/>
      <c r="AR427" s="24"/>
      <c r="AY427" s="26"/>
      <c r="BC427" s="27"/>
      <c r="BL427" s="53"/>
      <c r="BM427" s="54"/>
    </row>
    <row r="428" spans="4:65">
      <c r="D428" s="25"/>
      <c r="AP428" s="21"/>
      <c r="AQ428" s="20"/>
      <c r="AR428" s="24"/>
      <c r="AY428" s="26"/>
      <c r="BC428" s="27"/>
      <c r="BL428" s="53"/>
      <c r="BM428" s="54"/>
    </row>
    <row r="429" spans="4:65">
      <c r="D429" s="25"/>
      <c r="AP429" s="21"/>
      <c r="AQ429" s="20"/>
      <c r="AR429" s="24"/>
      <c r="AY429" s="26"/>
      <c r="BC429" s="27"/>
      <c r="BL429" s="53"/>
      <c r="BM429" s="54"/>
    </row>
    <row r="430" spans="4:65">
      <c r="D430" s="25"/>
      <c r="AP430" s="21"/>
      <c r="AQ430" s="20"/>
      <c r="AR430" s="24"/>
      <c r="AY430" s="26"/>
      <c r="BC430" s="27"/>
      <c r="BL430" s="53"/>
      <c r="BM430" s="54"/>
    </row>
    <row r="431" spans="4:65">
      <c r="D431" s="25"/>
      <c r="AP431" s="21"/>
      <c r="AQ431" s="20"/>
      <c r="AR431" s="24"/>
      <c r="AY431" s="26"/>
      <c r="BC431" s="27"/>
      <c r="BL431" s="53"/>
      <c r="BM431" s="54"/>
    </row>
    <row r="432" spans="4:65">
      <c r="D432" s="25"/>
      <c r="AP432" s="21"/>
      <c r="AQ432" s="20"/>
      <c r="AR432" s="24"/>
      <c r="AY432" s="26"/>
      <c r="BC432" s="27"/>
      <c r="BL432" s="53"/>
      <c r="BM432" s="54"/>
    </row>
    <row r="433" spans="4:65">
      <c r="D433" s="25"/>
      <c r="AP433" s="21"/>
      <c r="AQ433" s="20"/>
      <c r="AR433" s="24"/>
      <c r="AY433" s="26"/>
      <c r="BC433" s="27"/>
      <c r="BL433" s="53"/>
      <c r="BM433" s="54"/>
    </row>
    <row r="434" spans="4:65">
      <c r="D434" s="25"/>
      <c r="AP434" s="21"/>
      <c r="AQ434" s="20"/>
      <c r="AR434" s="24"/>
      <c r="AY434" s="26"/>
      <c r="BC434" s="27"/>
      <c r="BL434" s="53"/>
      <c r="BM434" s="54"/>
    </row>
    <row r="435" spans="4:65">
      <c r="D435" s="25"/>
      <c r="AP435" s="21"/>
      <c r="AQ435" s="20"/>
      <c r="AR435" s="24"/>
      <c r="AY435" s="26"/>
      <c r="BC435" s="27"/>
      <c r="BL435" s="53"/>
      <c r="BM435" s="54"/>
    </row>
    <row r="436" spans="4:65">
      <c r="D436" s="25"/>
      <c r="AP436" s="21"/>
      <c r="AQ436" s="20"/>
      <c r="AR436" s="24"/>
      <c r="AY436" s="26"/>
      <c r="BC436" s="27"/>
      <c r="BL436" s="53"/>
      <c r="BM436" s="54"/>
    </row>
    <row r="437" spans="4:65">
      <c r="D437" s="25"/>
      <c r="AP437" s="21"/>
      <c r="AQ437" s="20"/>
      <c r="AR437" s="24"/>
      <c r="AY437" s="26"/>
      <c r="BC437" s="27"/>
      <c r="BL437" s="53"/>
      <c r="BM437" s="54"/>
    </row>
    <row r="438" spans="4:65">
      <c r="D438" s="25"/>
      <c r="AP438" s="21"/>
      <c r="AQ438" s="20"/>
      <c r="AR438" s="24"/>
      <c r="AY438" s="26"/>
      <c r="BC438" s="27"/>
      <c r="BL438" s="53"/>
      <c r="BM438" s="54"/>
    </row>
    <row r="439" spans="4:65">
      <c r="D439" s="25"/>
      <c r="AP439" s="21"/>
      <c r="AQ439" s="20"/>
      <c r="AR439" s="24"/>
      <c r="AY439" s="26"/>
      <c r="BC439" s="27"/>
      <c r="BL439" s="53"/>
      <c r="BM439" s="54"/>
    </row>
    <row r="440" spans="4:65">
      <c r="D440" s="25"/>
      <c r="AP440" s="21"/>
      <c r="AQ440" s="20"/>
      <c r="AR440" s="24"/>
      <c r="AY440" s="26"/>
      <c r="BC440" s="27"/>
      <c r="BL440" s="53"/>
      <c r="BM440" s="54"/>
    </row>
    <row r="441" spans="4:65">
      <c r="D441" s="25"/>
      <c r="AP441" s="21"/>
      <c r="AQ441" s="20"/>
      <c r="AR441" s="24"/>
      <c r="AY441" s="26"/>
      <c r="BC441" s="27"/>
      <c r="BL441" s="53"/>
      <c r="BM441" s="54"/>
    </row>
    <row r="442" spans="4:65">
      <c r="D442" s="25"/>
      <c r="AP442" s="21"/>
      <c r="AQ442" s="20"/>
      <c r="AR442" s="24"/>
      <c r="AY442" s="26"/>
      <c r="BC442" s="27"/>
      <c r="BL442" s="53"/>
      <c r="BM442" s="54"/>
    </row>
    <row r="443" spans="4:65">
      <c r="D443" s="25"/>
      <c r="AP443" s="21"/>
      <c r="AQ443" s="20"/>
      <c r="AR443" s="24"/>
      <c r="AY443" s="26"/>
      <c r="BC443" s="27"/>
      <c r="BL443" s="53"/>
      <c r="BM443" s="54"/>
    </row>
    <row r="444" spans="4:65">
      <c r="D444" s="25"/>
      <c r="AP444" s="21"/>
      <c r="AQ444" s="20"/>
      <c r="AR444" s="24"/>
      <c r="AY444" s="26"/>
      <c r="BC444" s="27"/>
      <c r="BL444" s="53"/>
      <c r="BM444" s="54"/>
    </row>
    <row r="445" spans="4:65">
      <c r="D445" s="25"/>
      <c r="AP445" s="21"/>
      <c r="AQ445" s="20"/>
      <c r="AR445" s="24"/>
      <c r="AY445" s="26"/>
      <c r="BC445" s="27"/>
      <c r="BL445" s="53"/>
      <c r="BM445" s="54"/>
    </row>
    <row r="446" spans="4:65">
      <c r="D446" s="25"/>
      <c r="AP446" s="21"/>
      <c r="AQ446" s="20"/>
      <c r="AR446" s="24"/>
      <c r="AY446" s="26"/>
      <c r="BC446" s="27"/>
      <c r="BL446" s="53"/>
      <c r="BM446" s="54"/>
    </row>
    <row r="447" spans="4:65">
      <c r="D447" s="25"/>
      <c r="AP447" s="21"/>
      <c r="AQ447" s="20"/>
      <c r="AR447" s="24"/>
      <c r="AY447" s="26"/>
      <c r="BC447" s="27"/>
      <c r="BL447" s="53"/>
      <c r="BM447" s="54"/>
    </row>
    <row r="448" spans="4:65">
      <c r="D448" s="25"/>
      <c r="AP448" s="21"/>
      <c r="AQ448" s="20"/>
      <c r="AR448" s="24"/>
      <c r="AY448" s="26"/>
      <c r="BC448" s="27"/>
      <c r="BL448" s="53"/>
      <c r="BM448" s="54"/>
    </row>
    <row r="449" spans="4:65">
      <c r="D449" s="25"/>
      <c r="AP449" s="21"/>
      <c r="AQ449" s="20"/>
      <c r="AR449" s="24"/>
      <c r="AY449" s="26"/>
      <c r="BC449" s="27"/>
      <c r="BL449" s="53"/>
      <c r="BM449" s="54"/>
    </row>
    <row r="450" spans="4:65">
      <c r="D450" s="25"/>
      <c r="AP450" s="21"/>
      <c r="AQ450" s="20"/>
      <c r="AR450" s="24"/>
      <c r="AY450" s="26"/>
      <c r="BC450" s="27"/>
      <c r="BL450" s="53"/>
      <c r="BM450" s="54"/>
    </row>
    <row r="451" spans="4:65">
      <c r="D451" s="25"/>
      <c r="AP451" s="21"/>
      <c r="AQ451" s="20"/>
      <c r="AR451" s="24"/>
      <c r="AY451" s="26"/>
      <c r="BC451" s="27"/>
      <c r="BL451" s="53"/>
      <c r="BM451" s="54"/>
    </row>
    <row r="452" spans="4:65">
      <c r="D452" s="25"/>
      <c r="AP452" s="21"/>
      <c r="AQ452" s="20"/>
      <c r="AR452" s="24"/>
      <c r="AY452" s="26"/>
      <c r="BC452" s="27"/>
      <c r="BL452" s="53"/>
      <c r="BM452" s="54"/>
    </row>
    <row r="453" spans="4:65">
      <c r="D453" s="25"/>
      <c r="AP453" s="21"/>
      <c r="AQ453" s="20"/>
      <c r="AR453" s="24"/>
      <c r="AY453" s="26"/>
      <c r="BC453" s="27"/>
      <c r="BL453" s="53"/>
      <c r="BM453" s="54"/>
    </row>
    <row r="454" spans="4:65">
      <c r="D454" s="25"/>
      <c r="AP454" s="21"/>
      <c r="AQ454" s="20"/>
      <c r="AR454" s="24"/>
      <c r="AY454" s="26"/>
      <c r="BC454" s="27"/>
      <c r="BL454" s="53"/>
      <c r="BM454" s="54"/>
    </row>
    <row r="455" spans="4:65">
      <c r="D455" s="25"/>
      <c r="AP455" s="21"/>
      <c r="AQ455" s="20"/>
      <c r="AR455" s="24"/>
      <c r="AY455" s="26"/>
      <c r="BC455" s="27"/>
      <c r="BL455" s="53"/>
      <c r="BM455" s="54"/>
    </row>
    <row r="456" spans="4:65">
      <c r="D456" s="25"/>
      <c r="AP456" s="21"/>
      <c r="AQ456" s="20"/>
      <c r="AR456" s="24"/>
      <c r="AY456" s="26"/>
      <c r="BC456" s="27"/>
      <c r="BL456" s="53"/>
      <c r="BM456" s="54"/>
    </row>
    <row r="457" spans="4:65">
      <c r="D457" s="25"/>
      <c r="AP457" s="21"/>
      <c r="AQ457" s="20"/>
      <c r="AR457" s="24"/>
      <c r="AY457" s="26"/>
      <c r="BC457" s="27"/>
      <c r="BL457" s="53"/>
      <c r="BM457" s="54"/>
    </row>
    <row r="458" spans="4:65">
      <c r="D458" s="25"/>
      <c r="AP458" s="21"/>
      <c r="AQ458" s="20"/>
      <c r="AR458" s="24"/>
      <c r="AY458" s="26"/>
      <c r="BC458" s="27"/>
      <c r="BL458" s="53"/>
      <c r="BM458" s="54"/>
    </row>
    <row r="459" spans="4:65">
      <c r="D459" s="25"/>
      <c r="AP459" s="21"/>
      <c r="AQ459" s="20"/>
      <c r="AR459" s="24"/>
      <c r="AY459" s="26"/>
      <c r="BC459" s="27"/>
      <c r="BL459" s="53"/>
      <c r="BM459" s="54"/>
    </row>
    <row r="460" spans="4:65">
      <c r="D460" s="25"/>
      <c r="AP460" s="21"/>
      <c r="AQ460" s="20"/>
      <c r="AR460" s="24"/>
      <c r="AY460" s="26"/>
      <c r="BC460" s="27"/>
      <c r="BL460" s="53"/>
      <c r="BM460" s="54"/>
    </row>
    <row r="461" spans="4:65">
      <c r="D461" s="25"/>
      <c r="AP461" s="21"/>
      <c r="AQ461" s="20"/>
      <c r="AR461" s="24"/>
      <c r="AY461" s="26"/>
      <c r="BC461" s="27"/>
      <c r="BL461" s="53"/>
      <c r="BM461" s="54"/>
    </row>
    <row r="462" spans="4:65">
      <c r="D462" s="25"/>
      <c r="AP462" s="21"/>
      <c r="AQ462" s="20"/>
      <c r="AR462" s="24"/>
      <c r="AY462" s="26"/>
      <c r="BC462" s="27"/>
      <c r="BL462" s="53"/>
      <c r="BM462" s="54"/>
    </row>
    <row r="463" spans="4:65">
      <c r="D463" s="25"/>
      <c r="AP463" s="21"/>
      <c r="AQ463" s="20"/>
      <c r="AR463" s="24"/>
      <c r="AY463" s="26"/>
      <c r="BC463" s="27"/>
      <c r="BL463" s="53"/>
      <c r="BM463" s="54"/>
    </row>
    <row r="464" spans="4:65">
      <c r="D464" s="25"/>
      <c r="AP464" s="21"/>
      <c r="AQ464" s="20"/>
      <c r="AR464" s="24"/>
      <c r="AY464" s="26"/>
      <c r="BC464" s="27"/>
      <c r="BL464" s="53"/>
      <c r="BM464" s="54"/>
    </row>
    <row r="465" spans="4:65">
      <c r="D465" s="25"/>
      <c r="AP465" s="21"/>
      <c r="AQ465" s="20"/>
      <c r="AR465" s="24"/>
      <c r="AY465" s="26"/>
      <c r="BC465" s="27"/>
      <c r="BL465" s="53"/>
      <c r="BM465" s="54"/>
    </row>
    <row r="466" spans="4:65">
      <c r="D466" s="25"/>
      <c r="AP466" s="21"/>
      <c r="AQ466" s="20"/>
      <c r="AR466" s="24"/>
      <c r="AY466" s="26"/>
      <c r="BC466" s="27"/>
      <c r="BL466" s="53"/>
      <c r="BM466" s="54"/>
    </row>
    <row r="467" spans="4:65">
      <c r="D467" s="25"/>
      <c r="AP467" s="21"/>
      <c r="AQ467" s="20"/>
      <c r="AR467" s="24"/>
      <c r="AY467" s="26"/>
      <c r="BC467" s="27"/>
      <c r="BL467" s="53"/>
      <c r="BM467" s="54"/>
    </row>
    <row r="468" spans="4:65">
      <c r="D468" s="25"/>
      <c r="AP468" s="21"/>
      <c r="AQ468" s="20"/>
      <c r="AR468" s="24"/>
      <c r="AY468" s="26"/>
      <c r="BC468" s="27"/>
      <c r="BL468" s="53"/>
      <c r="BM468" s="54"/>
    </row>
    <row r="469" spans="4:65">
      <c r="D469" s="25"/>
      <c r="AP469" s="21"/>
      <c r="AQ469" s="20"/>
      <c r="AR469" s="24"/>
      <c r="AY469" s="26"/>
      <c r="BC469" s="27"/>
      <c r="BL469" s="53"/>
      <c r="BM469" s="54"/>
    </row>
    <row r="470" spans="4:65">
      <c r="D470" s="25"/>
      <c r="AP470" s="21"/>
      <c r="AQ470" s="20"/>
      <c r="AR470" s="24"/>
      <c r="AY470" s="26"/>
      <c r="BC470" s="27"/>
      <c r="BL470" s="53"/>
      <c r="BM470" s="54"/>
    </row>
    <row r="471" spans="4:65">
      <c r="D471" s="25"/>
      <c r="AP471" s="21"/>
      <c r="AQ471" s="20"/>
      <c r="AR471" s="24"/>
      <c r="AY471" s="26"/>
      <c r="BC471" s="27"/>
      <c r="BL471" s="53"/>
      <c r="BM471" s="54"/>
    </row>
    <row r="472" spans="4:65">
      <c r="D472" s="25"/>
      <c r="AP472" s="21"/>
      <c r="AQ472" s="20"/>
      <c r="AR472" s="24"/>
      <c r="AY472" s="26"/>
      <c r="BC472" s="27"/>
      <c r="BL472" s="53"/>
      <c r="BM472" s="54"/>
    </row>
    <row r="473" spans="4:65">
      <c r="D473" s="25"/>
      <c r="AP473" s="21"/>
      <c r="AQ473" s="20"/>
      <c r="AR473" s="24"/>
      <c r="AY473" s="26"/>
      <c r="BC473" s="27"/>
      <c r="BL473" s="53"/>
      <c r="BM473" s="54"/>
    </row>
    <row r="474" spans="4:65">
      <c r="D474" s="25"/>
      <c r="AP474" s="21"/>
      <c r="AQ474" s="20"/>
      <c r="AR474" s="24"/>
      <c r="AY474" s="26"/>
      <c r="BC474" s="27"/>
      <c r="BL474" s="53"/>
      <c r="BM474" s="54"/>
    </row>
    <row r="475" spans="4:65">
      <c r="D475" s="25"/>
      <c r="AP475" s="21"/>
      <c r="AQ475" s="20"/>
      <c r="AR475" s="24"/>
      <c r="AY475" s="26"/>
      <c r="BC475" s="27"/>
      <c r="BL475" s="53"/>
      <c r="BM475" s="54"/>
    </row>
    <row r="476" spans="4:65">
      <c r="D476" s="25"/>
      <c r="AP476" s="21"/>
      <c r="AQ476" s="20"/>
      <c r="AR476" s="24"/>
      <c r="AY476" s="26"/>
      <c r="BC476" s="27"/>
      <c r="BL476" s="53"/>
      <c r="BM476" s="54"/>
    </row>
    <row r="477" spans="4:65">
      <c r="D477" s="25"/>
      <c r="AP477" s="21"/>
      <c r="AQ477" s="20"/>
      <c r="AR477" s="24"/>
      <c r="AY477" s="26"/>
      <c r="BC477" s="27"/>
      <c r="BL477" s="53"/>
      <c r="BM477" s="54"/>
    </row>
    <row r="478" spans="4:65">
      <c r="D478" s="25"/>
      <c r="AP478" s="21"/>
      <c r="AQ478" s="20"/>
      <c r="AR478" s="24"/>
      <c r="AY478" s="26"/>
      <c r="BC478" s="27"/>
      <c r="BL478" s="53"/>
      <c r="BM478" s="54"/>
    </row>
    <row r="479" spans="4:65">
      <c r="D479" s="25"/>
      <c r="AP479" s="21"/>
      <c r="AQ479" s="20"/>
      <c r="AR479" s="24"/>
      <c r="AY479" s="26"/>
      <c r="BC479" s="27"/>
      <c r="BL479" s="53"/>
      <c r="BM479" s="54"/>
    </row>
    <row r="480" spans="4:65">
      <c r="D480" s="25"/>
      <c r="AP480" s="21"/>
      <c r="AQ480" s="20"/>
      <c r="AR480" s="24"/>
      <c r="AY480" s="26"/>
      <c r="BC480" s="27"/>
      <c r="BL480" s="53"/>
      <c r="BM480" s="54"/>
    </row>
    <row r="481" spans="4:65">
      <c r="D481" s="25"/>
      <c r="AP481" s="21"/>
      <c r="AQ481" s="20"/>
      <c r="AR481" s="24"/>
      <c r="AY481" s="26"/>
      <c r="BC481" s="27"/>
      <c r="BL481" s="53"/>
      <c r="BM481" s="54"/>
    </row>
    <row r="482" spans="4:65">
      <c r="D482" s="25"/>
      <c r="AP482" s="21"/>
      <c r="AQ482" s="20"/>
      <c r="AR482" s="24"/>
      <c r="AY482" s="26"/>
      <c r="BC482" s="27"/>
      <c r="BL482" s="53"/>
      <c r="BM482" s="54"/>
    </row>
    <row r="483" spans="4:65">
      <c r="D483" s="25"/>
      <c r="AP483" s="21"/>
      <c r="AQ483" s="20"/>
      <c r="AR483" s="24"/>
      <c r="AY483" s="26"/>
      <c r="BC483" s="27"/>
      <c r="BL483" s="53"/>
      <c r="BM483" s="54"/>
    </row>
    <row r="484" spans="4:65">
      <c r="D484" s="25"/>
      <c r="AP484" s="21"/>
      <c r="AQ484" s="20"/>
      <c r="AR484" s="24"/>
      <c r="AY484" s="26"/>
      <c r="BC484" s="27"/>
      <c r="BL484" s="53"/>
      <c r="BM484" s="54"/>
    </row>
    <row r="485" spans="4:65">
      <c r="D485" s="25"/>
      <c r="AP485" s="21"/>
      <c r="AQ485" s="20"/>
      <c r="AR485" s="24"/>
      <c r="AY485" s="26"/>
      <c r="BC485" s="27"/>
      <c r="BL485" s="53"/>
      <c r="BM485" s="54"/>
    </row>
    <row r="486" spans="4:65">
      <c r="D486" s="25"/>
      <c r="AP486" s="21"/>
      <c r="AQ486" s="20"/>
      <c r="AR486" s="24"/>
      <c r="AY486" s="26"/>
      <c r="BC486" s="27"/>
      <c r="BL486" s="53"/>
      <c r="BM486" s="54"/>
    </row>
    <row r="487" spans="4:65">
      <c r="D487" s="25"/>
      <c r="AP487" s="21"/>
      <c r="AQ487" s="20"/>
      <c r="AR487" s="24"/>
      <c r="AY487" s="26"/>
      <c r="BC487" s="27"/>
      <c r="BL487" s="53"/>
      <c r="BM487" s="54"/>
    </row>
    <row r="488" spans="4:65">
      <c r="D488" s="25"/>
      <c r="AP488" s="21"/>
      <c r="AQ488" s="20"/>
      <c r="AR488" s="24"/>
      <c r="AY488" s="26"/>
      <c r="BC488" s="27"/>
      <c r="BL488" s="53"/>
      <c r="BM488" s="54"/>
    </row>
    <row r="489" spans="4:65">
      <c r="D489" s="25"/>
      <c r="AP489" s="21"/>
      <c r="AQ489" s="20"/>
      <c r="AR489" s="24"/>
      <c r="AY489" s="26"/>
      <c r="BC489" s="27"/>
      <c r="BL489" s="53"/>
      <c r="BM489" s="54"/>
    </row>
    <row r="490" spans="4:65">
      <c r="D490" s="25"/>
      <c r="AP490" s="21"/>
      <c r="AQ490" s="20"/>
      <c r="AR490" s="24"/>
      <c r="AY490" s="26"/>
      <c r="BC490" s="27"/>
      <c r="BL490" s="53"/>
      <c r="BM490" s="54"/>
    </row>
    <row r="491" spans="4:65">
      <c r="D491" s="25"/>
      <c r="AP491" s="21"/>
      <c r="AQ491" s="20"/>
      <c r="AR491" s="24"/>
      <c r="AY491" s="26"/>
      <c r="BC491" s="27"/>
      <c r="BL491" s="53"/>
      <c r="BM491" s="54"/>
    </row>
    <row r="492" spans="4:65">
      <c r="D492" s="25"/>
      <c r="AP492" s="21"/>
      <c r="AQ492" s="20"/>
      <c r="AR492" s="24"/>
      <c r="AY492" s="26"/>
      <c r="BC492" s="27"/>
      <c r="BL492" s="53"/>
      <c r="BM492" s="54"/>
    </row>
    <row r="493" spans="4:65">
      <c r="D493" s="25"/>
      <c r="AP493" s="21"/>
      <c r="AQ493" s="20"/>
      <c r="AR493" s="24"/>
      <c r="AY493" s="26"/>
      <c r="BC493" s="27"/>
      <c r="BL493" s="53"/>
      <c r="BM493" s="54"/>
    </row>
    <row r="494" spans="4:65">
      <c r="D494" s="25"/>
      <c r="AP494" s="21"/>
      <c r="AQ494" s="20"/>
      <c r="AR494" s="24"/>
      <c r="AY494" s="26"/>
      <c r="BC494" s="27"/>
      <c r="BL494" s="53"/>
      <c r="BM494" s="54"/>
    </row>
    <row r="495" spans="4:65">
      <c r="D495" s="25"/>
      <c r="AP495" s="21"/>
      <c r="AQ495" s="20"/>
      <c r="AR495" s="24"/>
      <c r="AY495" s="26"/>
      <c r="BC495" s="27"/>
      <c r="BL495" s="53"/>
      <c r="BM495" s="54"/>
    </row>
    <row r="496" spans="4:65">
      <c r="D496" s="25"/>
      <c r="AP496" s="21"/>
      <c r="AQ496" s="20"/>
      <c r="AR496" s="24"/>
      <c r="AY496" s="26"/>
      <c r="BC496" s="27"/>
      <c r="BL496" s="53"/>
      <c r="BM496" s="54"/>
    </row>
    <row r="497" spans="4:65">
      <c r="D497" s="25"/>
      <c r="AP497" s="21"/>
      <c r="AQ497" s="20"/>
      <c r="AR497" s="24"/>
      <c r="AY497" s="26"/>
      <c r="BC497" s="27"/>
      <c r="BL497" s="53"/>
      <c r="BM497" s="54"/>
    </row>
    <row r="498" spans="4:65">
      <c r="D498" s="25"/>
      <c r="AP498" s="21"/>
      <c r="AQ498" s="20"/>
      <c r="AR498" s="24"/>
      <c r="AY498" s="26"/>
      <c r="BC498" s="27"/>
      <c r="BL498" s="53"/>
      <c r="BM498" s="54"/>
    </row>
    <row r="499" spans="4:65">
      <c r="D499" s="25"/>
      <c r="AP499" s="21"/>
      <c r="AQ499" s="20"/>
      <c r="AR499" s="24"/>
      <c r="AY499" s="26"/>
      <c r="BC499" s="27"/>
      <c r="BL499" s="53"/>
      <c r="BM499" s="54"/>
    </row>
    <row r="500" spans="4:65">
      <c r="D500" s="25"/>
      <c r="AP500" s="21"/>
      <c r="AQ500" s="20"/>
      <c r="AR500" s="24"/>
      <c r="AY500" s="26"/>
      <c r="BC500" s="27"/>
      <c r="BL500" s="53"/>
      <c r="BM500" s="54"/>
    </row>
    <row r="501" spans="4:65">
      <c r="D501" s="25"/>
      <c r="AP501" s="21"/>
      <c r="AQ501" s="20"/>
      <c r="AR501" s="24"/>
      <c r="AY501" s="26"/>
      <c r="BC501" s="27"/>
      <c r="BL501" s="53"/>
      <c r="BM501" s="54"/>
    </row>
    <row r="502" spans="4:65">
      <c r="D502" s="25"/>
      <c r="AP502" s="21"/>
      <c r="AQ502" s="20"/>
      <c r="AR502" s="24"/>
      <c r="AY502" s="26"/>
      <c r="BC502" s="27"/>
      <c r="BL502" s="53"/>
      <c r="BM502" s="54"/>
    </row>
    <row r="503" spans="4:65">
      <c r="D503" s="25"/>
      <c r="AP503" s="21"/>
      <c r="AQ503" s="20"/>
      <c r="AR503" s="24"/>
      <c r="AY503" s="26"/>
      <c r="BC503" s="27"/>
      <c r="BL503" s="53"/>
      <c r="BM503" s="54"/>
    </row>
    <row r="504" spans="4:65">
      <c r="D504" s="25"/>
      <c r="AP504" s="21"/>
      <c r="AQ504" s="20"/>
      <c r="AR504" s="24"/>
      <c r="AY504" s="26"/>
      <c r="BC504" s="27"/>
      <c r="BL504" s="53"/>
      <c r="BM504" s="54"/>
    </row>
    <row r="505" spans="4:65">
      <c r="D505" s="25"/>
      <c r="AP505" s="21"/>
      <c r="AQ505" s="20"/>
      <c r="AR505" s="24"/>
      <c r="AY505" s="26"/>
      <c r="BC505" s="27"/>
      <c r="BL505" s="53"/>
      <c r="BM505" s="54"/>
    </row>
    <row r="506" spans="4:65">
      <c r="D506" s="25"/>
      <c r="AP506" s="21"/>
      <c r="AQ506" s="20"/>
      <c r="AR506" s="24"/>
      <c r="AY506" s="26"/>
      <c r="BC506" s="27"/>
      <c r="BL506" s="53"/>
      <c r="BM506" s="54"/>
    </row>
    <row r="507" spans="4:65">
      <c r="D507" s="25"/>
      <c r="AP507" s="21"/>
      <c r="AQ507" s="20"/>
      <c r="AR507" s="24"/>
      <c r="AY507" s="26"/>
      <c r="BC507" s="27"/>
      <c r="BL507" s="53"/>
      <c r="BM507" s="54"/>
    </row>
    <row r="508" spans="4:65">
      <c r="D508" s="25"/>
      <c r="AP508" s="21"/>
      <c r="AQ508" s="20"/>
      <c r="AR508" s="24"/>
      <c r="AY508" s="26"/>
      <c r="BC508" s="27"/>
      <c r="BL508" s="53"/>
      <c r="BM508" s="54"/>
    </row>
    <row r="509" spans="4:65">
      <c r="D509" s="25"/>
      <c r="AP509" s="21"/>
      <c r="AQ509" s="20"/>
      <c r="AR509" s="24"/>
      <c r="AY509" s="26"/>
      <c r="BC509" s="27"/>
      <c r="BL509" s="53"/>
      <c r="BM509" s="54"/>
    </row>
    <row r="510" spans="4:65">
      <c r="D510" s="25"/>
      <c r="AP510" s="21"/>
      <c r="AQ510" s="20"/>
      <c r="AR510" s="24"/>
      <c r="AY510" s="26"/>
      <c r="BC510" s="27"/>
      <c r="BL510" s="53"/>
      <c r="BM510" s="54"/>
    </row>
    <row r="511" spans="4:65">
      <c r="D511" s="25"/>
      <c r="AP511" s="21"/>
      <c r="AQ511" s="20"/>
      <c r="AR511" s="24"/>
      <c r="AY511" s="26"/>
      <c r="BC511" s="27"/>
      <c r="BL511" s="53"/>
      <c r="BM511" s="54"/>
    </row>
    <row r="512" spans="4:65">
      <c r="D512" s="25"/>
      <c r="AP512" s="21"/>
      <c r="AQ512" s="20"/>
      <c r="AR512" s="24"/>
      <c r="AY512" s="26"/>
      <c r="BC512" s="27"/>
      <c r="BL512" s="53"/>
      <c r="BM512" s="54"/>
    </row>
    <row r="513" spans="4:65">
      <c r="D513" s="25"/>
      <c r="AP513" s="21"/>
      <c r="AQ513" s="20"/>
      <c r="AR513" s="24"/>
      <c r="AY513" s="26"/>
      <c r="BC513" s="27"/>
      <c r="BL513" s="53"/>
      <c r="BM513" s="54"/>
    </row>
    <row r="514" spans="4:65">
      <c r="D514" s="25"/>
      <c r="AP514" s="21"/>
      <c r="AQ514" s="20"/>
      <c r="AR514" s="24"/>
      <c r="AY514" s="26"/>
      <c r="BC514" s="27"/>
      <c r="BL514" s="53"/>
      <c r="BM514" s="54"/>
    </row>
    <row r="515" spans="4:65">
      <c r="D515" s="25"/>
      <c r="AP515" s="21"/>
      <c r="AQ515" s="20"/>
      <c r="AR515" s="24"/>
      <c r="AY515" s="26"/>
      <c r="BC515" s="27"/>
      <c r="BL515" s="53"/>
      <c r="BM515" s="54"/>
    </row>
    <row r="516" spans="4:65">
      <c r="D516" s="25"/>
      <c r="AP516" s="21"/>
      <c r="AQ516" s="20"/>
      <c r="AR516" s="24"/>
      <c r="AY516" s="26"/>
      <c r="BC516" s="27"/>
      <c r="BL516" s="53"/>
      <c r="BM516" s="54"/>
    </row>
    <row r="517" spans="4:65">
      <c r="D517" s="25"/>
      <c r="AP517" s="21"/>
      <c r="AQ517" s="20"/>
      <c r="AR517" s="24"/>
      <c r="AY517" s="26"/>
      <c r="BC517" s="27"/>
      <c r="BL517" s="53"/>
      <c r="BM517" s="54"/>
    </row>
    <row r="518" spans="4:65">
      <c r="D518" s="25"/>
      <c r="AP518" s="21"/>
      <c r="AQ518" s="20"/>
      <c r="AR518" s="24"/>
      <c r="AY518" s="26"/>
      <c r="BC518" s="27"/>
      <c r="BL518" s="53"/>
      <c r="BM518" s="54"/>
    </row>
    <row r="519" spans="4:65">
      <c r="D519" s="25"/>
      <c r="AP519" s="21"/>
      <c r="AQ519" s="20"/>
      <c r="AR519" s="24"/>
      <c r="AY519" s="26"/>
      <c r="BC519" s="27"/>
      <c r="BL519" s="53"/>
      <c r="BM519" s="54"/>
    </row>
    <row r="520" spans="4:65">
      <c r="D520" s="25"/>
      <c r="AP520" s="21"/>
      <c r="AQ520" s="20"/>
      <c r="AR520" s="24"/>
      <c r="AY520" s="26"/>
      <c r="BC520" s="27"/>
      <c r="BL520" s="53"/>
      <c r="BM520" s="54"/>
    </row>
    <row r="521" spans="4:65">
      <c r="D521" s="25"/>
      <c r="AP521" s="21"/>
      <c r="AQ521" s="20"/>
      <c r="AR521" s="24"/>
      <c r="AY521" s="26"/>
      <c r="BC521" s="27"/>
      <c r="BL521" s="53"/>
      <c r="BM521" s="54"/>
    </row>
    <row r="522" spans="4:65">
      <c r="D522" s="25"/>
      <c r="AP522" s="21"/>
      <c r="AQ522" s="20"/>
      <c r="AR522" s="24"/>
      <c r="AY522" s="26"/>
      <c r="BC522" s="27"/>
      <c r="BL522" s="53"/>
      <c r="BM522" s="54"/>
    </row>
    <row r="523" spans="4:65">
      <c r="D523" s="25"/>
      <c r="AP523" s="21"/>
      <c r="AQ523" s="20"/>
      <c r="AR523" s="24"/>
      <c r="AY523" s="26"/>
      <c r="BC523" s="27"/>
      <c r="BL523" s="53"/>
      <c r="BM523" s="54"/>
    </row>
    <row r="524" spans="4:65">
      <c r="D524" s="25"/>
      <c r="AP524" s="21"/>
      <c r="AQ524" s="20"/>
      <c r="AR524" s="24"/>
      <c r="AY524" s="26"/>
      <c r="BC524" s="27"/>
      <c r="BL524" s="53"/>
      <c r="BM524" s="54"/>
    </row>
    <row r="525" spans="4:65">
      <c r="D525" s="25"/>
      <c r="AP525" s="21"/>
      <c r="AQ525" s="20"/>
      <c r="AR525" s="24"/>
      <c r="AY525" s="26"/>
      <c r="BC525" s="27"/>
      <c r="BL525" s="53"/>
      <c r="BM525" s="54"/>
    </row>
    <row r="526" spans="4:65">
      <c r="D526" s="25"/>
      <c r="AP526" s="21"/>
      <c r="AQ526" s="20"/>
      <c r="AR526" s="24"/>
      <c r="AY526" s="26"/>
      <c r="BC526" s="27"/>
      <c r="BL526" s="53"/>
      <c r="BM526" s="54"/>
    </row>
    <row r="527" spans="4:65">
      <c r="D527" s="25"/>
      <c r="AP527" s="21"/>
      <c r="AQ527" s="20"/>
      <c r="AR527" s="24"/>
      <c r="AY527" s="26"/>
      <c r="BC527" s="27"/>
      <c r="BL527" s="53"/>
      <c r="BM527" s="54"/>
    </row>
    <row r="528" spans="4:65">
      <c r="D528" s="25"/>
      <c r="AP528" s="21"/>
      <c r="AQ528" s="20"/>
      <c r="AR528" s="24"/>
      <c r="AY528" s="26"/>
      <c r="BC528" s="27"/>
      <c r="BL528" s="53"/>
      <c r="BM528" s="54"/>
    </row>
    <row r="529" spans="4:65">
      <c r="D529" s="25"/>
      <c r="AP529" s="21"/>
      <c r="AQ529" s="20"/>
      <c r="AR529" s="24"/>
      <c r="AY529" s="26"/>
      <c r="BC529" s="27"/>
      <c r="BL529" s="53"/>
      <c r="BM529" s="54"/>
    </row>
    <row r="530" spans="4:65">
      <c r="D530" s="25"/>
      <c r="AP530" s="21"/>
      <c r="AQ530" s="20"/>
      <c r="AR530" s="24"/>
      <c r="AY530" s="26"/>
      <c r="BC530" s="27"/>
      <c r="BL530" s="53"/>
      <c r="BM530" s="54"/>
    </row>
    <row r="531" spans="4:65">
      <c r="D531" s="25"/>
      <c r="AP531" s="21"/>
      <c r="AQ531" s="20"/>
      <c r="AR531" s="24"/>
      <c r="AY531" s="26"/>
      <c r="BC531" s="27"/>
      <c r="BL531" s="53"/>
      <c r="BM531" s="54"/>
    </row>
    <row r="532" spans="4:65">
      <c r="D532" s="25"/>
      <c r="AP532" s="21"/>
      <c r="AQ532" s="20"/>
      <c r="AR532" s="24"/>
      <c r="AY532" s="26"/>
      <c r="BC532" s="27"/>
      <c r="BL532" s="53"/>
      <c r="BM532" s="54"/>
    </row>
    <row r="533" spans="4:65">
      <c r="D533" s="25"/>
      <c r="AP533" s="21"/>
      <c r="AQ533" s="20"/>
      <c r="AR533" s="24"/>
      <c r="AY533" s="26"/>
      <c r="BC533" s="27"/>
      <c r="BL533" s="53"/>
      <c r="BM533" s="54"/>
    </row>
    <row r="534" spans="4:65">
      <c r="D534" s="25"/>
      <c r="AP534" s="21"/>
      <c r="AQ534" s="20"/>
      <c r="AR534" s="24"/>
      <c r="AY534" s="26"/>
      <c r="BC534" s="27"/>
      <c r="BL534" s="53"/>
      <c r="BM534" s="54"/>
    </row>
    <row r="535" spans="4:65">
      <c r="D535" s="25"/>
      <c r="AP535" s="21"/>
      <c r="AQ535" s="20"/>
      <c r="AR535" s="24"/>
      <c r="AY535" s="26"/>
      <c r="BC535" s="27"/>
      <c r="BL535" s="53"/>
      <c r="BM535" s="54"/>
    </row>
    <row r="536" spans="4:65">
      <c r="D536" s="25"/>
      <c r="AP536" s="21"/>
      <c r="AQ536" s="20"/>
      <c r="AR536" s="24"/>
      <c r="AY536" s="26"/>
      <c r="BC536" s="27"/>
      <c r="BL536" s="53"/>
      <c r="BM536" s="54"/>
    </row>
    <row r="537" spans="4:65">
      <c r="D537" s="25"/>
      <c r="AP537" s="21"/>
      <c r="AQ537" s="20"/>
      <c r="AR537" s="24"/>
      <c r="AY537" s="26"/>
      <c r="BC537" s="27"/>
      <c r="BL537" s="53"/>
      <c r="BM537" s="54"/>
    </row>
    <row r="538" spans="4:65">
      <c r="D538" s="25"/>
      <c r="AP538" s="21"/>
      <c r="AQ538" s="20"/>
      <c r="AR538" s="24"/>
      <c r="AY538" s="26"/>
      <c r="BC538" s="27"/>
      <c r="BL538" s="53"/>
      <c r="BM538" s="54"/>
    </row>
    <row r="539" spans="4:65">
      <c r="D539" s="25"/>
      <c r="AP539" s="21"/>
      <c r="AQ539" s="20"/>
      <c r="AR539" s="24"/>
      <c r="AY539" s="26"/>
      <c r="BC539" s="27"/>
      <c r="BL539" s="53"/>
      <c r="BM539" s="54"/>
    </row>
    <row r="540" spans="4:65">
      <c r="D540" s="25"/>
      <c r="AP540" s="21"/>
      <c r="AQ540" s="20"/>
      <c r="AR540" s="24"/>
      <c r="AY540" s="26"/>
      <c r="BC540" s="27"/>
      <c r="BL540" s="53"/>
      <c r="BM540" s="54"/>
    </row>
    <row r="541" spans="4:65">
      <c r="D541" s="25"/>
      <c r="AP541" s="21"/>
      <c r="AQ541" s="20"/>
      <c r="AR541" s="24"/>
      <c r="AY541" s="26"/>
      <c r="BC541" s="27"/>
      <c r="BL541" s="53"/>
      <c r="BM541" s="54"/>
    </row>
    <row r="542" spans="4:65">
      <c r="D542" s="25"/>
      <c r="AP542" s="21"/>
      <c r="AQ542" s="20"/>
      <c r="AR542" s="24"/>
      <c r="AY542" s="26"/>
      <c r="BC542" s="27"/>
      <c r="BL542" s="53"/>
      <c r="BM542" s="54"/>
    </row>
    <row r="543" spans="4:65">
      <c r="D543" s="25"/>
      <c r="AP543" s="21"/>
      <c r="AQ543" s="20"/>
      <c r="AR543" s="24"/>
      <c r="AY543" s="26"/>
      <c r="BC543" s="27"/>
      <c r="BL543" s="53"/>
      <c r="BM543" s="54"/>
    </row>
    <row r="544" spans="4:65">
      <c r="D544" s="25"/>
      <c r="AP544" s="21"/>
      <c r="AQ544" s="20"/>
      <c r="AR544" s="24"/>
      <c r="AY544" s="26"/>
      <c r="BC544" s="27"/>
      <c r="BL544" s="53"/>
      <c r="BM544" s="54"/>
    </row>
    <row r="545" spans="4:65">
      <c r="D545" s="25"/>
      <c r="AP545" s="21"/>
      <c r="AQ545" s="20"/>
      <c r="AR545" s="24"/>
      <c r="AY545" s="26"/>
      <c r="BC545" s="27"/>
      <c r="BL545" s="53"/>
      <c r="BM545" s="54"/>
    </row>
    <row r="546" spans="4:65">
      <c r="D546" s="25"/>
      <c r="AP546" s="21"/>
      <c r="AQ546" s="20"/>
      <c r="AR546" s="24"/>
      <c r="AY546" s="26"/>
      <c r="BC546" s="27"/>
      <c r="BL546" s="53"/>
      <c r="BM546" s="54"/>
    </row>
    <row r="547" spans="4:65">
      <c r="D547" s="25"/>
      <c r="AP547" s="21"/>
      <c r="AQ547" s="20"/>
      <c r="AR547" s="24"/>
      <c r="AY547" s="26"/>
      <c r="BC547" s="27"/>
      <c r="BL547" s="53"/>
      <c r="BM547" s="54"/>
    </row>
    <row r="548" spans="4:65">
      <c r="D548" s="25"/>
      <c r="AP548" s="21"/>
      <c r="AQ548" s="20"/>
      <c r="AR548" s="24"/>
      <c r="AY548" s="26"/>
      <c r="BC548" s="27"/>
      <c r="BL548" s="53"/>
      <c r="BM548" s="54"/>
    </row>
    <row r="549" spans="4:65">
      <c r="D549" s="25"/>
      <c r="AP549" s="21"/>
      <c r="AQ549" s="20"/>
      <c r="AR549" s="24"/>
      <c r="AY549" s="26"/>
      <c r="BC549" s="27"/>
      <c r="BL549" s="53"/>
      <c r="BM549" s="54"/>
    </row>
    <row r="550" spans="4:65">
      <c r="D550" s="25"/>
      <c r="AP550" s="21"/>
      <c r="AQ550" s="20"/>
      <c r="AR550" s="24"/>
      <c r="AY550" s="26"/>
      <c r="BC550" s="27"/>
      <c r="BL550" s="53"/>
      <c r="BM550" s="54"/>
    </row>
    <row r="551" spans="4:65">
      <c r="D551" s="25"/>
      <c r="AP551" s="21"/>
      <c r="AQ551" s="20"/>
      <c r="AR551" s="24"/>
      <c r="AY551" s="26"/>
      <c r="BC551" s="27"/>
      <c r="BL551" s="53"/>
      <c r="BM551" s="54"/>
    </row>
    <row r="552" spans="4:65">
      <c r="D552" s="25"/>
      <c r="AP552" s="21"/>
      <c r="AQ552" s="20"/>
      <c r="AR552" s="24"/>
      <c r="AY552" s="26"/>
      <c r="BC552" s="27"/>
      <c r="BL552" s="53"/>
      <c r="BM552" s="54"/>
    </row>
    <row r="553" spans="4:65">
      <c r="D553" s="25"/>
      <c r="AP553" s="21"/>
      <c r="AQ553" s="20"/>
      <c r="AR553" s="24"/>
      <c r="AY553" s="26"/>
      <c r="BC553" s="27"/>
      <c r="BL553" s="53"/>
      <c r="BM553" s="54"/>
    </row>
    <row r="554" spans="4:65">
      <c r="D554" s="25"/>
      <c r="AP554" s="21"/>
      <c r="AQ554" s="20"/>
      <c r="AR554" s="24"/>
      <c r="AY554" s="26"/>
      <c r="BC554" s="27"/>
      <c r="BL554" s="53"/>
      <c r="BM554" s="54"/>
    </row>
    <row r="555" spans="4:65">
      <c r="D555" s="25"/>
      <c r="AP555" s="21"/>
      <c r="AQ555" s="20"/>
      <c r="AR555" s="24"/>
      <c r="AY555" s="26"/>
      <c r="BC555" s="27"/>
      <c r="BL555" s="53"/>
      <c r="BM555" s="54"/>
    </row>
    <row r="556" spans="4:65">
      <c r="D556" s="25"/>
      <c r="AP556" s="21"/>
      <c r="AQ556" s="20"/>
      <c r="AR556" s="24"/>
      <c r="AY556" s="26"/>
      <c r="BC556" s="27"/>
      <c r="BL556" s="53"/>
      <c r="BM556" s="54"/>
    </row>
    <row r="557" spans="4:65">
      <c r="D557" s="25"/>
      <c r="AP557" s="21"/>
      <c r="AQ557" s="20"/>
      <c r="AR557" s="24"/>
      <c r="AY557" s="26"/>
      <c r="BC557" s="27"/>
      <c r="BL557" s="53"/>
      <c r="BM557" s="54"/>
    </row>
    <row r="558" spans="4:65">
      <c r="D558" s="25"/>
      <c r="AP558" s="21"/>
      <c r="AQ558" s="20"/>
      <c r="AR558" s="24"/>
      <c r="AY558" s="26"/>
      <c r="BC558" s="27"/>
      <c r="BL558" s="53"/>
      <c r="BM558" s="54"/>
    </row>
    <row r="559" spans="4:65">
      <c r="D559" s="25"/>
      <c r="AP559" s="21"/>
      <c r="AQ559" s="20"/>
      <c r="AR559" s="24"/>
      <c r="AY559" s="26"/>
      <c r="BC559" s="27"/>
      <c r="BL559" s="53"/>
      <c r="BM559" s="54"/>
    </row>
    <row r="560" spans="4:65">
      <c r="D560" s="25"/>
      <c r="AP560" s="21"/>
      <c r="AQ560" s="20"/>
      <c r="AR560" s="24"/>
      <c r="AY560" s="26"/>
      <c r="BC560" s="27"/>
      <c r="BL560" s="53"/>
      <c r="BM560" s="54"/>
    </row>
    <row r="561" spans="4:65">
      <c r="D561" s="25"/>
      <c r="AP561" s="21"/>
      <c r="AQ561" s="20"/>
      <c r="AR561" s="24"/>
      <c r="AY561" s="26"/>
      <c r="BC561" s="27"/>
      <c r="BL561" s="53"/>
      <c r="BM561" s="54"/>
    </row>
    <row r="562" spans="4:65">
      <c r="D562" s="25"/>
      <c r="AP562" s="21"/>
      <c r="AQ562" s="20"/>
      <c r="AR562" s="24"/>
      <c r="AY562" s="26"/>
      <c r="BC562" s="27"/>
      <c r="BL562" s="53"/>
      <c r="BM562" s="54"/>
    </row>
    <row r="563" spans="4:65">
      <c r="D563" s="25"/>
      <c r="AP563" s="21"/>
      <c r="AQ563" s="20"/>
      <c r="AR563" s="24"/>
      <c r="AY563" s="26"/>
      <c r="BC563" s="27"/>
      <c r="BL563" s="53"/>
      <c r="BM563" s="54"/>
    </row>
    <row r="564" spans="4:65">
      <c r="D564" s="25"/>
      <c r="AP564" s="21"/>
      <c r="AQ564" s="20"/>
      <c r="AR564" s="24"/>
      <c r="AY564" s="26"/>
      <c r="BC564" s="27"/>
      <c r="BL564" s="53"/>
      <c r="BM564" s="54"/>
    </row>
    <row r="565" spans="4:65">
      <c r="D565" s="25"/>
      <c r="AP565" s="21"/>
      <c r="AQ565" s="20"/>
      <c r="AR565" s="24"/>
      <c r="AY565" s="26"/>
      <c r="BC565" s="27"/>
      <c r="BL565" s="53"/>
      <c r="BM565" s="54"/>
    </row>
    <row r="566" spans="4:65">
      <c r="D566" s="25"/>
      <c r="AP566" s="21"/>
      <c r="AQ566" s="20"/>
      <c r="AR566" s="24"/>
      <c r="AY566" s="26"/>
      <c r="BC566" s="27"/>
      <c r="BL566" s="53"/>
      <c r="BM566" s="54"/>
    </row>
    <row r="567" spans="4:65">
      <c r="D567" s="25"/>
      <c r="AP567" s="21"/>
      <c r="AQ567" s="20"/>
      <c r="AR567" s="24"/>
      <c r="AY567" s="26"/>
      <c r="BC567" s="27"/>
      <c r="BL567" s="53"/>
      <c r="BM567" s="54"/>
    </row>
    <row r="568" spans="4:65">
      <c r="D568" s="25"/>
      <c r="AP568" s="21"/>
      <c r="AQ568" s="20"/>
      <c r="AR568" s="24"/>
      <c r="AY568" s="26"/>
      <c r="BC568" s="27"/>
      <c r="BL568" s="53"/>
      <c r="BM568" s="54"/>
    </row>
    <row r="569" spans="4:65">
      <c r="D569" s="25"/>
      <c r="AP569" s="21"/>
      <c r="AQ569" s="20"/>
      <c r="AR569" s="24"/>
      <c r="AY569" s="26"/>
      <c r="BC569" s="27"/>
      <c r="BL569" s="53"/>
      <c r="BM569" s="54"/>
    </row>
    <row r="570" spans="4:65">
      <c r="D570" s="25"/>
      <c r="AP570" s="21"/>
      <c r="AQ570" s="20"/>
      <c r="AR570" s="24"/>
      <c r="AY570" s="26"/>
      <c r="BC570" s="27"/>
      <c r="BL570" s="53"/>
      <c r="BM570" s="54"/>
    </row>
    <row r="571" spans="4:65">
      <c r="D571" s="25"/>
      <c r="AP571" s="21"/>
      <c r="AQ571" s="20"/>
      <c r="AR571" s="24"/>
      <c r="AY571" s="26"/>
      <c r="BC571" s="27"/>
      <c r="BL571" s="53"/>
      <c r="BM571" s="54"/>
    </row>
    <row r="572" spans="4:65">
      <c r="D572" s="25"/>
      <c r="AP572" s="21"/>
      <c r="AQ572" s="20"/>
      <c r="AR572" s="24"/>
      <c r="AY572" s="26"/>
      <c r="BC572" s="27"/>
      <c r="BL572" s="53"/>
      <c r="BM572" s="54"/>
    </row>
    <row r="573" spans="4:65">
      <c r="D573" s="25"/>
      <c r="AP573" s="21"/>
      <c r="AQ573" s="20"/>
      <c r="AR573" s="24"/>
      <c r="AY573" s="26"/>
      <c r="BC573" s="27"/>
      <c r="BL573" s="53"/>
      <c r="BM573" s="54"/>
    </row>
    <row r="574" spans="4:65">
      <c r="D574" s="25"/>
      <c r="AP574" s="21"/>
      <c r="AQ574" s="20"/>
      <c r="AR574" s="24"/>
      <c r="AY574" s="26"/>
      <c r="BC574" s="27"/>
      <c r="BL574" s="53"/>
      <c r="BM574" s="54"/>
    </row>
    <row r="575" spans="4:65">
      <c r="D575" s="25"/>
      <c r="AP575" s="21"/>
      <c r="AQ575" s="20"/>
      <c r="AR575" s="24"/>
      <c r="AY575" s="26"/>
      <c r="BC575" s="27"/>
      <c r="BL575" s="53"/>
      <c r="BM575" s="54"/>
    </row>
    <row r="576" spans="4:65">
      <c r="D576" s="25"/>
      <c r="AP576" s="21"/>
      <c r="AQ576" s="20"/>
      <c r="AR576" s="24"/>
      <c r="AY576" s="26"/>
      <c r="BC576" s="27"/>
      <c r="BL576" s="53"/>
      <c r="BM576" s="54"/>
    </row>
    <row r="577" spans="4:65">
      <c r="D577" s="25"/>
      <c r="AP577" s="21"/>
      <c r="AQ577" s="20"/>
      <c r="AR577" s="24"/>
      <c r="AY577" s="26"/>
      <c r="BC577" s="27"/>
      <c r="BL577" s="53"/>
      <c r="BM577" s="54"/>
    </row>
    <row r="578" spans="4:65">
      <c r="D578" s="25"/>
      <c r="AP578" s="21"/>
      <c r="AQ578" s="20"/>
      <c r="AR578" s="24"/>
      <c r="AY578" s="26"/>
      <c r="BC578" s="27"/>
      <c r="BL578" s="53"/>
      <c r="BM578" s="54"/>
    </row>
    <row r="579" spans="4:65">
      <c r="D579" s="25"/>
      <c r="AP579" s="21"/>
      <c r="AQ579" s="20"/>
      <c r="AR579" s="24"/>
      <c r="AY579" s="26"/>
      <c r="BC579" s="27"/>
      <c r="BL579" s="53"/>
      <c r="BM579" s="54"/>
    </row>
    <row r="580" spans="4:65">
      <c r="D580" s="25"/>
      <c r="AP580" s="21"/>
      <c r="AQ580" s="20"/>
      <c r="AR580" s="24"/>
      <c r="AY580" s="26"/>
      <c r="BC580" s="27"/>
      <c r="BL580" s="53"/>
      <c r="BM580" s="54"/>
    </row>
    <row r="581" spans="4:65">
      <c r="D581" s="25"/>
      <c r="AP581" s="21"/>
      <c r="AQ581" s="20"/>
      <c r="AR581" s="24"/>
      <c r="AY581" s="26"/>
      <c r="BC581" s="27"/>
      <c r="BL581" s="53"/>
      <c r="BM581" s="54"/>
    </row>
    <row r="582" spans="4:65">
      <c r="D582" s="25"/>
      <c r="AP582" s="21"/>
      <c r="AQ582" s="20"/>
      <c r="AR582" s="24"/>
      <c r="AY582" s="26"/>
      <c r="BC582" s="27"/>
      <c r="BL582" s="53"/>
      <c r="BM582" s="54"/>
    </row>
    <row r="583" spans="4:65">
      <c r="D583" s="25"/>
      <c r="AP583" s="21"/>
      <c r="AQ583" s="20"/>
      <c r="AR583" s="24"/>
      <c r="AY583" s="26"/>
      <c r="BC583" s="27"/>
      <c r="BL583" s="53"/>
      <c r="BM583" s="54"/>
    </row>
    <row r="584" spans="4:65">
      <c r="D584" s="25"/>
      <c r="AP584" s="21"/>
      <c r="AQ584" s="20"/>
      <c r="AR584" s="24"/>
      <c r="AY584" s="26"/>
      <c r="BC584" s="27"/>
      <c r="BL584" s="53"/>
      <c r="BM584" s="54"/>
    </row>
    <row r="585" spans="4:65">
      <c r="D585" s="25"/>
      <c r="AP585" s="21"/>
      <c r="AQ585" s="20"/>
      <c r="AR585" s="24"/>
      <c r="AY585" s="26"/>
      <c r="BC585" s="27"/>
      <c r="BL585" s="53"/>
      <c r="BM585" s="54"/>
    </row>
    <row r="586" spans="4:65">
      <c r="D586" s="25"/>
      <c r="AP586" s="21"/>
      <c r="AQ586" s="20"/>
      <c r="AR586" s="24"/>
      <c r="AY586" s="26"/>
      <c r="BC586" s="27"/>
      <c r="BL586" s="53"/>
      <c r="BM586" s="54"/>
    </row>
    <row r="587" spans="4:65">
      <c r="D587" s="25"/>
      <c r="AP587" s="21"/>
      <c r="AQ587" s="20"/>
      <c r="AR587" s="24"/>
      <c r="AY587" s="26"/>
      <c r="BC587" s="27"/>
      <c r="BL587" s="53"/>
      <c r="BM587" s="54"/>
    </row>
    <row r="588" spans="4:65">
      <c r="D588" s="25"/>
      <c r="AP588" s="21"/>
      <c r="AQ588" s="20"/>
      <c r="AR588" s="24"/>
      <c r="AY588" s="26"/>
      <c r="BC588" s="27"/>
      <c r="BL588" s="53"/>
      <c r="BM588" s="54"/>
    </row>
    <row r="589" spans="4:65">
      <c r="D589" s="25"/>
      <c r="AP589" s="21"/>
      <c r="AQ589" s="20"/>
      <c r="AR589" s="24"/>
      <c r="AY589" s="26"/>
      <c r="BC589" s="27"/>
      <c r="BL589" s="53"/>
      <c r="BM589" s="54"/>
    </row>
    <row r="590" spans="4:65">
      <c r="D590" s="25"/>
      <c r="AP590" s="21"/>
      <c r="AQ590" s="20"/>
      <c r="AR590" s="24"/>
      <c r="AY590" s="26"/>
      <c r="BC590" s="27"/>
      <c r="BL590" s="53"/>
      <c r="BM590" s="54"/>
    </row>
    <row r="591" spans="4:65">
      <c r="D591" s="25"/>
      <c r="AP591" s="21"/>
      <c r="AQ591" s="20"/>
      <c r="AR591" s="24"/>
      <c r="AY591" s="26"/>
      <c r="BC591" s="27"/>
      <c r="BL591" s="53"/>
      <c r="BM591" s="54"/>
    </row>
    <row r="592" spans="4:65">
      <c r="D592" s="25"/>
      <c r="AP592" s="21"/>
      <c r="AQ592" s="20"/>
      <c r="AR592" s="24"/>
      <c r="AY592" s="26"/>
      <c r="BC592" s="27"/>
      <c r="BL592" s="53"/>
      <c r="BM592" s="54"/>
    </row>
    <row r="593" spans="4:65">
      <c r="D593" s="25"/>
      <c r="AP593" s="21"/>
      <c r="AQ593" s="20"/>
      <c r="AR593" s="24"/>
      <c r="AY593" s="26"/>
      <c r="BC593" s="27"/>
      <c r="BL593" s="53"/>
      <c r="BM593" s="54"/>
    </row>
    <row r="594" spans="4:65">
      <c r="D594" s="25"/>
      <c r="AP594" s="21"/>
      <c r="AQ594" s="20"/>
      <c r="AR594" s="24"/>
      <c r="AY594" s="26"/>
      <c r="BC594" s="27"/>
      <c r="BL594" s="53"/>
      <c r="BM594" s="54"/>
    </row>
    <row r="595" spans="4:65">
      <c r="D595" s="25"/>
      <c r="AP595" s="21"/>
      <c r="AQ595" s="20"/>
      <c r="AR595" s="24"/>
      <c r="AY595" s="26"/>
      <c r="BC595" s="27"/>
      <c r="BL595" s="53"/>
      <c r="BM595" s="54"/>
    </row>
    <row r="596" spans="4:65">
      <c r="D596" s="25"/>
      <c r="AP596" s="21"/>
      <c r="AQ596" s="20"/>
      <c r="AR596" s="24"/>
      <c r="AY596" s="26"/>
      <c r="BC596" s="27"/>
      <c r="BL596" s="53"/>
      <c r="BM596" s="54"/>
    </row>
    <row r="597" spans="4:65">
      <c r="D597" s="25"/>
      <c r="AP597" s="21"/>
      <c r="AQ597" s="20"/>
      <c r="AR597" s="24"/>
      <c r="AY597" s="26"/>
      <c r="BC597" s="27"/>
      <c r="BL597" s="53"/>
      <c r="BM597" s="54"/>
    </row>
    <row r="598" spans="4:65">
      <c r="D598" s="25"/>
      <c r="AP598" s="21"/>
      <c r="AQ598" s="20"/>
      <c r="AR598" s="24"/>
      <c r="AY598" s="26"/>
      <c r="BC598" s="27"/>
      <c r="BL598" s="53"/>
      <c r="BM598" s="54"/>
    </row>
    <row r="599" spans="4:65">
      <c r="D599" s="25"/>
      <c r="AP599" s="21"/>
      <c r="AQ599" s="20"/>
      <c r="AR599" s="24"/>
      <c r="AY599" s="26"/>
      <c r="BC599" s="27"/>
      <c r="BL599" s="53"/>
      <c r="BM599" s="54"/>
    </row>
    <row r="600" spans="4:65">
      <c r="D600" s="25"/>
      <c r="AP600" s="21"/>
      <c r="AQ600" s="20"/>
      <c r="AR600" s="24"/>
      <c r="AY600" s="26"/>
      <c r="BC600" s="27"/>
      <c r="BL600" s="53"/>
      <c r="BM600" s="54"/>
    </row>
    <row r="601" spans="4:65">
      <c r="D601" s="25"/>
      <c r="AP601" s="21"/>
      <c r="AQ601" s="20"/>
      <c r="AR601" s="24"/>
      <c r="AY601" s="26"/>
      <c r="BC601" s="27"/>
      <c r="BL601" s="53"/>
      <c r="BM601" s="54"/>
    </row>
    <row r="602" spans="4:65">
      <c r="D602" s="25"/>
      <c r="AP602" s="21"/>
      <c r="AQ602" s="20"/>
      <c r="AR602" s="24"/>
      <c r="AY602" s="26"/>
      <c r="BC602" s="27"/>
      <c r="BL602" s="53"/>
      <c r="BM602" s="54"/>
    </row>
    <row r="603" spans="4:65">
      <c r="D603" s="25"/>
      <c r="AP603" s="21"/>
      <c r="AQ603" s="20"/>
      <c r="AR603" s="24"/>
      <c r="AY603" s="26"/>
      <c r="BC603" s="27"/>
      <c r="BL603" s="53"/>
      <c r="BM603" s="54"/>
    </row>
    <row r="604" spans="4:65">
      <c r="D604" s="25"/>
      <c r="AP604" s="21"/>
      <c r="AQ604" s="20"/>
      <c r="AR604" s="24"/>
      <c r="AY604" s="26"/>
      <c r="BC604" s="27"/>
      <c r="BL604" s="53"/>
      <c r="BM604" s="54"/>
    </row>
    <row r="605" spans="4:65">
      <c r="D605" s="25"/>
      <c r="AP605" s="21"/>
      <c r="AQ605" s="20"/>
      <c r="AR605" s="24"/>
      <c r="AY605" s="26"/>
      <c r="BC605" s="27"/>
      <c r="BL605" s="53"/>
      <c r="BM605" s="54"/>
    </row>
    <row r="606" spans="4:65">
      <c r="D606" s="25"/>
      <c r="AP606" s="21"/>
      <c r="AQ606" s="20"/>
      <c r="AR606" s="24"/>
      <c r="AY606" s="26"/>
      <c r="BC606" s="27"/>
      <c r="BL606" s="53"/>
      <c r="BM606" s="54"/>
    </row>
    <row r="607" spans="4:65">
      <c r="D607" s="25"/>
      <c r="AP607" s="21"/>
      <c r="AQ607" s="20"/>
      <c r="AR607" s="24"/>
      <c r="AY607" s="26"/>
      <c r="BC607" s="27"/>
      <c r="BL607" s="53"/>
      <c r="BM607" s="54"/>
    </row>
    <row r="608" spans="4:65">
      <c r="D608" s="25"/>
      <c r="AP608" s="21"/>
      <c r="AQ608" s="20"/>
      <c r="AR608" s="24"/>
      <c r="AY608" s="26"/>
      <c r="BC608" s="27"/>
      <c r="BL608" s="53"/>
      <c r="BM608" s="54"/>
    </row>
    <row r="609" spans="4:65">
      <c r="D609" s="25"/>
      <c r="AP609" s="21"/>
      <c r="AQ609" s="20"/>
      <c r="AR609" s="24"/>
      <c r="AY609" s="26"/>
      <c r="BC609" s="27"/>
      <c r="BL609" s="53"/>
      <c r="BM609" s="54"/>
    </row>
    <row r="610" spans="4:65">
      <c r="D610" s="25"/>
      <c r="AP610" s="21"/>
      <c r="AQ610" s="20"/>
      <c r="AR610" s="24"/>
      <c r="AY610" s="26"/>
      <c r="BC610" s="27"/>
      <c r="BL610" s="53"/>
      <c r="BM610" s="54"/>
    </row>
    <row r="611" spans="4:65">
      <c r="D611" s="25"/>
      <c r="AP611" s="21"/>
      <c r="AQ611" s="20"/>
      <c r="AR611" s="24"/>
      <c r="AY611" s="26"/>
      <c r="BC611" s="27"/>
      <c r="BL611" s="53"/>
      <c r="BM611" s="54"/>
    </row>
    <row r="612" spans="4:65">
      <c r="D612" s="25"/>
      <c r="AP612" s="21"/>
      <c r="AQ612" s="20"/>
      <c r="AR612" s="24"/>
      <c r="AY612" s="26"/>
      <c r="BC612" s="27"/>
      <c r="BL612" s="53"/>
      <c r="BM612" s="54"/>
    </row>
    <row r="613" spans="4:65">
      <c r="D613" s="25"/>
      <c r="AP613" s="21"/>
      <c r="AQ613" s="20"/>
      <c r="AR613" s="24"/>
      <c r="AY613" s="26"/>
      <c r="BC613" s="27"/>
      <c r="BL613" s="53"/>
      <c r="BM613" s="54"/>
    </row>
    <row r="614" spans="4:65">
      <c r="D614" s="25"/>
      <c r="AP614" s="21"/>
      <c r="AQ614" s="20"/>
      <c r="AR614" s="24"/>
      <c r="AY614" s="26"/>
      <c r="BC614" s="27"/>
      <c r="BL614" s="53"/>
      <c r="BM614" s="54"/>
    </row>
    <row r="615" spans="4:65">
      <c r="D615" s="25"/>
      <c r="AP615" s="21"/>
      <c r="AQ615" s="20"/>
      <c r="AR615" s="24"/>
      <c r="AY615" s="26"/>
      <c r="BC615" s="27"/>
      <c r="BL615" s="53"/>
      <c r="BM615" s="54"/>
    </row>
    <row r="616" spans="4:65">
      <c r="D616" s="25"/>
      <c r="AP616" s="21"/>
      <c r="AQ616" s="20"/>
      <c r="AR616" s="24"/>
      <c r="AY616" s="26"/>
      <c r="BC616" s="27"/>
      <c r="BL616" s="53"/>
      <c r="BM616" s="54"/>
    </row>
    <row r="617" spans="4:65">
      <c r="D617" s="25"/>
      <c r="AP617" s="21"/>
      <c r="AQ617" s="20"/>
      <c r="AR617" s="24"/>
      <c r="AY617" s="26"/>
      <c r="BC617" s="27"/>
      <c r="BL617" s="53"/>
      <c r="BM617" s="54"/>
    </row>
    <row r="618" spans="4:65">
      <c r="D618" s="25"/>
      <c r="AP618" s="21"/>
      <c r="AQ618" s="20"/>
      <c r="AR618" s="24"/>
      <c r="AY618" s="26"/>
      <c r="BC618" s="27"/>
      <c r="BL618" s="53"/>
      <c r="BM618" s="54"/>
    </row>
    <row r="619" spans="4:65">
      <c r="D619" s="25"/>
      <c r="AP619" s="21"/>
      <c r="AQ619" s="20"/>
      <c r="AR619" s="24"/>
      <c r="AY619" s="26"/>
      <c r="BC619" s="27"/>
      <c r="BL619" s="53"/>
      <c r="BM619" s="54"/>
    </row>
    <row r="620" spans="4:65">
      <c r="D620" s="25"/>
      <c r="AP620" s="21"/>
      <c r="AQ620" s="20"/>
      <c r="AR620" s="24"/>
      <c r="AY620" s="26"/>
      <c r="BC620" s="27"/>
      <c r="BL620" s="53"/>
      <c r="BM620" s="54"/>
    </row>
    <row r="621" spans="4:65">
      <c r="D621" s="25"/>
      <c r="AP621" s="21"/>
      <c r="AQ621" s="20"/>
      <c r="AR621" s="24"/>
      <c r="AY621" s="26"/>
      <c r="BC621" s="27"/>
      <c r="BL621" s="53"/>
      <c r="BM621" s="54"/>
    </row>
    <row r="622" spans="4:65">
      <c r="D622" s="25"/>
      <c r="AP622" s="21"/>
      <c r="AQ622" s="20"/>
      <c r="AR622" s="24"/>
      <c r="AY622" s="26"/>
      <c r="BC622" s="27"/>
      <c r="BL622" s="53"/>
      <c r="BM622" s="54"/>
    </row>
    <row r="623" spans="4:65">
      <c r="D623" s="25"/>
      <c r="AP623" s="21"/>
      <c r="AQ623" s="20"/>
      <c r="AR623" s="24"/>
      <c r="AY623" s="26"/>
      <c r="BC623" s="27"/>
      <c r="BL623" s="53"/>
      <c r="BM623" s="54"/>
    </row>
    <row r="624" spans="4:65">
      <c r="D624" s="25"/>
      <c r="AP624" s="21"/>
      <c r="AQ624" s="20"/>
      <c r="AR624" s="24"/>
      <c r="AY624" s="26"/>
      <c r="BC624" s="27"/>
      <c r="BL624" s="53"/>
      <c r="BM624" s="54"/>
    </row>
    <row r="625" spans="4:65">
      <c r="D625" s="25"/>
      <c r="AP625" s="21"/>
      <c r="AQ625" s="20"/>
      <c r="AR625" s="24"/>
      <c r="AY625" s="26"/>
      <c r="BC625" s="27"/>
      <c r="BL625" s="53"/>
      <c r="BM625" s="54"/>
    </row>
    <row r="626" spans="4:65">
      <c r="D626" s="25"/>
      <c r="AP626" s="21"/>
      <c r="AQ626" s="20"/>
      <c r="AR626" s="24"/>
      <c r="AY626" s="26"/>
      <c r="BC626" s="27"/>
      <c r="BL626" s="53"/>
      <c r="BM626" s="54"/>
    </row>
    <row r="627" spans="4:65">
      <c r="D627" s="25"/>
      <c r="AP627" s="21"/>
      <c r="AQ627" s="20"/>
      <c r="AR627" s="24"/>
      <c r="AY627" s="26"/>
      <c r="BC627" s="27"/>
      <c r="BL627" s="53"/>
      <c r="BM627" s="54"/>
    </row>
    <row r="628" spans="4:65">
      <c r="D628" s="25"/>
      <c r="AP628" s="21"/>
      <c r="AQ628" s="20"/>
      <c r="AR628" s="24"/>
      <c r="AY628" s="26"/>
      <c r="BC628" s="27"/>
      <c r="BL628" s="53"/>
      <c r="BM628" s="54"/>
    </row>
    <row r="629" spans="4:65">
      <c r="D629" s="25"/>
      <c r="AP629" s="21"/>
      <c r="AQ629" s="20"/>
      <c r="AR629" s="24"/>
      <c r="AY629" s="26"/>
      <c r="BC629" s="27"/>
      <c r="BL629" s="53"/>
      <c r="BM629" s="54"/>
    </row>
    <row r="630" spans="4:65">
      <c r="D630" s="25"/>
      <c r="AP630" s="21"/>
      <c r="AQ630" s="20"/>
      <c r="AR630" s="24"/>
      <c r="AY630" s="26"/>
      <c r="BC630" s="27"/>
      <c r="BL630" s="53"/>
      <c r="BM630" s="54"/>
    </row>
    <row r="631" spans="4:65">
      <c r="D631" s="25"/>
      <c r="AP631" s="21"/>
      <c r="AQ631" s="20"/>
      <c r="AR631" s="24"/>
      <c r="AY631" s="26"/>
      <c r="BC631" s="27"/>
      <c r="BL631" s="53"/>
      <c r="BM631" s="54"/>
    </row>
    <row r="632" spans="4:65">
      <c r="D632" s="25"/>
      <c r="AP632" s="21"/>
      <c r="AQ632" s="20"/>
      <c r="AR632" s="24"/>
      <c r="AY632" s="26"/>
      <c r="BC632" s="27"/>
      <c r="BL632" s="53"/>
      <c r="BM632" s="54"/>
    </row>
    <row r="633" spans="4:65">
      <c r="D633" s="25"/>
      <c r="AP633" s="21"/>
      <c r="AQ633" s="20"/>
      <c r="AR633" s="24"/>
      <c r="AY633" s="26"/>
      <c r="BC633" s="27"/>
      <c r="BL633" s="53"/>
      <c r="BM633" s="54"/>
    </row>
    <row r="634" spans="4:65">
      <c r="D634" s="25"/>
      <c r="AP634" s="21"/>
      <c r="AQ634" s="20"/>
      <c r="AR634" s="24"/>
      <c r="AY634" s="26"/>
      <c r="BC634" s="27"/>
      <c r="BL634" s="53"/>
      <c r="BM634" s="54"/>
    </row>
    <row r="635" spans="4:65">
      <c r="D635" s="25"/>
      <c r="AP635" s="21"/>
      <c r="AQ635" s="20"/>
      <c r="AR635" s="24"/>
      <c r="AY635" s="26"/>
      <c r="BC635" s="27"/>
      <c r="BL635" s="53"/>
      <c r="BM635" s="54"/>
    </row>
    <row r="636" spans="4:65">
      <c r="D636" s="25"/>
      <c r="AP636" s="21"/>
      <c r="AQ636" s="20"/>
      <c r="AR636" s="24"/>
      <c r="AY636" s="26"/>
      <c r="BC636" s="27"/>
      <c r="BL636" s="53"/>
      <c r="BM636" s="54"/>
    </row>
    <row r="637" spans="4:65">
      <c r="D637" s="25"/>
      <c r="AP637" s="21"/>
      <c r="AQ637" s="20"/>
      <c r="AR637" s="24"/>
      <c r="AY637" s="26"/>
      <c r="BC637" s="27"/>
      <c r="BL637" s="53"/>
      <c r="BM637" s="54"/>
    </row>
    <row r="638" spans="4:65">
      <c r="D638" s="25"/>
      <c r="AP638" s="21"/>
      <c r="AQ638" s="20"/>
      <c r="AR638" s="24"/>
      <c r="AY638" s="26"/>
      <c r="BC638" s="27"/>
      <c r="BL638" s="53"/>
      <c r="BM638" s="54"/>
    </row>
    <row r="639" spans="4:65">
      <c r="D639" s="25"/>
      <c r="AP639" s="21"/>
      <c r="AQ639" s="20"/>
      <c r="AR639" s="24"/>
      <c r="AY639" s="26"/>
      <c r="BC639" s="27"/>
      <c r="BL639" s="53"/>
      <c r="BM639" s="54"/>
    </row>
    <row r="640" spans="4:65">
      <c r="D640" s="25"/>
      <c r="AP640" s="21"/>
      <c r="AQ640" s="20"/>
      <c r="AR640" s="24"/>
      <c r="AY640" s="26"/>
      <c r="BC640" s="27"/>
      <c r="BL640" s="53"/>
      <c r="BM640" s="54"/>
    </row>
    <row r="641" spans="4:65">
      <c r="D641" s="25"/>
      <c r="AP641" s="21"/>
      <c r="AQ641" s="20"/>
      <c r="AR641" s="24"/>
      <c r="AY641" s="26"/>
      <c r="BC641" s="27"/>
      <c r="BL641" s="53"/>
      <c r="BM641" s="54"/>
    </row>
    <row r="642" spans="4:65">
      <c r="D642" s="25"/>
      <c r="AP642" s="21"/>
      <c r="AQ642" s="20"/>
      <c r="AR642" s="24"/>
      <c r="AY642" s="26"/>
      <c r="BC642" s="27"/>
      <c r="BL642" s="53"/>
      <c r="BM642" s="54"/>
    </row>
    <row r="643" spans="4:65">
      <c r="D643" s="25"/>
      <c r="AP643" s="21"/>
      <c r="AQ643" s="20"/>
      <c r="AR643" s="24"/>
      <c r="AY643" s="26"/>
      <c r="BC643" s="27"/>
      <c r="BL643" s="53"/>
      <c r="BM643" s="54"/>
    </row>
    <row r="644" spans="4:65">
      <c r="D644" s="25"/>
      <c r="AP644" s="21"/>
      <c r="AQ644" s="20"/>
      <c r="AR644" s="24"/>
      <c r="AY644" s="26"/>
      <c r="BC644" s="27"/>
      <c r="BL644" s="53"/>
      <c r="BM644" s="54"/>
    </row>
    <row r="645" spans="4:65">
      <c r="D645" s="25"/>
      <c r="AP645" s="21"/>
      <c r="AQ645" s="20"/>
      <c r="AR645" s="24"/>
      <c r="AY645" s="26"/>
      <c r="BC645" s="27"/>
      <c r="BL645" s="53"/>
      <c r="BM645" s="54"/>
    </row>
    <row r="646" spans="4:65">
      <c r="D646" s="25"/>
      <c r="AP646" s="21"/>
      <c r="AQ646" s="20"/>
      <c r="AR646" s="24"/>
      <c r="AY646" s="26"/>
      <c r="BC646" s="27"/>
      <c r="BL646" s="53"/>
      <c r="BM646" s="54"/>
    </row>
    <row r="647" spans="4:65">
      <c r="D647" s="25"/>
      <c r="AP647" s="21"/>
      <c r="AQ647" s="20"/>
      <c r="AR647" s="24"/>
      <c r="AY647" s="26"/>
      <c r="BC647" s="27"/>
      <c r="BL647" s="53"/>
      <c r="BM647" s="54"/>
    </row>
    <row r="648" spans="4:65">
      <c r="D648" s="25"/>
      <c r="AP648" s="21"/>
      <c r="AQ648" s="20"/>
      <c r="AR648" s="24"/>
      <c r="AY648" s="26"/>
      <c r="BC648" s="27"/>
      <c r="BL648" s="53"/>
      <c r="BM648" s="54"/>
    </row>
    <row r="649" spans="4:65">
      <c r="D649" s="25"/>
      <c r="AP649" s="21"/>
      <c r="AQ649" s="20"/>
      <c r="AR649" s="24"/>
      <c r="AY649" s="26"/>
      <c r="BC649" s="27"/>
      <c r="BL649" s="53"/>
      <c r="BM649" s="54"/>
    </row>
    <row r="650" spans="4:65">
      <c r="D650" s="25"/>
      <c r="AP650" s="21"/>
      <c r="AQ650" s="20"/>
      <c r="AR650" s="24"/>
      <c r="AY650" s="26"/>
      <c r="BC650" s="27"/>
      <c r="BL650" s="53"/>
      <c r="BM650" s="54"/>
    </row>
    <row r="651" spans="4:65">
      <c r="D651" s="25"/>
      <c r="AP651" s="21"/>
      <c r="AQ651" s="20"/>
      <c r="AR651" s="24"/>
      <c r="AY651" s="26"/>
      <c r="BC651" s="27"/>
      <c r="BL651" s="53"/>
      <c r="BM651" s="54"/>
    </row>
    <row r="652" spans="4:65">
      <c r="D652" s="25"/>
      <c r="AP652" s="21"/>
      <c r="AQ652" s="20"/>
      <c r="AR652" s="24"/>
      <c r="AY652" s="26"/>
      <c r="BC652" s="27"/>
      <c r="BL652" s="53"/>
      <c r="BM652" s="54"/>
    </row>
    <row r="653" spans="4:65">
      <c r="D653" s="25"/>
      <c r="AP653" s="21"/>
      <c r="AQ653" s="20"/>
      <c r="AR653" s="24"/>
      <c r="AY653" s="26"/>
      <c r="BC653" s="27"/>
      <c r="BL653" s="53"/>
      <c r="BM653" s="54"/>
    </row>
    <row r="654" spans="4:65">
      <c r="D654" s="25"/>
      <c r="AP654" s="21"/>
      <c r="AQ654" s="20"/>
      <c r="AR654" s="24"/>
      <c r="AY654" s="26"/>
      <c r="BC654" s="27"/>
      <c r="BL654" s="53"/>
      <c r="BM654" s="54"/>
    </row>
    <row r="655" spans="4:65">
      <c r="D655" s="25"/>
      <c r="AP655" s="21"/>
      <c r="AQ655" s="20"/>
      <c r="AR655" s="24"/>
      <c r="AY655" s="26"/>
      <c r="BC655" s="27"/>
      <c r="BL655" s="53"/>
      <c r="BM655" s="54"/>
    </row>
    <row r="656" spans="4:65">
      <c r="D656" s="25"/>
      <c r="AP656" s="21"/>
      <c r="AQ656" s="20"/>
      <c r="AR656" s="24"/>
      <c r="AY656" s="26"/>
      <c r="BC656" s="27"/>
      <c r="BL656" s="53"/>
      <c r="BM656" s="54"/>
    </row>
    <row r="657" spans="4:65">
      <c r="D657" s="25"/>
      <c r="AP657" s="21"/>
      <c r="AQ657" s="20"/>
      <c r="AR657" s="24"/>
      <c r="AY657" s="26"/>
      <c r="BC657" s="27"/>
      <c r="BL657" s="53"/>
      <c r="BM657" s="54"/>
    </row>
    <row r="658" spans="4:65">
      <c r="D658" s="25"/>
      <c r="AP658" s="21"/>
      <c r="AQ658" s="20"/>
      <c r="AR658" s="24"/>
      <c r="AY658" s="26"/>
      <c r="BC658" s="27"/>
      <c r="BL658" s="53"/>
      <c r="BM658" s="54"/>
    </row>
    <row r="659" spans="4:65">
      <c r="D659" s="25"/>
      <c r="AP659" s="21"/>
      <c r="AQ659" s="20"/>
      <c r="AR659" s="24"/>
      <c r="AY659" s="26"/>
      <c r="BC659" s="27"/>
      <c r="BL659" s="53"/>
      <c r="BM659" s="54"/>
    </row>
    <row r="660" spans="4:65">
      <c r="D660" s="25"/>
      <c r="AP660" s="21"/>
      <c r="AQ660" s="20"/>
      <c r="AR660" s="24"/>
      <c r="AY660" s="26"/>
      <c r="BC660" s="27"/>
      <c r="BL660" s="53"/>
      <c r="BM660" s="54"/>
    </row>
    <row r="661" spans="4:65">
      <c r="D661" s="25"/>
      <c r="AP661" s="21"/>
      <c r="AQ661" s="20"/>
      <c r="AR661" s="24"/>
      <c r="AY661" s="26"/>
      <c r="BC661" s="27"/>
      <c r="BL661" s="53"/>
      <c r="BM661" s="54"/>
    </row>
    <row r="662" spans="4:65">
      <c r="D662" s="25"/>
      <c r="AP662" s="21"/>
      <c r="AQ662" s="20"/>
      <c r="AR662" s="24"/>
      <c r="AY662" s="26"/>
      <c r="BC662" s="27"/>
      <c r="BL662" s="53"/>
      <c r="BM662" s="54"/>
    </row>
    <row r="663" spans="4:65">
      <c r="D663" s="25"/>
      <c r="AP663" s="21"/>
      <c r="AQ663" s="20"/>
      <c r="AR663" s="24"/>
      <c r="AY663" s="26"/>
      <c r="BC663" s="27"/>
      <c r="BL663" s="53"/>
      <c r="BM663" s="54"/>
    </row>
    <row r="664" spans="4:65">
      <c r="D664" s="25"/>
      <c r="AP664" s="21"/>
      <c r="AQ664" s="20"/>
      <c r="AR664" s="24"/>
      <c r="AY664" s="26"/>
      <c r="BC664" s="27"/>
      <c r="BL664" s="53"/>
      <c r="BM664" s="54"/>
    </row>
    <row r="665" spans="4:65">
      <c r="D665" s="25"/>
      <c r="AP665" s="21"/>
      <c r="AQ665" s="20"/>
      <c r="AR665" s="24"/>
      <c r="AY665" s="26"/>
      <c r="BC665" s="27"/>
      <c r="BL665" s="53"/>
      <c r="BM665" s="54"/>
    </row>
    <row r="666" spans="4:65">
      <c r="D666" s="25"/>
      <c r="AP666" s="21"/>
      <c r="AQ666" s="20"/>
      <c r="AR666" s="24"/>
      <c r="AY666" s="26"/>
      <c r="BC666" s="27"/>
      <c r="BL666" s="53"/>
      <c r="BM666" s="54"/>
    </row>
    <row r="667" spans="4:65">
      <c r="D667" s="25"/>
      <c r="AP667" s="21"/>
      <c r="AQ667" s="20"/>
      <c r="AR667" s="24"/>
      <c r="AY667" s="26"/>
      <c r="BC667" s="27"/>
      <c r="BL667" s="53"/>
      <c r="BM667" s="54"/>
    </row>
    <row r="668" spans="4:65">
      <c r="D668" s="25"/>
      <c r="AP668" s="21"/>
      <c r="AQ668" s="20"/>
      <c r="AR668" s="24"/>
      <c r="AY668" s="26"/>
      <c r="BC668" s="27"/>
      <c r="BL668" s="53"/>
      <c r="BM668" s="54"/>
    </row>
    <row r="669" spans="4:65">
      <c r="D669" s="25"/>
      <c r="AP669" s="21"/>
      <c r="AQ669" s="20"/>
      <c r="AR669" s="24"/>
      <c r="AY669" s="26"/>
      <c r="BC669" s="27"/>
      <c r="BL669" s="53"/>
      <c r="BM669" s="54"/>
    </row>
    <row r="670" spans="4:65">
      <c r="D670" s="25"/>
      <c r="AP670" s="21"/>
      <c r="AQ670" s="20"/>
      <c r="AR670" s="24"/>
      <c r="AY670" s="26"/>
      <c r="BC670" s="27"/>
      <c r="BL670" s="53"/>
      <c r="BM670" s="54"/>
    </row>
    <row r="671" spans="4:65">
      <c r="D671" s="25"/>
      <c r="AP671" s="21"/>
      <c r="AQ671" s="20"/>
      <c r="AR671" s="24"/>
      <c r="AY671" s="26"/>
      <c r="BC671" s="27"/>
      <c r="BL671" s="53"/>
      <c r="BM671" s="54"/>
    </row>
    <row r="672" spans="4:65">
      <c r="D672" s="25"/>
      <c r="AP672" s="21"/>
      <c r="AQ672" s="20"/>
      <c r="AR672" s="24"/>
      <c r="AY672" s="26"/>
      <c r="BC672" s="27"/>
      <c r="BL672" s="53"/>
      <c r="BM672" s="54"/>
    </row>
    <row r="673" spans="4:65">
      <c r="D673" s="25"/>
      <c r="AP673" s="21"/>
      <c r="AQ673" s="20"/>
      <c r="AR673" s="24"/>
      <c r="AY673" s="26"/>
      <c r="BC673" s="27"/>
      <c r="BL673" s="53"/>
      <c r="BM673" s="54"/>
    </row>
    <row r="674" spans="4:65">
      <c r="D674" s="25"/>
      <c r="AP674" s="21"/>
      <c r="AQ674" s="20"/>
      <c r="AR674" s="24"/>
      <c r="AY674" s="26"/>
      <c r="BC674" s="27"/>
      <c r="BL674" s="53"/>
      <c r="BM674" s="54"/>
    </row>
    <row r="675" spans="4:65">
      <c r="D675" s="25"/>
      <c r="AP675" s="21"/>
      <c r="AQ675" s="20"/>
      <c r="AR675" s="24"/>
      <c r="AY675" s="26"/>
      <c r="BC675" s="27"/>
      <c r="BL675" s="53"/>
      <c r="BM675" s="54"/>
    </row>
    <row r="676" spans="4:65">
      <c r="D676" s="25"/>
      <c r="AP676" s="21"/>
      <c r="AQ676" s="20"/>
      <c r="AR676" s="24"/>
      <c r="AY676" s="26"/>
      <c r="BC676" s="27"/>
      <c r="BL676" s="53"/>
      <c r="BM676" s="54"/>
    </row>
    <row r="677" spans="4:65">
      <c r="D677" s="25"/>
      <c r="AP677" s="21"/>
      <c r="AQ677" s="20"/>
      <c r="AR677" s="24"/>
      <c r="AY677" s="26"/>
      <c r="BC677" s="27"/>
      <c r="BL677" s="53"/>
      <c r="BM677" s="54"/>
    </row>
    <row r="678" spans="4:65">
      <c r="D678" s="25"/>
      <c r="AP678" s="21"/>
      <c r="AQ678" s="20"/>
      <c r="AR678" s="24"/>
      <c r="AY678" s="26"/>
      <c r="BC678" s="27"/>
      <c r="BL678" s="53"/>
      <c r="BM678" s="54"/>
    </row>
    <row r="679" spans="4:65">
      <c r="D679" s="25"/>
      <c r="AP679" s="21"/>
      <c r="AQ679" s="20"/>
      <c r="AR679" s="24"/>
      <c r="AY679" s="26"/>
      <c r="BC679" s="27"/>
      <c r="BL679" s="53"/>
      <c r="BM679" s="54"/>
    </row>
    <row r="680" spans="4:65">
      <c r="D680" s="25"/>
      <c r="AP680" s="21"/>
      <c r="AQ680" s="20"/>
      <c r="AR680" s="24"/>
      <c r="AY680" s="26"/>
      <c r="BC680" s="27"/>
      <c r="BL680" s="53"/>
      <c r="BM680" s="54"/>
    </row>
    <row r="681" spans="4:65">
      <c r="D681" s="25"/>
      <c r="AP681" s="21"/>
      <c r="AQ681" s="20"/>
      <c r="AR681" s="24"/>
      <c r="AY681" s="26"/>
      <c r="BC681" s="27"/>
      <c r="BL681" s="53"/>
      <c r="BM681" s="54"/>
    </row>
    <row r="682" spans="4:65">
      <c r="D682" s="25"/>
      <c r="AP682" s="21"/>
      <c r="AQ682" s="20"/>
      <c r="AR682" s="24"/>
      <c r="AY682" s="26"/>
      <c r="BC682" s="27"/>
      <c r="BL682" s="53"/>
      <c r="BM682" s="54"/>
    </row>
    <row r="683" spans="4:65">
      <c r="D683" s="25"/>
      <c r="AP683" s="21"/>
      <c r="AQ683" s="20"/>
      <c r="AR683" s="24"/>
      <c r="AY683" s="26"/>
      <c r="BC683" s="27"/>
      <c r="BL683" s="53"/>
      <c r="BM683" s="54"/>
    </row>
    <row r="684" spans="4:65">
      <c r="D684" s="25"/>
      <c r="AP684" s="21"/>
      <c r="AQ684" s="20"/>
      <c r="AR684" s="24"/>
      <c r="AY684" s="26"/>
      <c r="BC684" s="27"/>
      <c r="BL684" s="53"/>
      <c r="BM684" s="54"/>
    </row>
    <row r="685" spans="4:65">
      <c r="D685" s="25"/>
      <c r="AP685" s="21"/>
      <c r="AQ685" s="20"/>
      <c r="AR685" s="24"/>
      <c r="AY685" s="26"/>
      <c r="BC685" s="27"/>
      <c r="BL685" s="53"/>
      <c r="BM685" s="54"/>
    </row>
    <row r="686" spans="4:65">
      <c r="D686" s="25"/>
      <c r="AP686" s="21"/>
      <c r="AQ686" s="20"/>
      <c r="AR686" s="24"/>
      <c r="AY686" s="26"/>
      <c r="BC686" s="27"/>
      <c r="BL686" s="53"/>
      <c r="BM686" s="54"/>
    </row>
    <row r="687" spans="4:65">
      <c r="D687" s="25"/>
      <c r="AP687" s="21"/>
      <c r="AQ687" s="20"/>
      <c r="AR687" s="24"/>
      <c r="AY687" s="26"/>
      <c r="BC687" s="27"/>
      <c r="BL687" s="53"/>
      <c r="BM687" s="54"/>
    </row>
    <row r="688" spans="4:65">
      <c r="D688" s="25"/>
      <c r="AP688" s="21"/>
      <c r="AQ688" s="20"/>
      <c r="AR688" s="24"/>
      <c r="AY688" s="26"/>
      <c r="BC688" s="27"/>
      <c r="BL688" s="53"/>
      <c r="BM688" s="54"/>
    </row>
    <row r="689" spans="4:65">
      <c r="D689" s="25"/>
      <c r="AP689" s="21"/>
      <c r="AQ689" s="20"/>
      <c r="AR689" s="24"/>
      <c r="AY689" s="26"/>
      <c r="BC689" s="27"/>
      <c r="BL689" s="53"/>
      <c r="BM689" s="54"/>
    </row>
    <row r="690" spans="4:65">
      <c r="D690" s="25"/>
      <c r="AP690" s="21"/>
      <c r="AQ690" s="20"/>
      <c r="AR690" s="24"/>
      <c r="AY690" s="26"/>
      <c r="BC690" s="27"/>
      <c r="BL690" s="53"/>
      <c r="BM690" s="54"/>
    </row>
    <row r="691" spans="4:65">
      <c r="D691" s="25"/>
      <c r="AP691" s="21"/>
      <c r="AQ691" s="20"/>
      <c r="AR691" s="24"/>
      <c r="AY691" s="26"/>
      <c r="BC691" s="27"/>
      <c r="BL691" s="53"/>
      <c r="BM691" s="54"/>
    </row>
    <row r="692" spans="4:65">
      <c r="D692" s="25"/>
      <c r="AP692" s="21"/>
      <c r="AQ692" s="20"/>
      <c r="AR692" s="24"/>
      <c r="AY692" s="26"/>
      <c r="BC692" s="27"/>
      <c r="BL692" s="53"/>
      <c r="BM692" s="54"/>
    </row>
    <row r="693" spans="4:65">
      <c r="D693" s="25"/>
      <c r="AP693" s="21"/>
      <c r="AQ693" s="20"/>
      <c r="AR693" s="24"/>
      <c r="AY693" s="26"/>
      <c r="BC693" s="27"/>
      <c r="BL693" s="53"/>
      <c r="BM693" s="54"/>
    </row>
    <row r="694" spans="4:65">
      <c r="D694" s="25"/>
      <c r="AP694" s="21"/>
      <c r="AQ694" s="20"/>
      <c r="AR694" s="24"/>
      <c r="AY694" s="26"/>
      <c r="BC694" s="27"/>
      <c r="BL694" s="53"/>
      <c r="BM694" s="54"/>
    </row>
    <row r="695" spans="4:65">
      <c r="D695" s="25"/>
      <c r="AP695" s="21"/>
      <c r="AQ695" s="20"/>
      <c r="AR695" s="24"/>
      <c r="AY695" s="26"/>
      <c r="BC695" s="27"/>
      <c r="BL695" s="53"/>
      <c r="BM695" s="54"/>
    </row>
    <row r="696" spans="4:65">
      <c r="D696" s="25"/>
      <c r="AP696" s="21"/>
      <c r="AQ696" s="20"/>
      <c r="AR696" s="24"/>
      <c r="AY696" s="26"/>
      <c r="BC696" s="27"/>
      <c r="BL696" s="53"/>
      <c r="BM696" s="54"/>
    </row>
    <row r="697" spans="4:65">
      <c r="D697" s="25"/>
      <c r="AP697" s="21"/>
      <c r="AQ697" s="20"/>
      <c r="AR697" s="24"/>
      <c r="AY697" s="26"/>
      <c r="BC697" s="27"/>
      <c r="BL697" s="53"/>
      <c r="BM697" s="54"/>
    </row>
    <row r="698" spans="4:65">
      <c r="D698" s="25"/>
      <c r="AP698" s="21"/>
      <c r="AQ698" s="20"/>
      <c r="AR698" s="24"/>
      <c r="AY698" s="26"/>
      <c r="BC698" s="27"/>
      <c r="BL698" s="53"/>
      <c r="BM698" s="54"/>
    </row>
    <row r="699" spans="4:65">
      <c r="D699" s="25"/>
      <c r="AP699" s="21"/>
      <c r="AQ699" s="20"/>
      <c r="AR699" s="24"/>
      <c r="AY699" s="26"/>
      <c r="BC699" s="27"/>
      <c r="BL699" s="53"/>
      <c r="BM699" s="54"/>
    </row>
    <row r="700" spans="4:65">
      <c r="D700" s="25"/>
      <c r="AP700" s="21"/>
      <c r="AQ700" s="20"/>
      <c r="AR700" s="24"/>
      <c r="AY700" s="26"/>
      <c r="BC700" s="27"/>
      <c r="BL700" s="53"/>
      <c r="BM700" s="54"/>
    </row>
    <row r="701" spans="4:65">
      <c r="D701" s="25"/>
      <c r="AP701" s="21"/>
      <c r="AQ701" s="20"/>
      <c r="AR701" s="24"/>
      <c r="AY701" s="26"/>
      <c r="BC701" s="27"/>
      <c r="BL701" s="53"/>
      <c r="BM701" s="54"/>
    </row>
    <row r="702" spans="4:65">
      <c r="D702" s="25"/>
      <c r="AP702" s="21"/>
      <c r="AQ702" s="20"/>
      <c r="AR702" s="24"/>
      <c r="AY702" s="26"/>
      <c r="BC702" s="27"/>
      <c r="BL702" s="53"/>
      <c r="BM702" s="54"/>
    </row>
    <row r="703" spans="4:65">
      <c r="D703" s="25"/>
      <c r="AP703" s="21"/>
      <c r="AQ703" s="20"/>
      <c r="AR703" s="24"/>
      <c r="AY703" s="26"/>
      <c r="BC703" s="27"/>
      <c r="BL703" s="53"/>
      <c r="BM703" s="54"/>
    </row>
    <row r="704" spans="4:65">
      <c r="D704" s="25"/>
      <c r="AP704" s="21"/>
      <c r="AQ704" s="20"/>
      <c r="AR704" s="24"/>
      <c r="AY704" s="26"/>
      <c r="BC704" s="27"/>
      <c r="BL704" s="53"/>
      <c r="BM704" s="54"/>
    </row>
    <row r="705" spans="4:65">
      <c r="D705" s="25"/>
      <c r="AP705" s="21"/>
      <c r="AQ705" s="20"/>
      <c r="AR705" s="24"/>
      <c r="AY705" s="26"/>
      <c r="BC705" s="27"/>
      <c r="BL705" s="53"/>
      <c r="BM705" s="54"/>
    </row>
    <row r="706" spans="4:65">
      <c r="D706" s="25"/>
      <c r="AP706" s="21"/>
      <c r="AQ706" s="20"/>
      <c r="AR706" s="24"/>
      <c r="AY706" s="26"/>
      <c r="BC706" s="27"/>
      <c r="BL706" s="53"/>
      <c r="BM706" s="54"/>
    </row>
    <row r="707" spans="4:65">
      <c r="D707" s="25"/>
      <c r="AP707" s="21"/>
      <c r="AQ707" s="20"/>
      <c r="AR707" s="24"/>
      <c r="AY707" s="26"/>
      <c r="BC707" s="27"/>
      <c r="BL707" s="53"/>
      <c r="BM707" s="54"/>
    </row>
    <row r="708" spans="4:65">
      <c r="D708" s="25"/>
      <c r="AP708" s="21"/>
      <c r="AQ708" s="20"/>
      <c r="AR708" s="24"/>
      <c r="AY708" s="26"/>
      <c r="BC708" s="27"/>
      <c r="BL708" s="53"/>
      <c r="BM708" s="54"/>
    </row>
    <row r="709" spans="4:65">
      <c r="D709" s="25"/>
      <c r="AP709" s="21"/>
      <c r="AQ709" s="20"/>
      <c r="AR709" s="24"/>
      <c r="AY709" s="26"/>
      <c r="BC709" s="27"/>
      <c r="BL709" s="53"/>
      <c r="BM709" s="54"/>
    </row>
    <row r="710" spans="4:65">
      <c r="D710" s="25"/>
      <c r="AP710" s="21"/>
      <c r="AQ710" s="20"/>
      <c r="AR710" s="24"/>
      <c r="AY710" s="26"/>
      <c r="BC710" s="27"/>
      <c r="BL710" s="53"/>
      <c r="BM710" s="54"/>
    </row>
    <row r="711" spans="4:65">
      <c r="D711" s="25"/>
      <c r="AP711" s="21"/>
      <c r="AQ711" s="20"/>
      <c r="AR711" s="24"/>
      <c r="AY711" s="26"/>
      <c r="BC711" s="27"/>
      <c r="BL711" s="53"/>
      <c r="BM711" s="54"/>
    </row>
    <row r="712" spans="4:65">
      <c r="D712" s="25"/>
      <c r="AP712" s="21"/>
      <c r="AQ712" s="20"/>
      <c r="AR712" s="24"/>
      <c r="AY712" s="26"/>
      <c r="BC712" s="27"/>
      <c r="BL712" s="53"/>
      <c r="BM712" s="54"/>
    </row>
    <row r="713" spans="4:65">
      <c r="D713" s="25"/>
      <c r="AP713" s="21"/>
      <c r="AQ713" s="20"/>
      <c r="AR713" s="24"/>
      <c r="AY713" s="26"/>
      <c r="BC713" s="27"/>
      <c r="BL713" s="53"/>
      <c r="BM713" s="54"/>
    </row>
    <row r="714" spans="4:65">
      <c r="D714" s="25"/>
      <c r="AP714" s="21"/>
      <c r="AQ714" s="20"/>
      <c r="AR714" s="24"/>
      <c r="AY714" s="26"/>
      <c r="BC714" s="27"/>
      <c r="BL714" s="53"/>
      <c r="BM714" s="54"/>
    </row>
    <row r="715" spans="4:65">
      <c r="D715" s="25"/>
      <c r="AP715" s="21"/>
      <c r="AQ715" s="20"/>
      <c r="AR715" s="24"/>
      <c r="AY715" s="26"/>
      <c r="BC715" s="27"/>
      <c r="BL715" s="53"/>
      <c r="BM715" s="54"/>
    </row>
    <row r="716" spans="4:65">
      <c r="D716" s="25"/>
      <c r="AP716" s="21"/>
      <c r="AQ716" s="20"/>
      <c r="AR716" s="24"/>
      <c r="AY716" s="26"/>
      <c r="BC716" s="27"/>
      <c r="BL716" s="53"/>
      <c r="BM716" s="54"/>
    </row>
    <row r="717" spans="4:65">
      <c r="D717" s="25"/>
      <c r="AP717" s="21"/>
      <c r="AQ717" s="20"/>
      <c r="AR717" s="24"/>
      <c r="AY717" s="26"/>
      <c r="BC717" s="27"/>
      <c r="BL717" s="53"/>
      <c r="BM717" s="54"/>
    </row>
    <row r="718" spans="4:65">
      <c r="D718" s="25"/>
      <c r="AP718" s="21"/>
      <c r="AQ718" s="20"/>
      <c r="AR718" s="24"/>
      <c r="AY718" s="26"/>
      <c r="BC718" s="27"/>
      <c r="BL718" s="53"/>
      <c r="BM718" s="54"/>
    </row>
    <row r="719" spans="4:65">
      <c r="D719" s="25"/>
      <c r="AP719" s="21"/>
      <c r="AQ719" s="20"/>
      <c r="AR719" s="24"/>
      <c r="AY719" s="26"/>
      <c r="BC719" s="27"/>
      <c r="BL719" s="53"/>
      <c r="BM719" s="54"/>
    </row>
    <row r="720" spans="4:65">
      <c r="D720" s="25"/>
      <c r="AP720" s="21"/>
      <c r="AQ720" s="20"/>
      <c r="AR720" s="24"/>
      <c r="AY720" s="26"/>
      <c r="BC720" s="27"/>
      <c r="BL720" s="53"/>
      <c r="BM720" s="54"/>
    </row>
    <row r="721" spans="4:65">
      <c r="D721" s="25"/>
      <c r="AP721" s="21"/>
      <c r="AQ721" s="20"/>
      <c r="AR721" s="24"/>
      <c r="AY721" s="26"/>
      <c r="BC721" s="27"/>
      <c r="BL721" s="53"/>
      <c r="BM721" s="54"/>
    </row>
    <row r="722" spans="4:65">
      <c r="D722" s="25"/>
      <c r="AP722" s="21"/>
      <c r="AQ722" s="20"/>
      <c r="AR722" s="24"/>
      <c r="AY722" s="26"/>
      <c r="BC722" s="27"/>
      <c r="BL722" s="53"/>
      <c r="BM722" s="54"/>
    </row>
    <row r="723" spans="4:65">
      <c r="D723" s="25"/>
      <c r="AP723" s="21"/>
      <c r="AQ723" s="20"/>
      <c r="AR723" s="24"/>
      <c r="AY723" s="26"/>
      <c r="BC723" s="27"/>
      <c r="BL723" s="53"/>
      <c r="BM723" s="54"/>
    </row>
    <row r="724" spans="4:65">
      <c r="D724" s="25"/>
      <c r="AP724" s="21"/>
      <c r="AQ724" s="20"/>
      <c r="AR724" s="24"/>
      <c r="AY724" s="26"/>
      <c r="BC724" s="27"/>
      <c r="BL724" s="53"/>
      <c r="BM724" s="54"/>
    </row>
    <row r="725" spans="4:65">
      <c r="D725" s="25"/>
      <c r="AP725" s="21"/>
      <c r="AQ725" s="20"/>
      <c r="AR725" s="24"/>
      <c r="AY725" s="26"/>
      <c r="BC725" s="27"/>
      <c r="BL725" s="53"/>
      <c r="BM725" s="54"/>
    </row>
    <row r="726" spans="4:65">
      <c r="D726" s="25"/>
      <c r="AP726" s="21"/>
      <c r="AQ726" s="20"/>
      <c r="AR726" s="24"/>
      <c r="AY726" s="26"/>
      <c r="BC726" s="27"/>
      <c r="BL726" s="53"/>
      <c r="BM726" s="54"/>
    </row>
    <row r="727" spans="4:65">
      <c r="D727" s="25"/>
      <c r="AP727" s="21"/>
      <c r="AQ727" s="20"/>
      <c r="AR727" s="24"/>
      <c r="AY727" s="26"/>
      <c r="BC727" s="27"/>
      <c r="BL727" s="53"/>
      <c r="BM727" s="54"/>
    </row>
    <row r="728" spans="4:65">
      <c r="D728" s="25"/>
      <c r="AP728" s="21"/>
      <c r="AQ728" s="20"/>
      <c r="AR728" s="24"/>
      <c r="AY728" s="26"/>
      <c r="BC728" s="27"/>
      <c r="BL728" s="53"/>
      <c r="BM728" s="54"/>
    </row>
    <row r="729" spans="4:65">
      <c r="D729" s="25"/>
      <c r="AP729" s="21"/>
      <c r="AQ729" s="20"/>
      <c r="AR729" s="24"/>
      <c r="AY729" s="26"/>
      <c r="BC729" s="27"/>
      <c r="BL729" s="53"/>
      <c r="BM729" s="54"/>
    </row>
    <row r="730" spans="4:65">
      <c r="D730" s="25"/>
      <c r="AP730" s="21"/>
      <c r="AQ730" s="20"/>
      <c r="AR730" s="24"/>
      <c r="AY730" s="26"/>
      <c r="BC730" s="27"/>
      <c r="BL730" s="53"/>
      <c r="BM730" s="54"/>
    </row>
    <row r="731" spans="4:65">
      <c r="D731" s="25"/>
      <c r="AP731" s="21"/>
      <c r="AQ731" s="20"/>
      <c r="AR731" s="24"/>
      <c r="AY731" s="26"/>
      <c r="BC731" s="27"/>
      <c r="BL731" s="53"/>
      <c r="BM731" s="54"/>
    </row>
    <row r="732" spans="4:65">
      <c r="D732" s="25"/>
      <c r="AP732" s="21"/>
      <c r="AQ732" s="20"/>
      <c r="AR732" s="24"/>
      <c r="AY732" s="26"/>
      <c r="BC732" s="27"/>
      <c r="BL732" s="53"/>
      <c r="BM732" s="54"/>
    </row>
    <row r="733" spans="4:65">
      <c r="D733" s="25"/>
      <c r="AP733" s="21"/>
      <c r="AQ733" s="20"/>
      <c r="AR733" s="24"/>
      <c r="AY733" s="26"/>
      <c r="BC733" s="27"/>
      <c r="BL733" s="53"/>
      <c r="BM733" s="54"/>
    </row>
    <row r="734" spans="4:65">
      <c r="D734" s="25"/>
      <c r="AP734" s="21"/>
      <c r="AQ734" s="20"/>
      <c r="AR734" s="24"/>
      <c r="AY734" s="26"/>
      <c r="BC734" s="27"/>
      <c r="BL734" s="53"/>
      <c r="BM734" s="54"/>
    </row>
    <row r="735" spans="4:65">
      <c r="D735" s="25"/>
      <c r="AP735" s="21"/>
      <c r="AQ735" s="20"/>
      <c r="AR735" s="24"/>
      <c r="AY735" s="26"/>
      <c r="BC735" s="27"/>
      <c r="BL735" s="53"/>
      <c r="BM735" s="54"/>
    </row>
    <row r="736" spans="4:65">
      <c r="D736" s="25"/>
      <c r="AP736" s="21"/>
      <c r="AQ736" s="20"/>
      <c r="AR736" s="24"/>
      <c r="AY736" s="26"/>
      <c r="BC736" s="27"/>
      <c r="BL736" s="53"/>
      <c r="BM736" s="54"/>
    </row>
    <row r="737" spans="4:65">
      <c r="D737" s="25"/>
      <c r="AP737" s="21"/>
      <c r="AQ737" s="20"/>
      <c r="AR737" s="24"/>
      <c r="AY737" s="26"/>
      <c r="BC737" s="27"/>
      <c r="BL737" s="53"/>
      <c r="BM737" s="54"/>
    </row>
    <row r="738" spans="4:65">
      <c r="D738" s="25"/>
      <c r="AP738" s="21"/>
      <c r="AQ738" s="20"/>
      <c r="AR738" s="24"/>
      <c r="AY738" s="26"/>
      <c r="BC738" s="27"/>
      <c r="BL738" s="53"/>
      <c r="BM738" s="54"/>
    </row>
    <row r="739" spans="4:65">
      <c r="D739" s="25"/>
      <c r="AP739" s="21"/>
      <c r="AQ739" s="20"/>
      <c r="AR739" s="24"/>
      <c r="AY739" s="26"/>
      <c r="BC739" s="27"/>
      <c r="BL739" s="53"/>
      <c r="BM739" s="54"/>
    </row>
    <row r="740" spans="4:65">
      <c r="D740" s="25"/>
      <c r="AP740" s="21"/>
      <c r="AQ740" s="20"/>
      <c r="AR740" s="24"/>
      <c r="AY740" s="26"/>
      <c r="BC740" s="27"/>
      <c r="BL740" s="53"/>
      <c r="BM740" s="54"/>
    </row>
    <row r="741" spans="4:65">
      <c r="D741" s="25"/>
      <c r="AP741" s="21"/>
      <c r="AQ741" s="20"/>
      <c r="AR741" s="24"/>
      <c r="AY741" s="26"/>
      <c r="BC741" s="27"/>
      <c r="BL741" s="53"/>
      <c r="BM741" s="54"/>
    </row>
    <row r="742" spans="4:65">
      <c r="D742" s="25"/>
      <c r="AP742" s="21"/>
      <c r="AQ742" s="20"/>
      <c r="AR742" s="24"/>
      <c r="AY742" s="26"/>
      <c r="BC742" s="27"/>
      <c r="BL742" s="53"/>
      <c r="BM742" s="54"/>
    </row>
    <row r="743" spans="4:65">
      <c r="D743" s="25"/>
      <c r="AP743" s="21"/>
      <c r="AQ743" s="20"/>
      <c r="AR743" s="24"/>
      <c r="AY743" s="26"/>
      <c r="BC743" s="27"/>
      <c r="BL743" s="53"/>
      <c r="BM743" s="54"/>
    </row>
    <row r="744" spans="4:65">
      <c r="D744" s="25"/>
      <c r="AP744" s="21"/>
      <c r="AQ744" s="20"/>
      <c r="AR744" s="24"/>
      <c r="AY744" s="26"/>
      <c r="BC744" s="27"/>
      <c r="BL744" s="53"/>
      <c r="BM744" s="54"/>
    </row>
    <row r="745" spans="4:65">
      <c r="D745" s="25"/>
      <c r="AP745" s="21"/>
      <c r="AQ745" s="20"/>
      <c r="AR745" s="24"/>
      <c r="AY745" s="26"/>
      <c r="BC745" s="27"/>
      <c r="BL745" s="53"/>
      <c r="BM745" s="54"/>
    </row>
    <row r="746" spans="4:65">
      <c r="D746" s="25"/>
      <c r="AP746" s="21"/>
      <c r="AQ746" s="20"/>
      <c r="AR746" s="24"/>
      <c r="AY746" s="26"/>
      <c r="BC746" s="27"/>
      <c r="BL746" s="53"/>
      <c r="BM746" s="54"/>
    </row>
    <row r="747" spans="4:65">
      <c r="D747" s="25"/>
      <c r="AP747" s="21"/>
      <c r="AQ747" s="20"/>
      <c r="AR747" s="24"/>
      <c r="AY747" s="26"/>
      <c r="BC747" s="27"/>
      <c r="BL747" s="53"/>
      <c r="BM747" s="54"/>
    </row>
    <row r="748" spans="4:65">
      <c r="D748" s="25"/>
      <c r="AP748" s="21"/>
      <c r="AQ748" s="20"/>
      <c r="AR748" s="24"/>
      <c r="AY748" s="26"/>
      <c r="BC748" s="27"/>
      <c r="BL748" s="53"/>
      <c r="BM748" s="54"/>
    </row>
    <row r="749" spans="4:65">
      <c r="D749" s="25"/>
      <c r="AP749" s="21"/>
      <c r="AQ749" s="20"/>
      <c r="AR749" s="24"/>
      <c r="AY749" s="26"/>
      <c r="BC749" s="27"/>
      <c r="BL749" s="53"/>
      <c r="BM749" s="54"/>
    </row>
    <row r="750" spans="4:65">
      <c r="D750" s="25"/>
      <c r="AP750" s="21"/>
      <c r="AQ750" s="20"/>
      <c r="AR750" s="24"/>
      <c r="AY750" s="26"/>
      <c r="BC750" s="27"/>
      <c r="BL750" s="53"/>
      <c r="BM750" s="54"/>
    </row>
    <row r="751" spans="4:65">
      <c r="D751" s="25"/>
      <c r="AP751" s="21"/>
      <c r="AQ751" s="20"/>
      <c r="AR751" s="24"/>
      <c r="AY751" s="26"/>
      <c r="BC751" s="27"/>
      <c r="BL751" s="53"/>
      <c r="BM751" s="54"/>
    </row>
    <row r="752" spans="4:65">
      <c r="D752" s="25"/>
      <c r="AP752" s="21"/>
      <c r="AQ752" s="20"/>
      <c r="AR752" s="24"/>
      <c r="AY752" s="26"/>
      <c r="BC752" s="27"/>
      <c r="BL752" s="53"/>
      <c r="BM752" s="54"/>
    </row>
    <row r="753" spans="4:65">
      <c r="D753" s="25"/>
      <c r="AP753" s="21"/>
      <c r="AQ753" s="20"/>
      <c r="AR753" s="24"/>
      <c r="AY753" s="26"/>
      <c r="BC753" s="27"/>
      <c r="BL753" s="53"/>
      <c r="BM753" s="54"/>
    </row>
    <row r="754" spans="4:65">
      <c r="D754" s="25"/>
      <c r="AP754" s="21"/>
      <c r="AQ754" s="20"/>
      <c r="AR754" s="24"/>
      <c r="AY754" s="26"/>
      <c r="BC754" s="27"/>
      <c r="BL754" s="53"/>
      <c r="BM754" s="54"/>
    </row>
    <row r="755" spans="4:65">
      <c r="D755" s="25"/>
      <c r="AP755" s="21"/>
      <c r="AQ755" s="20"/>
      <c r="AR755" s="24"/>
      <c r="AY755" s="26"/>
      <c r="BC755" s="27"/>
      <c r="BL755" s="53"/>
      <c r="BM755" s="54"/>
    </row>
    <row r="756" spans="4:65">
      <c r="D756" s="25"/>
      <c r="AP756" s="21"/>
      <c r="AQ756" s="20"/>
      <c r="AR756" s="24"/>
      <c r="AY756" s="26"/>
      <c r="BC756" s="27"/>
      <c r="BL756" s="53"/>
      <c r="BM756" s="54"/>
    </row>
    <row r="757" spans="4:65">
      <c r="D757" s="25"/>
      <c r="AP757" s="21"/>
      <c r="AQ757" s="20"/>
      <c r="AR757" s="24"/>
      <c r="AY757" s="26"/>
      <c r="BC757" s="27"/>
      <c r="BL757" s="53"/>
      <c r="BM757" s="54"/>
    </row>
    <row r="758" spans="4:65">
      <c r="D758" s="25"/>
      <c r="AP758" s="21"/>
      <c r="AQ758" s="20"/>
      <c r="AR758" s="24"/>
      <c r="AY758" s="26"/>
      <c r="BC758" s="27"/>
      <c r="BL758" s="53"/>
      <c r="BM758" s="54"/>
    </row>
    <row r="759" spans="4:65">
      <c r="D759" s="25"/>
      <c r="AP759" s="21"/>
      <c r="AQ759" s="20"/>
      <c r="AR759" s="24"/>
      <c r="AY759" s="26"/>
      <c r="BC759" s="27"/>
      <c r="BL759" s="53"/>
      <c r="BM759" s="54"/>
    </row>
    <row r="760" spans="4:65">
      <c r="D760" s="25"/>
      <c r="AP760" s="21"/>
      <c r="AQ760" s="20"/>
      <c r="AR760" s="24"/>
      <c r="AY760" s="26"/>
      <c r="BC760" s="27"/>
      <c r="BL760" s="53"/>
      <c r="BM760" s="54"/>
    </row>
    <row r="761" spans="4:65">
      <c r="D761" s="25"/>
      <c r="AP761" s="21"/>
      <c r="AQ761" s="20"/>
      <c r="AR761" s="24"/>
      <c r="AY761" s="26"/>
      <c r="BC761" s="27"/>
      <c r="BL761" s="53"/>
      <c r="BM761" s="54"/>
    </row>
    <row r="762" spans="4:65">
      <c r="D762" s="25"/>
      <c r="AP762" s="21"/>
      <c r="AQ762" s="20"/>
      <c r="AR762" s="24"/>
      <c r="AY762" s="26"/>
      <c r="BC762" s="27"/>
      <c r="BL762" s="53"/>
      <c r="BM762" s="54"/>
    </row>
    <row r="763" spans="4:65">
      <c r="D763" s="25"/>
      <c r="AP763" s="21"/>
      <c r="AQ763" s="20"/>
      <c r="AR763" s="24"/>
      <c r="AY763" s="26"/>
      <c r="BC763" s="27"/>
      <c r="BL763" s="53"/>
      <c r="BM763" s="54"/>
    </row>
    <row r="764" spans="4:65">
      <c r="D764" s="25"/>
      <c r="AP764" s="21"/>
      <c r="AQ764" s="20"/>
      <c r="AR764" s="24"/>
      <c r="AY764" s="26"/>
      <c r="BC764" s="27"/>
      <c r="BL764" s="53"/>
      <c r="BM764" s="54"/>
    </row>
    <row r="765" spans="4:65">
      <c r="D765" s="25"/>
      <c r="AP765" s="21"/>
      <c r="AQ765" s="20"/>
      <c r="AR765" s="24"/>
      <c r="AY765" s="26"/>
      <c r="BC765" s="27"/>
      <c r="BL765" s="53"/>
      <c r="BM765" s="54"/>
    </row>
    <row r="766" spans="4:65">
      <c r="D766" s="25"/>
      <c r="AP766" s="21"/>
      <c r="AQ766" s="20"/>
      <c r="AR766" s="24"/>
      <c r="AY766" s="26"/>
      <c r="BC766" s="27"/>
      <c r="BL766" s="53"/>
      <c r="BM766" s="54"/>
    </row>
    <row r="767" spans="4:65">
      <c r="D767" s="25"/>
      <c r="AP767" s="21"/>
      <c r="AQ767" s="20"/>
      <c r="AR767" s="24"/>
      <c r="AY767" s="26"/>
      <c r="BC767" s="27"/>
      <c r="BL767" s="53"/>
      <c r="BM767" s="54"/>
    </row>
    <row r="768" spans="4:65">
      <c r="D768" s="25"/>
      <c r="AP768" s="21"/>
      <c r="AQ768" s="20"/>
      <c r="AR768" s="24"/>
      <c r="AY768" s="26"/>
      <c r="BC768" s="27"/>
      <c r="BL768" s="53"/>
      <c r="BM768" s="54"/>
    </row>
    <row r="769" spans="4:65">
      <c r="D769" s="25"/>
      <c r="AP769" s="21"/>
      <c r="AQ769" s="20"/>
      <c r="AR769" s="24"/>
      <c r="AY769" s="26"/>
      <c r="BC769" s="27"/>
      <c r="BL769" s="53"/>
      <c r="BM769" s="54"/>
    </row>
    <row r="770" spans="4:65">
      <c r="D770" s="25"/>
      <c r="AP770" s="21"/>
      <c r="AQ770" s="20"/>
      <c r="AR770" s="24"/>
      <c r="AY770" s="26"/>
      <c r="BC770" s="27"/>
      <c r="BL770" s="53"/>
      <c r="BM770" s="54"/>
    </row>
    <row r="771" spans="4:65">
      <c r="D771" s="25"/>
      <c r="AP771" s="21"/>
      <c r="AQ771" s="20"/>
      <c r="AR771" s="24"/>
      <c r="AY771" s="26"/>
      <c r="BC771" s="27"/>
      <c r="BL771" s="53"/>
      <c r="BM771" s="54"/>
    </row>
    <row r="772" spans="4:65">
      <c r="D772" s="25"/>
      <c r="AP772" s="21"/>
      <c r="AQ772" s="20"/>
      <c r="AR772" s="24"/>
      <c r="AY772" s="26"/>
      <c r="BC772" s="27"/>
      <c r="BL772" s="53"/>
      <c r="BM772" s="54"/>
    </row>
    <row r="773" spans="4:65">
      <c r="D773" s="25"/>
      <c r="AP773" s="21"/>
      <c r="AQ773" s="20"/>
      <c r="AR773" s="24"/>
      <c r="AY773" s="26"/>
      <c r="BC773" s="27"/>
      <c r="BL773" s="53"/>
      <c r="BM773" s="54"/>
    </row>
    <row r="774" spans="4:65">
      <c r="D774" s="25"/>
      <c r="AP774" s="21"/>
      <c r="AQ774" s="20"/>
      <c r="AR774" s="24"/>
      <c r="AY774" s="26"/>
      <c r="BC774" s="27"/>
      <c r="BL774" s="53"/>
      <c r="BM774" s="54"/>
    </row>
    <row r="775" spans="4:65">
      <c r="D775" s="25"/>
      <c r="AP775" s="21"/>
      <c r="AQ775" s="20"/>
      <c r="AR775" s="24"/>
      <c r="AY775" s="26"/>
      <c r="BC775" s="27"/>
      <c r="BL775" s="53"/>
      <c r="BM775" s="54"/>
    </row>
    <row r="776" spans="4:65">
      <c r="D776" s="25"/>
      <c r="AP776" s="21"/>
      <c r="AQ776" s="20"/>
      <c r="AR776" s="24"/>
      <c r="AY776" s="26"/>
      <c r="BC776" s="27"/>
      <c r="BL776" s="53"/>
      <c r="BM776" s="54"/>
    </row>
    <row r="777" spans="4:65">
      <c r="D777" s="25"/>
      <c r="AP777" s="21"/>
      <c r="AQ777" s="20"/>
      <c r="AR777" s="24"/>
      <c r="AY777" s="26"/>
      <c r="BC777" s="27"/>
      <c r="BL777" s="53"/>
      <c r="BM777" s="54"/>
    </row>
    <row r="778" spans="4:65">
      <c r="D778" s="25"/>
      <c r="AP778" s="21"/>
      <c r="AQ778" s="20"/>
      <c r="AR778" s="24"/>
      <c r="AY778" s="26"/>
      <c r="BC778" s="27"/>
      <c r="BL778" s="53"/>
      <c r="BM778" s="54"/>
    </row>
    <row r="779" spans="4:65">
      <c r="D779" s="25"/>
      <c r="AP779" s="21"/>
      <c r="AQ779" s="20"/>
      <c r="AR779" s="24"/>
      <c r="AY779" s="26"/>
      <c r="BC779" s="27"/>
      <c r="BL779" s="53"/>
      <c r="BM779" s="54"/>
    </row>
    <row r="780" spans="4:65">
      <c r="D780" s="25"/>
      <c r="AP780" s="21"/>
      <c r="AQ780" s="20"/>
      <c r="AR780" s="24"/>
      <c r="AY780" s="26"/>
      <c r="BC780" s="27"/>
      <c r="BL780" s="53"/>
      <c r="BM780" s="54"/>
    </row>
    <row r="781" spans="4:65">
      <c r="D781" s="25"/>
      <c r="AP781" s="21"/>
      <c r="AQ781" s="20"/>
      <c r="AR781" s="24"/>
      <c r="AY781" s="26"/>
      <c r="BC781" s="27"/>
      <c r="BL781" s="53"/>
      <c r="BM781" s="54"/>
    </row>
    <row r="782" spans="4:65">
      <c r="D782" s="25"/>
      <c r="AP782" s="21"/>
      <c r="AQ782" s="20"/>
      <c r="AR782" s="24"/>
      <c r="AY782" s="26"/>
      <c r="BC782" s="27"/>
      <c r="BL782" s="53"/>
      <c r="BM782" s="54"/>
    </row>
    <row r="783" spans="4:65">
      <c r="D783" s="25"/>
      <c r="AP783" s="21"/>
      <c r="AQ783" s="20"/>
      <c r="AR783" s="24"/>
      <c r="AY783" s="26"/>
      <c r="BC783" s="27"/>
      <c r="BL783" s="53"/>
      <c r="BM783" s="54"/>
    </row>
    <row r="784" spans="4:65">
      <c r="D784" s="25"/>
      <c r="AP784" s="21"/>
      <c r="AQ784" s="20"/>
      <c r="AR784" s="24"/>
      <c r="AY784" s="26"/>
      <c r="BC784" s="27"/>
      <c r="BL784" s="53"/>
      <c r="BM784" s="54"/>
    </row>
    <row r="785" spans="4:65">
      <c r="D785" s="25"/>
      <c r="AP785" s="21"/>
      <c r="AQ785" s="20"/>
      <c r="AR785" s="24"/>
      <c r="AY785" s="26"/>
      <c r="BC785" s="27"/>
      <c r="BL785" s="53"/>
      <c r="BM785" s="54"/>
    </row>
    <row r="786" spans="4:65">
      <c r="D786" s="25"/>
      <c r="AP786" s="21"/>
      <c r="AQ786" s="20"/>
      <c r="AR786" s="24"/>
      <c r="AY786" s="26"/>
      <c r="BC786" s="27"/>
      <c r="BL786" s="53"/>
      <c r="BM786" s="54"/>
    </row>
    <row r="787" spans="4:65">
      <c r="D787" s="25"/>
      <c r="AP787" s="21"/>
      <c r="AQ787" s="20"/>
      <c r="AR787" s="24"/>
      <c r="AY787" s="26"/>
      <c r="BC787" s="27"/>
      <c r="BL787" s="53"/>
      <c r="BM787" s="54"/>
    </row>
    <row r="788" spans="4:65">
      <c r="D788" s="25"/>
      <c r="AP788" s="21"/>
      <c r="AQ788" s="20"/>
      <c r="AR788" s="24"/>
      <c r="AY788" s="26"/>
      <c r="BC788" s="27"/>
      <c r="BL788" s="53"/>
      <c r="BM788" s="54"/>
    </row>
    <row r="789" spans="4:65">
      <c r="D789" s="25"/>
      <c r="AP789" s="21"/>
      <c r="AQ789" s="20"/>
      <c r="AR789" s="24"/>
      <c r="AY789" s="26"/>
      <c r="BC789" s="27"/>
      <c r="BL789" s="53"/>
      <c r="BM789" s="54"/>
    </row>
    <row r="790" spans="4:65">
      <c r="D790" s="25"/>
      <c r="AP790" s="21"/>
      <c r="AQ790" s="20"/>
      <c r="AR790" s="24"/>
      <c r="AY790" s="26"/>
      <c r="BC790" s="27"/>
      <c r="BL790" s="53"/>
      <c r="BM790" s="54"/>
    </row>
    <row r="791" spans="4:65">
      <c r="D791" s="25"/>
      <c r="AP791" s="21"/>
      <c r="AQ791" s="20"/>
      <c r="AR791" s="24"/>
      <c r="AY791" s="26"/>
      <c r="BC791" s="27"/>
      <c r="BL791" s="53"/>
      <c r="BM791" s="54"/>
    </row>
    <row r="792" spans="4:65">
      <c r="D792" s="25"/>
      <c r="AP792" s="21"/>
      <c r="AQ792" s="20"/>
      <c r="AR792" s="24"/>
      <c r="AY792" s="26"/>
      <c r="BC792" s="27"/>
      <c r="BL792" s="53"/>
      <c r="BM792" s="54"/>
    </row>
    <row r="793" spans="4:65">
      <c r="D793" s="25"/>
      <c r="AP793" s="21"/>
      <c r="AQ793" s="20"/>
      <c r="AR793" s="24"/>
      <c r="AY793" s="26"/>
      <c r="BC793" s="27"/>
      <c r="BL793" s="53"/>
      <c r="BM793" s="54"/>
    </row>
    <row r="794" spans="4:65">
      <c r="D794" s="25"/>
      <c r="AP794" s="21"/>
      <c r="AQ794" s="20"/>
      <c r="AR794" s="24"/>
      <c r="AY794" s="26"/>
      <c r="BC794" s="27"/>
      <c r="BL794" s="53"/>
      <c r="BM794" s="54"/>
    </row>
    <row r="795" spans="4:65">
      <c r="D795" s="25"/>
      <c r="AP795" s="21"/>
      <c r="AQ795" s="20"/>
      <c r="AR795" s="24"/>
      <c r="AY795" s="26"/>
      <c r="BC795" s="27"/>
      <c r="BL795" s="53"/>
      <c r="BM795" s="54"/>
    </row>
    <row r="796" spans="4:65">
      <c r="D796" s="25"/>
      <c r="AP796" s="21"/>
      <c r="AQ796" s="20"/>
      <c r="AR796" s="24"/>
      <c r="AY796" s="26"/>
      <c r="BC796" s="27"/>
      <c r="BL796" s="53"/>
      <c r="BM796" s="54"/>
    </row>
    <row r="797" spans="4:65">
      <c r="D797" s="25"/>
      <c r="AP797" s="21"/>
      <c r="AQ797" s="20"/>
      <c r="AR797" s="24"/>
      <c r="AY797" s="26"/>
      <c r="BC797" s="27"/>
      <c r="BL797" s="53"/>
      <c r="BM797" s="54"/>
    </row>
    <row r="798" spans="4:65">
      <c r="D798" s="25"/>
      <c r="AP798" s="21"/>
      <c r="AQ798" s="20"/>
      <c r="AR798" s="24"/>
      <c r="AY798" s="26"/>
      <c r="BC798" s="27"/>
      <c r="BL798" s="53"/>
      <c r="BM798" s="54"/>
    </row>
    <row r="799" spans="4:65">
      <c r="D799" s="25"/>
      <c r="AP799" s="21"/>
      <c r="AQ799" s="20"/>
      <c r="AR799" s="24"/>
      <c r="AY799" s="26"/>
      <c r="BC799" s="27"/>
      <c r="BL799" s="53"/>
      <c r="BM799" s="54"/>
    </row>
    <row r="800" spans="4:65">
      <c r="D800" s="25"/>
      <c r="AP800" s="21"/>
      <c r="AQ800" s="20"/>
      <c r="AR800" s="24"/>
      <c r="AY800" s="26"/>
      <c r="BC800" s="27"/>
      <c r="BL800" s="53"/>
      <c r="BM800" s="54"/>
    </row>
    <row r="801" spans="4:65">
      <c r="D801" s="25"/>
      <c r="AP801" s="21"/>
      <c r="AQ801" s="20"/>
      <c r="AR801" s="24"/>
      <c r="AY801" s="26"/>
      <c r="BC801" s="27"/>
      <c r="BL801" s="53"/>
      <c r="BM801" s="54"/>
    </row>
    <row r="802" spans="4:65">
      <c r="D802" s="25"/>
      <c r="AP802" s="21"/>
      <c r="AQ802" s="20"/>
      <c r="AR802" s="24"/>
      <c r="AY802" s="26"/>
      <c r="BC802" s="27"/>
      <c r="BL802" s="53"/>
      <c r="BM802" s="54"/>
    </row>
    <row r="803" spans="4:65">
      <c r="D803" s="25"/>
      <c r="AP803" s="21"/>
      <c r="AQ803" s="20"/>
      <c r="AR803" s="24"/>
      <c r="AY803" s="26"/>
      <c r="BC803" s="27"/>
      <c r="BL803" s="53"/>
      <c r="BM803" s="54"/>
    </row>
    <row r="804" spans="4:65">
      <c r="D804" s="25"/>
      <c r="AP804" s="21"/>
      <c r="AQ804" s="20"/>
      <c r="AR804" s="24"/>
      <c r="AY804" s="26"/>
      <c r="BC804" s="27"/>
      <c r="BL804" s="53"/>
      <c r="BM804" s="54"/>
    </row>
    <row r="805" spans="4:65">
      <c r="D805" s="25"/>
      <c r="AP805" s="21"/>
      <c r="AQ805" s="20"/>
      <c r="AR805" s="24"/>
      <c r="AY805" s="26"/>
      <c r="BC805" s="27"/>
      <c r="BL805" s="53"/>
      <c r="BM805" s="54"/>
    </row>
    <row r="806" spans="4:65">
      <c r="D806" s="25"/>
      <c r="AP806" s="21"/>
      <c r="AQ806" s="20"/>
      <c r="AR806" s="24"/>
      <c r="AY806" s="26"/>
      <c r="BC806" s="27"/>
      <c r="BL806" s="53"/>
      <c r="BM806" s="54"/>
    </row>
    <row r="807" spans="4:65">
      <c r="D807" s="25"/>
      <c r="AP807" s="21"/>
      <c r="AQ807" s="20"/>
      <c r="AR807" s="24"/>
      <c r="AY807" s="26"/>
      <c r="BC807" s="27"/>
      <c r="BL807" s="53"/>
      <c r="BM807" s="54"/>
    </row>
    <row r="808" spans="4:65">
      <c r="D808" s="25"/>
      <c r="AP808" s="21"/>
      <c r="AQ808" s="20"/>
      <c r="AR808" s="24"/>
      <c r="AY808" s="26"/>
      <c r="BC808" s="27"/>
      <c r="BL808" s="53"/>
      <c r="BM808" s="54"/>
    </row>
    <row r="809" spans="4:65">
      <c r="D809" s="25"/>
      <c r="AP809" s="21"/>
      <c r="AQ809" s="20"/>
      <c r="AR809" s="24"/>
      <c r="AY809" s="26"/>
      <c r="BC809" s="27"/>
      <c r="BL809" s="53"/>
      <c r="BM809" s="54"/>
    </row>
    <row r="810" spans="4:65">
      <c r="D810" s="25"/>
      <c r="AP810" s="21"/>
      <c r="AQ810" s="20"/>
      <c r="AR810" s="24"/>
      <c r="AY810" s="26"/>
      <c r="BC810" s="27"/>
      <c r="BL810" s="53"/>
      <c r="BM810" s="54"/>
    </row>
    <row r="811" spans="4:65">
      <c r="D811" s="25"/>
      <c r="AP811" s="21"/>
      <c r="AQ811" s="20"/>
      <c r="AR811" s="24"/>
      <c r="AY811" s="26"/>
      <c r="BC811" s="27"/>
      <c r="BL811" s="53"/>
      <c r="BM811" s="54"/>
    </row>
    <row r="812" spans="4:65">
      <c r="D812" s="25"/>
      <c r="AP812" s="21"/>
      <c r="AQ812" s="20"/>
      <c r="AR812" s="24"/>
      <c r="AY812" s="26"/>
      <c r="BC812" s="27"/>
      <c r="BL812" s="53"/>
      <c r="BM812" s="54"/>
    </row>
    <row r="813" spans="4:65">
      <c r="D813" s="25"/>
      <c r="AP813" s="21"/>
      <c r="AQ813" s="20"/>
      <c r="AR813" s="24"/>
      <c r="AY813" s="26"/>
      <c r="BC813" s="27"/>
      <c r="BL813" s="53"/>
      <c r="BM813" s="54"/>
    </row>
    <row r="814" spans="4:65">
      <c r="D814" s="25"/>
      <c r="AP814" s="21"/>
      <c r="AQ814" s="20"/>
      <c r="AR814" s="24"/>
      <c r="AY814" s="26"/>
      <c r="BC814" s="27"/>
      <c r="BL814" s="53"/>
      <c r="BM814" s="54"/>
    </row>
    <row r="815" spans="4:65">
      <c r="D815" s="25"/>
      <c r="AP815" s="21"/>
      <c r="AQ815" s="20"/>
      <c r="AR815" s="24"/>
      <c r="AY815" s="26"/>
      <c r="BC815" s="27"/>
      <c r="BL815" s="53"/>
      <c r="BM815" s="54"/>
    </row>
    <row r="816" spans="4:65">
      <c r="D816" s="25"/>
      <c r="AP816" s="21"/>
      <c r="AQ816" s="20"/>
      <c r="AR816" s="24"/>
      <c r="AY816" s="26"/>
      <c r="BC816" s="27"/>
      <c r="BL816" s="53"/>
      <c r="BM816" s="54"/>
    </row>
    <row r="817" spans="4:65">
      <c r="D817" s="25"/>
      <c r="AP817" s="21"/>
      <c r="AQ817" s="20"/>
      <c r="AR817" s="24"/>
      <c r="AY817" s="26"/>
      <c r="BC817" s="27"/>
      <c r="BL817" s="53"/>
      <c r="BM817" s="54"/>
    </row>
    <row r="818" spans="4:65">
      <c r="D818" s="25"/>
      <c r="AP818" s="21"/>
      <c r="AQ818" s="20"/>
      <c r="AR818" s="24"/>
      <c r="AY818" s="26"/>
      <c r="BC818" s="27"/>
      <c r="BL818" s="53"/>
      <c r="BM818" s="54"/>
    </row>
    <row r="819" spans="4:65">
      <c r="D819" s="25"/>
      <c r="AP819" s="21"/>
      <c r="AQ819" s="20"/>
      <c r="AR819" s="24"/>
      <c r="AY819" s="26"/>
      <c r="BC819" s="27"/>
      <c r="BL819" s="53"/>
      <c r="BM819" s="54"/>
    </row>
    <row r="820" spans="4:65">
      <c r="D820" s="25"/>
      <c r="AP820" s="21"/>
      <c r="AQ820" s="20"/>
      <c r="AR820" s="24"/>
      <c r="AY820" s="26"/>
      <c r="BC820" s="27"/>
      <c r="BL820" s="53"/>
      <c r="BM820" s="54"/>
    </row>
    <row r="821" spans="4:65">
      <c r="D821" s="25"/>
      <c r="AP821" s="21"/>
      <c r="AQ821" s="20"/>
      <c r="AR821" s="24"/>
      <c r="AY821" s="26"/>
      <c r="BC821" s="27"/>
      <c r="BL821" s="53"/>
      <c r="BM821" s="54"/>
    </row>
    <row r="822" spans="4:65">
      <c r="D822" s="25"/>
      <c r="AP822" s="21"/>
      <c r="AQ822" s="20"/>
      <c r="AR822" s="24"/>
      <c r="AY822" s="26"/>
      <c r="BC822" s="27"/>
      <c r="BL822" s="53"/>
      <c r="BM822" s="54"/>
    </row>
    <row r="823" spans="4:65">
      <c r="D823" s="25"/>
      <c r="AP823" s="21"/>
      <c r="AQ823" s="20"/>
      <c r="AR823" s="24"/>
      <c r="AY823" s="26"/>
      <c r="BC823" s="27"/>
      <c r="BL823" s="53"/>
      <c r="BM823" s="54"/>
    </row>
    <row r="824" spans="4:65">
      <c r="D824" s="25"/>
      <c r="AP824" s="21"/>
      <c r="AQ824" s="20"/>
      <c r="AR824" s="24"/>
      <c r="AY824" s="26"/>
      <c r="BC824" s="27"/>
      <c r="BL824" s="53"/>
      <c r="BM824" s="54"/>
    </row>
    <row r="825" spans="4:65">
      <c r="D825" s="25"/>
      <c r="AP825" s="21"/>
      <c r="AQ825" s="20"/>
      <c r="AR825" s="24"/>
      <c r="AY825" s="26"/>
      <c r="BC825" s="27"/>
      <c r="BL825" s="53"/>
      <c r="BM825" s="54"/>
    </row>
    <row r="826" spans="4:65">
      <c r="D826" s="25"/>
      <c r="AP826" s="21"/>
      <c r="AQ826" s="20"/>
      <c r="AR826" s="24"/>
      <c r="AY826" s="26"/>
      <c r="BC826" s="27"/>
      <c r="BL826" s="53"/>
      <c r="BM826" s="54"/>
    </row>
    <row r="827" spans="4:65">
      <c r="D827" s="25"/>
      <c r="AP827" s="21"/>
      <c r="AQ827" s="20"/>
      <c r="AR827" s="24"/>
      <c r="AY827" s="26"/>
      <c r="BC827" s="27"/>
      <c r="BL827" s="53"/>
      <c r="BM827" s="54"/>
    </row>
    <row r="828" spans="4:65">
      <c r="D828" s="25"/>
      <c r="AP828" s="21"/>
      <c r="AQ828" s="20"/>
      <c r="AR828" s="24"/>
      <c r="AY828" s="26"/>
      <c r="BC828" s="27"/>
      <c r="BL828" s="53"/>
      <c r="BM828" s="54"/>
    </row>
    <row r="829" spans="4:65">
      <c r="D829" s="25"/>
      <c r="AP829" s="21"/>
      <c r="AQ829" s="20"/>
      <c r="AR829" s="24"/>
      <c r="AY829" s="26"/>
      <c r="BC829" s="27"/>
      <c r="BL829" s="53"/>
      <c r="BM829" s="54"/>
    </row>
    <row r="830" spans="4:65">
      <c r="D830" s="25"/>
      <c r="AP830" s="21"/>
      <c r="AQ830" s="20"/>
      <c r="AR830" s="24"/>
      <c r="AY830" s="26"/>
      <c r="BC830" s="27"/>
      <c r="BL830" s="53"/>
      <c r="BM830" s="54"/>
    </row>
    <row r="831" spans="4:65">
      <c r="D831" s="25"/>
      <c r="AP831" s="21"/>
      <c r="AQ831" s="20"/>
      <c r="AR831" s="24"/>
      <c r="AY831" s="26"/>
      <c r="BC831" s="27"/>
      <c r="BL831" s="53"/>
      <c r="BM831" s="54"/>
    </row>
    <row r="832" spans="4:65">
      <c r="D832" s="25"/>
      <c r="AP832" s="21"/>
      <c r="AQ832" s="20"/>
      <c r="AR832" s="24"/>
      <c r="AY832" s="26"/>
      <c r="BC832" s="27"/>
      <c r="BL832" s="53"/>
      <c r="BM832" s="54"/>
    </row>
    <row r="833" spans="4:65">
      <c r="D833" s="25"/>
      <c r="AP833" s="21"/>
      <c r="AQ833" s="20"/>
      <c r="AR833" s="24"/>
      <c r="AY833" s="26"/>
      <c r="BC833" s="27"/>
      <c r="BL833" s="53"/>
      <c r="BM833" s="54"/>
    </row>
    <row r="834" spans="4:65">
      <c r="D834" s="25"/>
      <c r="AP834" s="21"/>
      <c r="AQ834" s="20"/>
      <c r="AR834" s="24"/>
      <c r="AY834" s="26"/>
      <c r="BC834" s="27"/>
      <c r="BL834" s="53"/>
      <c r="BM834" s="54"/>
    </row>
    <row r="835" spans="4:65">
      <c r="D835" s="25"/>
      <c r="AP835" s="21"/>
      <c r="AQ835" s="20"/>
      <c r="AR835" s="24"/>
      <c r="AY835" s="26"/>
      <c r="BC835" s="27"/>
      <c r="BL835" s="53"/>
      <c r="BM835" s="54"/>
    </row>
    <row r="836" spans="4:65">
      <c r="D836" s="25"/>
      <c r="AP836" s="21"/>
      <c r="AQ836" s="20"/>
      <c r="AR836" s="24"/>
      <c r="AY836" s="26"/>
      <c r="BC836" s="27"/>
      <c r="BL836" s="53"/>
      <c r="BM836" s="54"/>
    </row>
    <row r="837" spans="4:65">
      <c r="D837" s="25"/>
      <c r="AP837" s="21"/>
      <c r="AQ837" s="20"/>
      <c r="AR837" s="24"/>
      <c r="AY837" s="26"/>
      <c r="BC837" s="27"/>
      <c r="BL837" s="53"/>
      <c r="BM837" s="54"/>
    </row>
    <row r="838" spans="4:65">
      <c r="D838" s="25"/>
      <c r="AP838" s="21"/>
      <c r="AQ838" s="20"/>
      <c r="AR838" s="24"/>
      <c r="AY838" s="26"/>
      <c r="BC838" s="27"/>
      <c r="BL838" s="53"/>
      <c r="BM838" s="54"/>
    </row>
    <row r="839" spans="4:65">
      <c r="D839" s="25"/>
      <c r="AP839" s="21"/>
      <c r="AQ839" s="20"/>
      <c r="AR839" s="24"/>
      <c r="AY839" s="26"/>
      <c r="BC839" s="27"/>
      <c r="BL839" s="53"/>
      <c r="BM839" s="54"/>
    </row>
    <row r="840" spans="4:65">
      <c r="D840" s="25"/>
      <c r="AP840" s="21"/>
      <c r="AQ840" s="20"/>
      <c r="AR840" s="24"/>
      <c r="AY840" s="26"/>
      <c r="BC840" s="27"/>
      <c r="BL840" s="53"/>
      <c r="BM840" s="54"/>
    </row>
    <row r="841" spans="4:65">
      <c r="D841" s="25"/>
      <c r="AP841" s="21"/>
      <c r="AQ841" s="20"/>
      <c r="AR841" s="24"/>
      <c r="AY841" s="26"/>
      <c r="BC841" s="27"/>
      <c r="BL841" s="53"/>
      <c r="BM841" s="54"/>
    </row>
    <row r="842" spans="4:65">
      <c r="D842" s="25"/>
      <c r="AP842" s="21"/>
      <c r="AQ842" s="20"/>
      <c r="AR842" s="24"/>
      <c r="AY842" s="26"/>
      <c r="BC842" s="27"/>
      <c r="BL842" s="53"/>
      <c r="BM842" s="54"/>
    </row>
    <row r="843" spans="4:65">
      <c r="D843" s="25"/>
      <c r="AP843" s="21"/>
      <c r="AQ843" s="20"/>
      <c r="AR843" s="24"/>
      <c r="AY843" s="26"/>
      <c r="BC843" s="27"/>
      <c r="BL843" s="53"/>
      <c r="BM843" s="54"/>
    </row>
    <row r="844" spans="4:65">
      <c r="D844" s="25"/>
      <c r="AP844" s="21"/>
      <c r="AQ844" s="20"/>
      <c r="AR844" s="24"/>
      <c r="AY844" s="26"/>
      <c r="BC844" s="27"/>
      <c r="BL844" s="53"/>
      <c r="BM844" s="54"/>
    </row>
    <row r="845" spans="4:65">
      <c r="D845" s="25"/>
      <c r="AP845" s="21"/>
      <c r="AQ845" s="20"/>
      <c r="AR845" s="24"/>
      <c r="AY845" s="26"/>
      <c r="BC845" s="27"/>
      <c r="BL845" s="53"/>
      <c r="BM845" s="54"/>
    </row>
    <row r="846" spans="4:65">
      <c r="D846" s="25"/>
      <c r="AP846" s="21"/>
      <c r="AQ846" s="20"/>
      <c r="AR846" s="24"/>
      <c r="AY846" s="26"/>
      <c r="BC846" s="27"/>
      <c r="BL846" s="53"/>
      <c r="BM846" s="54"/>
    </row>
    <row r="847" spans="4:65">
      <c r="D847" s="25"/>
      <c r="AP847" s="21"/>
      <c r="AQ847" s="20"/>
      <c r="AR847" s="24"/>
      <c r="AY847" s="26"/>
      <c r="BC847" s="27"/>
      <c r="BL847" s="53"/>
      <c r="BM847" s="54"/>
    </row>
    <row r="848" spans="4:65">
      <c r="D848" s="25"/>
      <c r="AP848" s="21"/>
      <c r="AQ848" s="20"/>
      <c r="AR848" s="24"/>
      <c r="AY848" s="26"/>
      <c r="BC848" s="27"/>
      <c r="BL848" s="53"/>
      <c r="BM848" s="54"/>
    </row>
    <row r="849" spans="4:65">
      <c r="D849" s="25"/>
      <c r="AP849" s="21"/>
      <c r="AQ849" s="20"/>
      <c r="AR849" s="24"/>
      <c r="AY849" s="26"/>
      <c r="BC849" s="27"/>
      <c r="BL849" s="53"/>
      <c r="BM849" s="54"/>
    </row>
    <row r="850" spans="4:65">
      <c r="D850" s="25"/>
      <c r="AP850" s="21"/>
      <c r="AQ850" s="20"/>
      <c r="AR850" s="24"/>
      <c r="AY850" s="26"/>
      <c r="BC850" s="27"/>
      <c r="BL850" s="53"/>
      <c r="BM850" s="54"/>
    </row>
    <row r="851" spans="4:65">
      <c r="D851" s="25"/>
      <c r="AP851" s="21"/>
      <c r="AQ851" s="20"/>
      <c r="AR851" s="24"/>
      <c r="AY851" s="26"/>
      <c r="BC851" s="27"/>
      <c r="BL851" s="53"/>
      <c r="BM851" s="54"/>
    </row>
    <row r="852" spans="4:65">
      <c r="D852" s="25"/>
      <c r="AP852" s="21"/>
      <c r="AQ852" s="20"/>
      <c r="AR852" s="24"/>
      <c r="AY852" s="26"/>
      <c r="BC852" s="27"/>
      <c r="BL852" s="53"/>
      <c r="BM852" s="54"/>
    </row>
    <row r="853" spans="4:65">
      <c r="D853" s="25"/>
      <c r="AP853" s="21"/>
      <c r="AQ853" s="20"/>
      <c r="AR853" s="24"/>
      <c r="AY853" s="26"/>
      <c r="BC853" s="27"/>
      <c r="BL853" s="53"/>
      <c r="BM853" s="54"/>
    </row>
    <row r="854" spans="4:65">
      <c r="D854" s="25"/>
      <c r="AP854" s="21"/>
      <c r="AQ854" s="20"/>
      <c r="AR854" s="24"/>
      <c r="AY854" s="26"/>
      <c r="BC854" s="27"/>
      <c r="BL854" s="53"/>
      <c r="BM854" s="54"/>
    </row>
    <row r="855" spans="4:65">
      <c r="D855" s="25"/>
      <c r="AP855" s="21"/>
      <c r="AQ855" s="20"/>
      <c r="AR855" s="24"/>
      <c r="AY855" s="26"/>
      <c r="BC855" s="27"/>
      <c r="BL855" s="53"/>
      <c r="BM855" s="54"/>
    </row>
    <row r="856" spans="4:65">
      <c r="D856" s="25"/>
      <c r="AP856" s="21"/>
      <c r="AQ856" s="20"/>
      <c r="AR856" s="24"/>
      <c r="AY856" s="26"/>
      <c r="BC856" s="27"/>
      <c r="BL856" s="53"/>
      <c r="BM856" s="54"/>
    </row>
    <row r="857" spans="4:65">
      <c r="D857" s="25"/>
      <c r="AP857" s="21"/>
      <c r="AQ857" s="20"/>
      <c r="AR857" s="24"/>
      <c r="AY857" s="26"/>
      <c r="BC857" s="27"/>
      <c r="BL857" s="53"/>
      <c r="BM857" s="54"/>
    </row>
    <row r="858" spans="4:65">
      <c r="D858" s="25"/>
      <c r="AP858" s="21"/>
      <c r="AQ858" s="20"/>
      <c r="AR858" s="24"/>
      <c r="AY858" s="26"/>
      <c r="BC858" s="27"/>
      <c r="BL858" s="53"/>
      <c r="BM858" s="54"/>
    </row>
    <row r="859" spans="4:65">
      <c r="D859" s="25"/>
      <c r="AP859" s="21"/>
      <c r="AQ859" s="20"/>
      <c r="AR859" s="24"/>
      <c r="AY859" s="26"/>
      <c r="BC859" s="27"/>
      <c r="BL859" s="53"/>
      <c r="BM859" s="54"/>
    </row>
    <row r="860" spans="4:65">
      <c r="D860" s="25"/>
      <c r="AP860" s="21"/>
      <c r="AQ860" s="20"/>
      <c r="AR860" s="24"/>
      <c r="AY860" s="26"/>
      <c r="BC860" s="27"/>
      <c r="BL860" s="53"/>
      <c r="BM860" s="54"/>
    </row>
    <row r="861" spans="4:65">
      <c r="D861" s="25"/>
      <c r="AP861" s="21"/>
      <c r="AQ861" s="20"/>
      <c r="AR861" s="24"/>
      <c r="AY861" s="26"/>
      <c r="BC861" s="27"/>
      <c r="BL861" s="53"/>
      <c r="BM861" s="54"/>
    </row>
    <row r="862" spans="4:65">
      <c r="D862" s="25"/>
      <c r="AP862" s="21"/>
      <c r="AQ862" s="20"/>
      <c r="AR862" s="24"/>
      <c r="AY862" s="26"/>
      <c r="BC862" s="27"/>
      <c r="BL862" s="53"/>
      <c r="BM862" s="54"/>
    </row>
    <row r="863" spans="4:65">
      <c r="D863" s="25"/>
      <c r="AP863" s="21"/>
      <c r="AQ863" s="20"/>
      <c r="AR863" s="24"/>
      <c r="AY863" s="26"/>
      <c r="BC863" s="27"/>
      <c r="BL863" s="53"/>
      <c r="BM863" s="54"/>
    </row>
    <row r="864" spans="4:65">
      <c r="D864" s="25"/>
      <c r="AP864" s="21"/>
      <c r="AQ864" s="20"/>
      <c r="AR864" s="24"/>
      <c r="AY864" s="26"/>
      <c r="BC864" s="27"/>
      <c r="BL864" s="53"/>
      <c r="BM864" s="54"/>
    </row>
    <row r="865" spans="4:65">
      <c r="D865" s="25"/>
      <c r="AP865" s="21"/>
      <c r="AQ865" s="20"/>
      <c r="AR865" s="24"/>
      <c r="AY865" s="26"/>
      <c r="BC865" s="27"/>
      <c r="BL865" s="53"/>
      <c r="BM865" s="54"/>
    </row>
    <row r="866" spans="4:65">
      <c r="D866" s="25"/>
      <c r="AP866" s="21"/>
      <c r="AQ866" s="20"/>
      <c r="AR866" s="24"/>
      <c r="AY866" s="26"/>
      <c r="BC866" s="27"/>
      <c r="BL866" s="53"/>
      <c r="BM866" s="54"/>
    </row>
    <row r="867" spans="4:65">
      <c r="D867" s="25"/>
      <c r="AP867" s="21"/>
      <c r="AQ867" s="20"/>
      <c r="AR867" s="24"/>
      <c r="AY867" s="26"/>
      <c r="BC867" s="27"/>
      <c r="BL867" s="53"/>
      <c r="BM867" s="54"/>
    </row>
    <row r="868" spans="4:65">
      <c r="D868" s="25"/>
      <c r="AP868" s="21"/>
      <c r="AQ868" s="20"/>
      <c r="AR868" s="24"/>
      <c r="AY868" s="26"/>
      <c r="BC868" s="27"/>
      <c r="BL868" s="53"/>
      <c r="BM868" s="54"/>
    </row>
    <row r="869" spans="4:65">
      <c r="D869" s="25"/>
      <c r="AP869" s="21"/>
      <c r="AQ869" s="20"/>
      <c r="AR869" s="24"/>
      <c r="AY869" s="26"/>
      <c r="BC869" s="27"/>
      <c r="BL869" s="53"/>
      <c r="BM869" s="54"/>
    </row>
    <row r="870" spans="4:65">
      <c r="D870" s="25"/>
      <c r="AP870" s="21"/>
      <c r="AQ870" s="20"/>
      <c r="AR870" s="24"/>
      <c r="AY870" s="26"/>
      <c r="BC870" s="27"/>
      <c r="BL870" s="53"/>
      <c r="BM870" s="54"/>
    </row>
    <row r="871" spans="4:65">
      <c r="D871" s="25"/>
      <c r="AP871" s="21"/>
      <c r="AQ871" s="20"/>
      <c r="AR871" s="24"/>
      <c r="AY871" s="26"/>
      <c r="BC871" s="27"/>
      <c r="BL871" s="53"/>
      <c r="BM871" s="54"/>
    </row>
    <row r="872" spans="4:65">
      <c r="D872" s="25"/>
      <c r="AP872" s="21"/>
      <c r="AQ872" s="20"/>
      <c r="AR872" s="24"/>
      <c r="AY872" s="26"/>
      <c r="BC872" s="27"/>
      <c r="BL872" s="53"/>
      <c r="BM872" s="54"/>
    </row>
    <row r="873" spans="4:65">
      <c r="D873" s="25"/>
      <c r="AP873" s="21"/>
      <c r="AQ873" s="20"/>
      <c r="AR873" s="24"/>
      <c r="AY873" s="26"/>
      <c r="BC873" s="27"/>
      <c r="BL873" s="53"/>
      <c r="BM873" s="54"/>
    </row>
    <row r="874" spans="4:65">
      <c r="D874" s="25"/>
      <c r="AP874" s="21"/>
      <c r="AQ874" s="20"/>
      <c r="AR874" s="24"/>
      <c r="AY874" s="26"/>
      <c r="BC874" s="27"/>
      <c r="BL874" s="53"/>
      <c r="BM874" s="54"/>
    </row>
    <row r="875" spans="4:65">
      <c r="D875" s="25"/>
      <c r="AP875" s="21"/>
      <c r="AQ875" s="20"/>
      <c r="AR875" s="24"/>
      <c r="AY875" s="26"/>
      <c r="BC875" s="27"/>
      <c r="BL875" s="53"/>
      <c r="BM875" s="54"/>
    </row>
    <row r="876" spans="4:65">
      <c r="D876" s="25"/>
      <c r="AP876" s="21"/>
      <c r="AQ876" s="20"/>
      <c r="AR876" s="24"/>
      <c r="AY876" s="26"/>
      <c r="BC876" s="27"/>
      <c r="BL876" s="53"/>
      <c r="BM876" s="54"/>
    </row>
    <row r="877" spans="4:65">
      <c r="D877" s="25"/>
      <c r="AP877" s="21"/>
      <c r="AQ877" s="20"/>
      <c r="AR877" s="24"/>
      <c r="AY877" s="26"/>
      <c r="BC877" s="27"/>
      <c r="BL877" s="53"/>
      <c r="BM877" s="54"/>
    </row>
    <row r="878" spans="4:65">
      <c r="D878" s="25"/>
      <c r="AP878" s="21"/>
      <c r="AQ878" s="20"/>
      <c r="AR878" s="24"/>
      <c r="AY878" s="26"/>
      <c r="BC878" s="27"/>
      <c r="BL878" s="53"/>
      <c r="BM878" s="54"/>
    </row>
    <row r="879" spans="4:65">
      <c r="D879" s="25"/>
      <c r="AP879" s="21"/>
      <c r="AQ879" s="20"/>
      <c r="AR879" s="24"/>
      <c r="AY879" s="26"/>
      <c r="BC879" s="27"/>
      <c r="BL879" s="53"/>
      <c r="BM879" s="54"/>
    </row>
    <row r="880" spans="4:65">
      <c r="D880" s="25"/>
      <c r="AP880" s="21"/>
      <c r="AQ880" s="20"/>
      <c r="AR880" s="24"/>
      <c r="AY880" s="26"/>
      <c r="BC880" s="27"/>
      <c r="BL880" s="53"/>
      <c r="BM880" s="54"/>
    </row>
    <row r="881" spans="4:65">
      <c r="D881" s="25"/>
      <c r="AP881" s="21"/>
      <c r="AQ881" s="20"/>
      <c r="AR881" s="24"/>
      <c r="AY881" s="26"/>
      <c r="BC881" s="27"/>
      <c r="BL881" s="53"/>
      <c r="BM881" s="54"/>
    </row>
    <row r="882" spans="4:65">
      <c r="D882" s="25"/>
      <c r="AP882" s="21"/>
      <c r="AQ882" s="20"/>
      <c r="AR882" s="24"/>
      <c r="AY882" s="26"/>
      <c r="BC882" s="27"/>
      <c r="BL882" s="53"/>
      <c r="BM882" s="54"/>
    </row>
    <row r="883" spans="4:65">
      <c r="D883" s="25"/>
      <c r="AP883" s="21"/>
      <c r="AQ883" s="20"/>
      <c r="AR883" s="24"/>
      <c r="AY883" s="26"/>
      <c r="BC883" s="27"/>
      <c r="BL883" s="53"/>
      <c r="BM883" s="54"/>
    </row>
    <row r="884" spans="4:65">
      <c r="D884" s="25"/>
      <c r="AP884" s="21"/>
      <c r="AQ884" s="20"/>
      <c r="AR884" s="24"/>
      <c r="AY884" s="26"/>
      <c r="BC884" s="27"/>
      <c r="BL884" s="53"/>
      <c r="BM884" s="54"/>
    </row>
    <row r="885" spans="4:65">
      <c r="D885" s="25"/>
      <c r="AP885" s="21"/>
      <c r="AQ885" s="20"/>
      <c r="AR885" s="24"/>
      <c r="AY885" s="26"/>
      <c r="BC885" s="27"/>
      <c r="BL885" s="53"/>
      <c r="BM885" s="54"/>
    </row>
    <row r="886" spans="4:65">
      <c r="D886" s="25"/>
      <c r="AP886" s="21"/>
      <c r="AQ886" s="20"/>
      <c r="AR886" s="24"/>
      <c r="AY886" s="26"/>
      <c r="BC886" s="27"/>
      <c r="BL886" s="53"/>
      <c r="BM886" s="54"/>
    </row>
    <row r="887" spans="4:65">
      <c r="D887" s="25"/>
      <c r="AP887" s="21"/>
      <c r="AQ887" s="20"/>
      <c r="AR887" s="24"/>
      <c r="AY887" s="26"/>
      <c r="BC887" s="27"/>
      <c r="BL887" s="53"/>
      <c r="BM887" s="54"/>
    </row>
    <row r="888" spans="4:65">
      <c r="D888" s="25"/>
      <c r="AP888" s="21"/>
      <c r="AQ888" s="20"/>
      <c r="AR888" s="24"/>
      <c r="AY888" s="26"/>
      <c r="BC888" s="27"/>
      <c r="BL888" s="53"/>
      <c r="BM888" s="54"/>
    </row>
    <row r="889" spans="4:65">
      <c r="D889" s="25"/>
      <c r="AP889" s="21"/>
      <c r="AQ889" s="20"/>
      <c r="AR889" s="24"/>
      <c r="AY889" s="26"/>
      <c r="BC889" s="27"/>
      <c r="BL889" s="53"/>
      <c r="BM889" s="54"/>
    </row>
    <row r="890" spans="4:65">
      <c r="D890" s="25"/>
      <c r="AP890" s="21"/>
      <c r="AQ890" s="20"/>
      <c r="AR890" s="24"/>
      <c r="AY890" s="26"/>
      <c r="BC890" s="27"/>
      <c r="BL890" s="53"/>
      <c r="BM890" s="54"/>
    </row>
    <row r="891" spans="4:65">
      <c r="D891" s="25"/>
      <c r="AP891" s="21"/>
      <c r="AQ891" s="20"/>
      <c r="AR891" s="24"/>
      <c r="AY891" s="26"/>
      <c r="BC891" s="27"/>
      <c r="BL891" s="53"/>
      <c r="BM891" s="54"/>
    </row>
    <row r="892" spans="4:65">
      <c r="D892" s="25"/>
      <c r="AP892" s="21"/>
      <c r="AQ892" s="20"/>
      <c r="AR892" s="24"/>
      <c r="AY892" s="26"/>
      <c r="BC892" s="27"/>
      <c r="BL892" s="53"/>
      <c r="BM892" s="54"/>
    </row>
    <row r="893" spans="4:65">
      <c r="D893" s="25"/>
      <c r="AP893" s="21"/>
      <c r="AQ893" s="20"/>
      <c r="AR893" s="24"/>
      <c r="AY893" s="26"/>
      <c r="BC893" s="27"/>
      <c r="BL893" s="53"/>
      <c r="BM893" s="54"/>
    </row>
    <row r="894" spans="4:65">
      <c r="D894" s="25"/>
      <c r="AP894" s="21"/>
      <c r="AQ894" s="20"/>
      <c r="AR894" s="24"/>
      <c r="AY894" s="26"/>
      <c r="BC894" s="27"/>
      <c r="BL894" s="53"/>
      <c r="BM894" s="54"/>
    </row>
    <row r="895" spans="4:65">
      <c r="D895" s="25"/>
      <c r="AP895" s="21"/>
      <c r="AQ895" s="20"/>
      <c r="AR895" s="24"/>
      <c r="AY895" s="26"/>
      <c r="BC895" s="27"/>
      <c r="BL895" s="53"/>
      <c r="BM895" s="54"/>
    </row>
    <row r="896" spans="4:65">
      <c r="D896" s="25"/>
      <c r="AP896" s="21"/>
      <c r="AQ896" s="20"/>
      <c r="AR896" s="24"/>
      <c r="AY896" s="26"/>
      <c r="BC896" s="27"/>
      <c r="BL896" s="53"/>
      <c r="BM896" s="54"/>
    </row>
    <row r="897" spans="4:65">
      <c r="D897" s="25"/>
      <c r="AP897" s="21"/>
      <c r="AQ897" s="20"/>
      <c r="AR897" s="24"/>
      <c r="AY897" s="26"/>
      <c r="BC897" s="27"/>
      <c r="BL897" s="53"/>
      <c r="BM897" s="54"/>
    </row>
    <row r="898" spans="4:65">
      <c r="D898" s="25"/>
      <c r="AP898" s="21"/>
      <c r="AQ898" s="20"/>
      <c r="AR898" s="24"/>
      <c r="AY898" s="26"/>
      <c r="BC898" s="27"/>
      <c r="BL898" s="53"/>
      <c r="BM898" s="54"/>
    </row>
    <row r="899" spans="4:65">
      <c r="D899" s="25"/>
      <c r="AP899" s="21"/>
      <c r="AQ899" s="20"/>
      <c r="AR899" s="24"/>
      <c r="AY899" s="26"/>
      <c r="BC899" s="27"/>
      <c r="BL899" s="53"/>
      <c r="BM899" s="54"/>
    </row>
    <row r="900" spans="4:65">
      <c r="D900" s="25"/>
      <c r="AP900" s="21"/>
      <c r="AQ900" s="20"/>
      <c r="AR900" s="24"/>
      <c r="AY900" s="26"/>
      <c r="BC900" s="27"/>
      <c r="BL900" s="53"/>
      <c r="BM900" s="54"/>
    </row>
    <row r="901" spans="4:65">
      <c r="D901" s="25"/>
      <c r="AP901" s="21"/>
      <c r="AQ901" s="20"/>
      <c r="AR901" s="24"/>
      <c r="AY901" s="26"/>
      <c r="BC901" s="27"/>
      <c r="BL901" s="53"/>
      <c r="BM901" s="54"/>
    </row>
    <row r="902" spans="4:65">
      <c r="D902" s="25"/>
      <c r="AP902" s="21"/>
      <c r="AQ902" s="20"/>
      <c r="AR902" s="24"/>
      <c r="AY902" s="26"/>
      <c r="BC902" s="27"/>
      <c r="BL902" s="53"/>
      <c r="BM902" s="54"/>
    </row>
    <row r="903" spans="4:65">
      <c r="D903" s="25"/>
      <c r="AP903" s="21"/>
      <c r="AQ903" s="20"/>
      <c r="AR903" s="24"/>
      <c r="AY903" s="26"/>
      <c r="BC903" s="27"/>
      <c r="BL903" s="53"/>
      <c r="BM903" s="54"/>
    </row>
    <row r="904" spans="4:65">
      <c r="D904" s="25"/>
      <c r="AP904" s="21"/>
      <c r="AQ904" s="20"/>
      <c r="AR904" s="24"/>
      <c r="AY904" s="26"/>
      <c r="BC904" s="27"/>
      <c r="BL904" s="53"/>
      <c r="BM904" s="54"/>
    </row>
    <row r="905" spans="4:65">
      <c r="D905" s="25"/>
      <c r="AP905" s="21"/>
      <c r="AQ905" s="20"/>
      <c r="AR905" s="24"/>
      <c r="AY905" s="26"/>
      <c r="BC905" s="27"/>
      <c r="BL905" s="53"/>
      <c r="BM905" s="54"/>
    </row>
    <row r="906" spans="4:65">
      <c r="D906" s="25"/>
      <c r="AP906" s="21"/>
      <c r="AQ906" s="20"/>
      <c r="AR906" s="24"/>
      <c r="AY906" s="26"/>
      <c r="BC906" s="27"/>
      <c r="BL906" s="53"/>
      <c r="BM906" s="54"/>
    </row>
    <row r="907" spans="4:65">
      <c r="D907" s="25"/>
      <c r="AP907" s="21"/>
      <c r="AQ907" s="20"/>
      <c r="AR907" s="24"/>
      <c r="AY907" s="26"/>
      <c r="BC907" s="27"/>
      <c r="BL907" s="53"/>
      <c r="BM907" s="54"/>
    </row>
    <row r="908" spans="4:65">
      <c r="D908" s="25"/>
      <c r="AP908" s="21"/>
      <c r="AQ908" s="20"/>
      <c r="AR908" s="24"/>
      <c r="AY908" s="26"/>
      <c r="BC908" s="27"/>
      <c r="BL908" s="53"/>
      <c r="BM908" s="54"/>
    </row>
    <row r="909" spans="4:65">
      <c r="D909" s="25"/>
      <c r="AP909" s="21"/>
      <c r="AQ909" s="20"/>
      <c r="AR909" s="24"/>
      <c r="AY909" s="26"/>
      <c r="BC909" s="27"/>
      <c r="BL909" s="53"/>
      <c r="BM909" s="54"/>
    </row>
    <row r="910" spans="4:65">
      <c r="D910" s="25"/>
      <c r="AP910" s="21"/>
      <c r="AQ910" s="20"/>
      <c r="AR910" s="24"/>
      <c r="AY910" s="26"/>
      <c r="BC910" s="27"/>
      <c r="BL910" s="53"/>
      <c r="BM910" s="54"/>
    </row>
    <row r="911" spans="4:65">
      <c r="D911" s="25"/>
      <c r="AP911" s="21"/>
      <c r="AQ911" s="20"/>
      <c r="AR911" s="24"/>
      <c r="AY911" s="26"/>
      <c r="BC911" s="27"/>
      <c r="BL911" s="53"/>
      <c r="BM911" s="54"/>
    </row>
    <row r="912" spans="4:65">
      <c r="D912" s="25"/>
      <c r="AP912" s="21"/>
      <c r="AQ912" s="20"/>
      <c r="AR912" s="24"/>
      <c r="AY912" s="26"/>
      <c r="BC912" s="27"/>
      <c r="BL912" s="53"/>
      <c r="BM912" s="54"/>
    </row>
    <row r="913" spans="4:65">
      <c r="D913" s="25"/>
      <c r="AP913" s="21"/>
      <c r="AQ913" s="20"/>
      <c r="AR913" s="24"/>
      <c r="AY913" s="26"/>
      <c r="BC913" s="27"/>
      <c r="BL913" s="53"/>
      <c r="BM913" s="54"/>
    </row>
    <row r="914" spans="4:65">
      <c r="D914" s="25"/>
      <c r="AP914" s="21"/>
      <c r="AQ914" s="20"/>
      <c r="AR914" s="24"/>
      <c r="AY914" s="26"/>
      <c r="BC914" s="27"/>
      <c r="BL914" s="53"/>
      <c r="BM914" s="54"/>
    </row>
    <row r="915" spans="4:65">
      <c r="D915" s="25"/>
      <c r="AP915" s="21"/>
      <c r="AQ915" s="20"/>
      <c r="AR915" s="24"/>
      <c r="AY915" s="26"/>
      <c r="BC915" s="27"/>
      <c r="BL915" s="53"/>
      <c r="BM915" s="54"/>
    </row>
    <row r="916" spans="4:65">
      <c r="D916" s="25"/>
      <c r="AP916" s="21"/>
      <c r="AQ916" s="20"/>
      <c r="AR916" s="24"/>
      <c r="AY916" s="26"/>
      <c r="BC916" s="27"/>
      <c r="BL916" s="53"/>
      <c r="BM916" s="54"/>
    </row>
    <row r="917" spans="4:65">
      <c r="D917" s="25"/>
      <c r="AP917" s="21"/>
      <c r="AQ917" s="20"/>
      <c r="AR917" s="24"/>
      <c r="AY917" s="26"/>
      <c r="BC917" s="27"/>
      <c r="BL917" s="53"/>
      <c r="BM917" s="54"/>
    </row>
    <row r="918" spans="4:65">
      <c r="D918" s="25"/>
      <c r="AP918" s="21"/>
      <c r="AQ918" s="20"/>
      <c r="AR918" s="24"/>
      <c r="AY918" s="26"/>
      <c r="BC918" s="27"/>
      <c r="BL918" s="53"/>
      <c r="BM918" s="54"/>
    </row>
    <row r="919" spans="4:65">
      <c r="D919" s="25"/>
      <c r="AP919" s="21"/>
      <c r="AQ919" s="20"/>
      <c r="AR919" s="24"/>
      <c r="AY919" s="26"/>
      <c r="BC919" s="27"/>
      <c r="BL919" s="53"/>
      <c r="BM919" s="54"/>
    </row>
    <row r="920" spans="4:65">
      <c r="D920" s="25"/>
      <c r="AP920" s="21"/>
      <c r="AQ920" s="20"/>
      <c r="AR920" s="24"/>
      <c r="AY920" s="26"/>
      <c r="BC920" s="27"/>
      <c r="BL920" s="53"/>
      <c r="BM920" s="54"/>
    </row>
    <row r="921" spans="4:65">
      <c r="D921" s="25"/>
      <c r="AP921" s="21"/>
      <c r="AQ921" s="20"/>
      <c r="AR921" s="24"/>
      <c r="AY921" s="26"/>
      <c r="BC921" s="27"/>
      <c r="BL921" s="53"/>
      <c r="BM921" s="54"/>
    </row>
    <row r="922" spans="4:65">
      <c r="D922" s="25"/>
      <c r="AP922" s="21"/>
      <c r="AQ922" s="20"/>
      <c r="AR922" s="24"/>
      <c r="AY922" s="26"/>
      <c r="BC922" s="27"/>
      <c r="BL922" s="53"/>
      <c r="BM922" s="54"/>
    </row>
    <row r="923" spans="4:65">
      <c r="D923" s="25"/>
      <c r="AP923" s="21"/>
      <c r="AQ923" s="20"/>
      <c r="AR923" s="24"/>
      <c r="AY923" s="26"/>
      <c r="BC923" s="27"/>
      <c r="BL923" s="53"/>
      <c r="BM923" s="54"/>
    </row>
    <row r="924" spans="4:65">
      <c r="D924" s="25"/>
      <c r="AP924" s="21"/>
      <c r="AQ924" s="20"/>
      <c r="AR924" s="24"/>
      <c r="AY924" s="26"/>
      <c r="BC924" s="27"/>
      <c r="BL924" s="53"/>
      <c r="BM924" s="54"/>
    </row>
    <row r="925" spans="4:65">
      <c r="D925" s="25"/>
      <c r="AP925" s="21"/>
      <c r="AQ925" s="20"/>
      <c r="AR925" s="24"/>
      <c r="AY925" s="26"/>
      <c r="BC925" s="27"/>
      <c r="BL925" s="53"/>
      <c r="BM925" s="54"/>
    </row>
    <row r="926" spans="4:65">
      <c r="D926" s="25"/>
      <c r="AP926" s="21"/>
      <c r="AQ926" s="20"/>
      <c r="AR926" s="24"/>
      <c r="AY926" s="26"/>
      <c r="BC926" s="27"/>
      <c r="BL926" s="53"/>
      <c r="BM926" s="54"/>
    </row>
    <row r="927" spans="4:65">
      <c r="D927" s="25"/>
      <c r="AP927" s="21"/>
      <c r="AQ927" s="20"/>
      <c r="AR927" s="24"/>
      <c r="AY927" s="26"/>
      <c r="BC927" s="27"/>
      <c r="BL927" s="53"/>
      <c r="BM927" s="54"/>
    </row>
    <row r="928" spans="4:65">
      <c r="D928" s="25"/>
      <c r="AP928" s="21"/>
      <c r="AQ928" s="20"/>
      <c r="AR928" s="24"/>
      <c r="AY928" s="26"/>
      <c r="BC928" s="27"/>
      <c r="BL928" s="53"/>
      <c r="BM928" s="54"/>
    </row>
    <row r="929" spans="4:65">
      <c r="D929" s="25"/>
      <c r="AP929" s="21"/>
      <c r="AQ929" s="20"/>
      <c r="AR929" s="24"/>
      <c r="AY929" s="26"/>
      <c r="BC929" s="27"/>
      <c r="BL929" s="53"/>
      <c r="BM929" s="54"/>
    </row>
    <row r="930" spans="4:65">
      <c r="D930" s="25"/>
      <c r="AP930" s="21"/>
      <c r="AQ930" s="20"/>
      <c r="AR930" s="24"/>
      <c r="AY930" s="26"/>
      <c r="BC930" s="27"/>
      <c r="BL930" s="53"/>
      <c r="BM930" s="54"/>
    </row>
    <row r="931" spans="4:65">
      <c r="D931" s="25"/>
      <c r="AP931" s="21"/>
      <c r="AQ931" s="20"/>
      <c r="AR931" s="24"/>
      <c r="AY931" s="26"/>
      <c r="BC931" s="27"/>
      <c r="BL931" s="53"/>
      <c r="BM931" s="54"/>
    </row>
    <row r="932" spans="4:65">
      <c r="D932" s="25"/>
      <c r="AP932" s="21"/>
      <c r="AQ932" s="20"/>
      <c r="AR932" s="24"/>
      <c r="AY932" s="26"/>
      <c r="BC932" s="27"/>
      <c r="BL932" s="53"/>
      <c r="BM932" s="54"/>
    </row>
    <row r="933" spans="4:65">
      <c r="D933" s="25"/>
      <c r="AP933" s="21"/>
      <c r="AQ933" s="20"/>
      <c r="AR933" s="24"/>
      <c r="AY933" s="26"/>
      <c r="BC933" s="27"/>
      <c r="BL933" s="53"/>
      <c r="BM933" s="54"/>
    </row>
    <row r="934" spans="4:65">
      <c r="D934" s="25"/>
      <c r="AP934" s="21"/>
      <c r="AQ934" s="20"/>
      <c r="AR934" s="24"/>
      <c r="AY934" s="26"/>
      <c r="BC934" s="27"/>
      <c r="BL934" s="53"/>
      <c r="BM934" s="54"/>
    </row>
    <row r="935" spans="4:65">
      <c r="D935" s="25"/>
      <c r="AP935" s="21"/>
      <c r="AQ935" s="20"/>
      <c r="AR935" s="24"/>
      <c r="AY935" s="26"/>
      <c r="BC935" s="27"/>
      <c r="BL935" s="53"/>
      <c r="BM935" s="54"/>
    </row>
    <row r="936" spans="4:65">
      <c r="D936" s="25"/>
      <c r="AP936" s="21"/>
      <c r="AQ936" s="20"/>
      <c r="AR936" s="24"/>
      <c r="AY936" s="26"/>
      <c r="BC936" s="27"/>
      <c r="BL936" s="53"/>
      <c r="BM936" s="54"/>
    </row>
    <row r="937" spans="4:65">
      <c r="D937" s="25"/>
      <c r="AP937" s="21"/>
      <c r="AQ937" s="20"/>
      <c r="AR937" s="24"/>
      <c r="AY937" s="26"/>
      <c r="BC937" s="27"/>
      <c r="BL937" s="53"/>
      <c r="BM937" s="54"/>
    </row>
    <row r="938" spans="4:65">
      <c r="D938" s="25"/>
      <c r="AP938" s="21"/>
      <c r="AQ938" s="20"/>
      <c r="AR938" s="24"/>
      <c r="AY938" s="26"/>
      <c r="BC938" s="27"/>
      <c r="BL938" s="53"/>
      <c r="BM938" s="54"/>
    </row>
    <row r="939" spans="4:65">
      <c r="D939" s="25"/>
      <c r="AP939" s="21"/>
      <c r="AQ939" s="20"/>
      <c r="AR939" s="24"/>
      <c r="AY939" s="26"/>
      <c r="BC939" s="27"/>
      <c r="BL939" s="53"/>
      <c r="BM939" s="54"/>
    </row>
    <row r="940" spans="4:65">
      <c r="D940" s="25"/>
      <c r="AP940" s="21"/>
      <c r="AQ940" s="20"/>
      <c r="AR940" s="24"/>
      <c r="AY940" s="26"/>
      <c r="BC940" s="27"/>
      <c r="BL940" s="53"/>
      <c r="BM940" s="54"/>
    </row>
    <row r="941" spans="4:65">
      <c r="D941" s="25"/>
      <c r="AP941" s="21"/>
      <c r="AQ941" s="20"/>
      <c r="AR941" s="24"/>
      <c r="AY941" s="26"/>
      <c r="BC941" s="27"/>
      <c r="BL941" s="53"/>
      <c r="BM941" s="54"/>
    </row>
    <row r="942" spans="4:65">
      <c r="D942" s="25"/>
      <c r="AP942" s="21"/>
      <c r="AQ942" s="20"/>
      <c r="AR942" s="24"/>
      <c r="AY942" s="26"/>
      <c r="BC942" s="27"/>
      <c r="BL942" s="53"/>
      <c r="BM942" s="54"/>
    </row>
    <row r="943" spans="4:65">
      <c r="D943" s="25"/>
      <c r="AP943" s="21"/>
      <c r="AQ943" s="20"/>
      <c r="AR943" s="24"/>
      <c r="AY943" s="26"/>
      <c r="BC943" s="27"/>
      <c r="BL943" s="53"/>
      <c r="BM943" s="54"/>
    </row>
    <row r="944" spans="4:65">
      <c r="D944" s="25"/>
      <c r="AP944" s="21"/>
      <c r="AQ944" s="20"/>
      <c r="AR944" s="24"/>
      <c r="AY944" s="26"/>
      <c r="BC944" s="27"/>
      <c r="BL944" s="53"/>
      <c r="BM944" s="54"/>
    </row>
    <row r="945" spans="4:65">
      <c r="D945" s="25"/>
      <c r="AP945" s="21"/>
      <c r="AQ945" s="20"/>
      <c r="AR945" s="24"/>
      <c r="AY945" s="26"/>
      <c r="BC945" s="27"/>
      <c r="BL945" s="53"/>
      <c r="BM945" s="54"/>
    </row>
    <row r="946" spans="4:65">
      <c r="D946" s="25"/>
      <c r="AP946" s="21"/>
      <c r="AQ946" s="20"/>
      <c r="AR946" s="24"/>
      <c r="AY946" s="26"/>
      <c r="BC946" s="27"/>
      <c r="BL946" s="53"/>
      <c r="BM946" s="54"/>
    </row>
    <row r="947" spans="4:65">
      <c r="D947" s="25"/>
      <c r="AP947" s="21"/>
      <c r="AQ947" s="20"/>
      <c r="AR947" s="24"/>
      <c r="AY947" s="26"/>
      <c r="BC947" s="27"/>
      <c r="BL947" s="53"/>
      <c r="BM947" s="54"/>
    </row>
    <row r="948" spans="4:65">
      <c r="D948" s="25"/>
      <c r="AP948" s="21"/>
      <c r="AQ948" s="20"/>
      <c r="AR948" s="24"/>
      <c r="AY948" s="26"/>
      <c r="BC948" s="27"/>
      <c r="BL948" s="53"/>
      <c r="BM948" s="54"/>
    </row>
    <row r="949" spans="4:65">
      <c r="D949" s="25"/>
      <c r="AP949" s="21"/>
      <c r="AQ949" s="20"/>
      <c r="AR949" s="24"/>
      <c r="AY949" s="26"/>
      <c r="BC949" s="27"/>
      <c r="BL949" s="53"/>
      <c r="BM949" s="54"/>
    </row>
    <row r="950" spans="4:65">
      <c r="D950" s="25"/>
      <c r="AP950" s="21"/>
      <c r="AQ950" s="20"/>
      <c r="AR950" s="24"/>
      <c r="AY950" s="26"/>
      <c r="BC950" s="27"/>
      <c r="BL950" s="53"/>
      <c r="BM950" s="54"/>
    </row>
    <row r="951" spans="4:65">
      <c r="D951" s="25"/>
      <c r="AP951" s="21"/>
      <c r="AQ951" s="20"/>
      <c r="AR951" s="24"/>
      <c r="AY951" s="26"/>
      <c r="BC951" s="27"/>
      <c r="BL951" s="53"/>
      <c r="BM951" s="54"/>
    </row>
    <row r="952" spans="4:65">
      <c r="D952" s="25"/>
      <c r="AP952" s="21"/>
      <c r="AQ952" s="20"/>
      <c r="AR952" s="24"/>
      <c r="AY952" s="26"/>
      <c r="BC952" s="27"/>
      <c r="BL952" s="53"/>
      <c r="BM952" s="54"/>
    </row>
    <row r="953" spans="4:65">
      <c r="D953" s="25"/>
      <c r="AP953" s="21"/>
      <c r="AQ953" s="20"/>
      <c r="AR953" s="24"/>
      <c r="AY953" s="26"/>
      <c r="BC953" s="27"/>
      <c r="BL953" s="53"/>
      <c r="BM953" s="54"/>
    </row>
    <row r="954" spans="4:65">
      <c r="D954" s="25"/>
      <c r="AP954" s="21"/>
      <c r="AQ954" s="20"/>
      <c r="AR954" s="24"/>
      <c r="AY954" s="26"/>
      <c r="BC954" s="27"/>
      <c r="BL954" s="53"/>
      <c r="BM954" s="54"/>
    </row>
    <row r="955" spans="4:65">
      <c r="D955" s="25"/>
      <c r="AP955" s="21"/>
      <c r="AQ955" s="20"/>
      <c r="AR955" s="24"/>
      <c r="AY955" s="26"/>
      <c r="BC955" s="27"/>
      <c r="BL955" s="53"/>
      <c r="BM955" s="54"/>
    </row>
    <row r="956" spans="4:65">
      <c r="D956" s="25"/>
      <c r="AP956" s="21"/>
      <c r="AQ956" s="20"/>
      <c r="AR956" s="24"/>
      <c r="AY956" s="26"/>
      <c r="BC956" s="27"/>
      <c r="BL956" s="53"/>
      <c r="BM956" s="54"/>
    </row>
    <row r="957" spans="4:65">
      <c r="D957" s="25"/>
      <c r="AP957" s="21"/>
      <c r="AQ957" s="20"/>
      <c r="AR957" s="24"/>
      <c r="AY957" s="26"/>
      <c r="BC957" s="27"/>
      <c r="BL957" s="53"/>
      <c r="BM957" s="54"/>
    </row>
    <row r="958" spans="4:65">
      <c r="D958" s="25"/>
      <c r="AP958" s="21"/>
      <c r="AQ958" s="20"/>
      <c r="AR958" s="24"/>
      <c r="AY958" s="26"/>
      <c r="BC958" s="27"/>
      <c r="BL958" s="53"/>
      <c r="BM958" s="54"/>
    </row>
    <row r="959" spans="4:65">
      <c r="D959" s="25"/>
      <c r="AP959" s="21"/>
      <c r="AQ959" s="20"/>
      <c r="AR959" s="24"/>
      <c r="AY959" s="26"/>
      <c r="BC959" s="27"/>
      <c r="BL959" s="53"/>
      <c r="BM959" s="54"/>
    </row>
    <row r="960" spans="4:65">
      <c r="D960" s="25"/>
      <c r="AP960" s="21"/>
      <c r="AQ960" s="20"/>
      <c r="AR960" s="24"/>
      <c r="AY960" s="26"/>
      <c r="BC960" s="27"/>
      <c r="BL960" s="53"/>
      <c r="BM960" s="54"/>
    </row>
    <row r="961" spans="4:65">
      <c r="D961" s="25"/>
      <c r="AP961" s="21"/>
      <c r="AQ961" s="20"/>
      <c r="AR961" s="24"/>
      <c r="AY961" s="26"/>
      <c r="BC961" s="27"/>
      <c r="BL961" s="53"/>
      <c r="BM961" s="54"/>
    </row>
    <row r="962" spans="4:65">
      <c r="D962" s="25"/>
      <c r="AP962" s="21"/>
      <c r="AQ962" s="20"/>
      <c r="AR962" s="24"/>
      <c r="AY962" s="26"/>
      <c r="BC962" s="27"/>
      <c r="BL962" s="53"/>
      <c r="BM962" s="54"/>
    </row>
    <row r="963" spans="4:65">
      <c r="D963" s="25"/>
      <c r="AP963" s="21"/>
      <c r="AQ963" s="20"/>
      <c r="AR963" s="24"/>
      <c r="AY963" s="26"/>
      <c r="BC963" s="27"/>
      <c r="BL963" s="53"/>
      <c r="BM963" s="54"/>
    </row>
    <row r="964" spans="4:65">
      <c r="D964" s="25"/>
      <c r="AP964" s="21"/>
      <c r="AQ964" s="20"/>
      <c r="AR964" s="24"/>
      <c r="AY964" s="26"/>
      <c r="BC964" s="27"/>
      <c r="BL964" s="53"/>
      <c r="BM964" s="54"/>
    </row>
    <row r="965" spans="4:65">
      <c r="D965" s="25"/>
      <c r="AP965" s="21"/>
      <c r="AQ965" s="20"/>
      <c r="AR965" s="24"/>
      <c r="AY965" s="26"/>
      <c r="BC965" s="27"/>
      <c r="BL965" s="53"/>
      <c r="BM965" s="54"/>
    </row>
    <row r="966" spans="4:65">
      <c r="D966" s="25"/>
      <c r="AP966" s="21"/>
      <c r="AQ966" s="20"/>
      <c r="AR966" s="24"/>
      <c r="AY966" s="26"/>
      <c r="BC966" s="27"/>
      <c r="BL966" s="53"/>
      <c r="BM966" s="54"/>
    </row>
    <row r="967" spans="4:65">
      <c r="D967" s="25"/>
      <c r="AP967" s="21"/>
      <c r="AQ967" s="20"/>
      <c r="AR967" s="24"/>
      <c r="AY967" s="26"/>
      <c r="BC967" s="27"/>
      <c r="BL967" s="53"/>
      <c r="BM967" s="54"/>
    </row>
    <row r="968" spans="4:65">
      <c r="D968" s="25"/>
      <c r="AP968" s="21"/>
      <c r="AQ968" s="20"/>
      <c r="AR968" s="24"/>
      <c r="AY968" s="26"/>
      <c r="BC968" s="27"/>
      <c r="BL968" s="53"/>
      <c r="BM968" s="54"/>
    </row>
    <row r="969" spans="4:65">
      <c r="D969" s="25"/>
      <c r="AP969" s="21"/>
      <c r="AQ969" s="20"/>
      <c r="AR969" s="24"/>
      <c r="AY969" s="26"/>
      <c r="BC969" s="27"/>
      <c r="BL969" s="53"/>
      <c r="BM969" s="54"/>
    </row>
    <row r="970" spans="4:65">
      <c r="D970" s="25"/>
      <c r="AP970" s="21"/>
      <c r="AQ970" s="20"/>
      <c r="AR970" s="24"/>
      <c r="AY970" s="26"/>
      <c r="BC970" s="27"/>
      <c r="BL970" s="53"/>
      <c r="BM970" s="54"/>
    </row>
    <row r="971" spans="4:65">
      <c r="D971" s="25"/>
      <c r="AP971" s="21"/>
      <c r="AQ971" s="20"/>
      <c r="AR971" s="24"/>
      <c r="AY971" s="26"/>
      <c r="BC971" s="27"/>
      <c r="BL971" s="53"/>
      <c r="BM971" s="54"/>
    </row>
    <row r="972" spans="4:65">
      <c r="D972" s="25"/>
      <c r="AP972" s="21"/>
      <c r="AQ972" s="20"/>
      <c r="AR972" s="24"/>
      <c r="AY972" s="26"/>
      <c r="BC972" s="27"/>
      <c r="BL972" s="53"/>
      <c r="BM972" s="54"/>
    </row>
    <row r="973" spans="4:65">
      <c r="D973" s="25"/>
      <c r="AP973" s="21"/>
      <c r="AQ973" s="20"/>
      <c r="AR973" s="24"/>
      <c r="AY973" s="26"/>
      <c r="BC973" s="27"/>
      <c r="BL973" s="53"/>
      <c r="BM973" s="54"/>
    </row>
    <row r="974" spans="4:65">
      <c r="D974" s="25"/>
      <c r="AP974" s="21"/>
      <c r="AQ974" s="20"/>
      <c r="AR974" s="24"/>
      <c r="AY974" s="26"/>
      <c r="BC974" s="27"/>
      <c r="BL974" s="53"/>
      <c r="BM974" s="54"/>
    </row>
    <row r="975" spans="4:65">
      <c r="D975" s="25"/>
      <c r="AP975" s="21"/>
      <c r="AQ975" s="20"/>
      <c r="AR975" s="24"/>
      <c r="AY975" s="26"/>
      <c r="BC975" s="27"/>
      <c r="BL975" s="53"/>
      <c r="BM975" s="54"/>
    </row>
    <row r="976" spans="4:65">
      <c r="D976" s="25"/>
      <c r="AP976" s="21"/>
      <c r="AQ976" s="20"/>
      <c r="AR976" s="24"/>
      <c r="AY976" s="26"/>
      <c r="BC976" s="27"/>
      <c r="BL976" s="53"/>
      <c r="BM976" s="54"/>
    </row>
    <row r="977" spans="4:65">
      <c r="D977" s="25"/>
      <c r="AP977" s="21"/>
      <c r="AQ977" s="20"/>
      <c r="AR977" s="24"/>
      <c r="AY977" s="26"/>
      <c r="BC977" s="27"/>
      <c r="BL977" s="53"/>
      <c r="BM977" s="54"/>
    </row>
    <row r="978" spans="4:65">
      <c r="D978" s="25"/>
      <c r="AP978" s="21"/>
      <c r="AQ978" s="20"/>
      <c r="AR978" s="24"/>
      <c r="AY978" s="26"/>
      <c r="BC978" s="27"/>
      <c r="BL978" s="53"/>
      <c r="BM978" s="54"/>
    </row>
    <row r="979" spans="4:65">
      <c r="D979" s="25"/>
      <c r="AP979" s="21"/>
      <c r="AQ979" s="20"/>
      <c r="AR979" s="24"/>
      <c r="AY979" s="26"/>
      <c r="BC979" s="27"/>
      <c r="BL979" s="53"/>
      <c r="BM979" s="54"/>
    </row>
    <row r="980" spans="4:65">
      <c r="D980" s="25"/>
      <c r="AP980" s="21"/>
      <c r="AQ980" s="20"/>
      <c r="AR980" s="24"/>
      <c r="AY980" s="26"/>
      <c r="BC980" s="27"/>
      <c r="BL980" s="53"/>
      <c r="BM980" s="54"/>
    </row>
    <row r="981" spans="4:65">
      <c r="D981" s="25"/>
      <c r="AP981" s="21"/>
      <c r="AQ981" s="20"/>
      <c r="AR981" s="24"/>
      <c r="AY981" s="26"/>
      <c r="BC981" s="27"/>
      <c r="BL981" s="53"/>
      <c r="BM981" s="54"/>
    </row>
    <row r="982" spans="4:65">
      <c r="D982" s="25"/>
      <c r="AP982" s="21"/>
      <c r="AQ982" s="20"/>
      <c r="AR982" s="24"/>
      <c r="AY982" s="26"/>
      <c r="BC982" s="27"/>
      <c r="BL982" s="53"/>
      <c r="BM982" s="54"/>
    </row>
    <row r="983" spans="4:65">
      <c r="D983" s="25"/>
      <c r="AP983" s="21"/>
      <c r="AQ983" s="20"/>
      <c r="AR983" s="24"/>
      <c r="AY983" s="26"/>
      <c r="BC983" s="27"/>
      <c r="BL983" s="53"/>
      <c r="BM983" s="54"/>
    </row>
    <row r="984" spans="4:65">
      <c r="D984" s="25"/>
      <c r="AP984" s="21"/>
      <c r="AQ984" s="20"/>
      <c r="AR984" s="24"/>
      <c r="AY984" s="26"/>
      <c r="BC984" s="27"/>
      <c r="BL984" s="53"/>
      <c r="BM984" s="54"/>
    </row>
    <row r="985" spans="4:65">
      <c r="D985" s="25"/>
      <c r="AP985" s="21"/>
      <c r="AQ985" s="20"/>
      <c r="AR985" s="24"/>
      <c r="AY985" s="26"/>
      <c r="BC985" s="27"/>
      <c r="BL985" s="53"/>
      <c r="BM985" s="54"/>
    </row>
    <row r="986" spans="4:65">
      <c r="D986" s="25"/>
      <c r="AP986" s="21"/>
      <c r="AQ986" s="20"/>
      <c r="AR986" s="24"/>
      <c r="AY986" s="26"/>
      <c r="BC986" s="27"/>
      <c r="BL986" s="53"/>
      <c r="BM986" s="54"/>
    </row>
    <row r="987" spans="4:65">
      <c r="D987" s="25"/>
      <c r="AP987" s="21"/>
      <c r="AQ987" s="20"/>
      <c r="AR987" s="24"/>
      <c r="AY987" s="26"/>
      <c r="BC987" s="27"/>
      <c r="BL987" s="53"/>
      <c r="BM987" s="54"/>
    </row>
    <row r="988" spans="4:65">
      <c r="D988" s="25"/>
      <c r="AP988" s="21"/>
      <c r="AQ988" s="20"/>
      <c r="AR988" s="24"/>
      <c r="AY988" s="26"/>
      <c r="BC988" s="27"/>
      <c r="BL988" s="53"/>
      <c r="BM988" s="54"/>
    </row>
    <row r="989" spans="4:65">
      <c r="D989" s="25"/>
      <c r="AP989" s="21"/>
      <c r="AQ989" s="20"/>
      <c r="AR989" s="24"/>
      <c r="AY989" s="26"/>
      <c r="BC989" s="27"/>
      <c r="BL989" s="53"/>
      <c r="BM989" s="54"/>
    </row>
    <row r="990" spans="4:65">
      <c r="D990" s="25"/>
      <c r="AP990" s="21"/>
      <c r="AQ990" s="20"/>
      <c r="AR990" s="24"/>
      <c r="AY990" s="26"/>
      <c r="BC990" s="27"/>
      <c r="BL990" s="53"/>
      <c r="BM990" s="54"/>
    </row>
    <row r="991" spans="4:65">
      <c r="D991" s="25"/>
      <c r="AP991" s="21"/>
      <c r="AQ991" s="20"/>
      <c r="AR991" s="24"/>
      <c r="AY991" s="26"/>
      <c r="BC991" s="27"/>
      <c r="BL991" s="53"/>
      <c r="BM991" s="54"/>
    </row>
    <row r="992" spans="4:65">
      <c r="D992" s="25"/>
      <c r="AP992" s="21"/>
      <c r="AQ992" s="20"/>
      <c r="AR992" s="24"/>
      <c r="AY992" s="26"/>
      <c r="BC992" s="27"/>
      <c r="BL992" s="53"/>
      <c r="BM992" s="54"/>
    </row>
    <row r="993" spans="4:65">
      <c r="D993" s="25"/>
      <c r="AP993" s="21"/>
      <c r="AQ993" s="20"/>
      <c r="AR993" s="24"/>
      <c r="AY993" s="26"/>
      <c r="BC993" s="27"/>
      <c r="BL993" s="53"/>
      <c r="BM993" s="54"/>
    </row>
    <row r="994" spans="4:65">
      <c r="D994" s="25"/>
      <c r="AP994" s="21"/>
      <c r="AQ994" s="20"/>
      <c r="AR994" s="24"/>
      <c r="AY994" s="26"/>
      <c r="BC994" s="27"/>
      <c r="BL994" s="53"/>
      <c r="BM994" s="54"/>
    </row>
    <row r="995" spans="4:65">
      <c r="D995" s="25"/>
      <c r="AP995" s="21"/>
      <c r="AQ995" s="20"/>
      <c r="AR995" s="24"/>
      <c r="AY995" s="26"/>
      <c r="BC995" s="27"/>
      <c r="BL995" s="53"/>
      <c r="BM995" s="54"/>
    </row>
    <row r="996" spans="4:65">
      <c r="D996" s="25"/>
      <c r="AP996" s="21"/>
      <c r="AQ996" s="20"/>
      <c r="AR996" s="24"/>
      <c r="AY996" s="26"/>
      <c r="BC996" s="27"/>
      <c r="BL996" s="53"/>
      <c r="BM996" s="54"/>
    </row>
    <row r="997" spans="4:65">
      <c r="D997" s="25"/>
      <c r="AP997" s="21"/>
      <c r="AQ997" s="20"/>
      <c r="AR997" s="24"/>
      <c r="AY997" s="26"/>
      <c r="BC997" s="27"/>
      <c r="BL997" s="53"/>
      <c r="BM997" s="54"/>
    </row>
    <row r="998" spans="4:65">
      <c r="D998" s="25"/>
      <c r="AP998" s="21"/>
      <c r="AQ998" s="20"/>
      <c r="AR998" s="24"/>
      <c r="AY998" s="26"/>
      <c r="BC998" s="27"/>
      <c r="BL998" s="53"/>
      <c r="BM998" s="54"/>
    </row>
    <row r="999" spans="4:65">
      <c r="D999" s="25"/>
      <c r="AP999" s="21"/>
      <c r="AQ999" s="20"/>
      <c r="AR999" s="24"/>
      <c r="AY999" s="26"/>
      <c r="BC999" s="27"/>
      <c r="BL999" s="53"/>
      <c r="BM999" s="54"/>
    </row>
    <row r="1000" spans="4:65">
      <c r="D1000" s="25"/>
      <c r="AP1000" s="21"/>
      <c r="AQ1000" s="20"/>
      <c r="AR1000" s="24"/>
      <c r="AY1000" s="26"/>
      <c r="BC1000" s="27"/>
      <c r="BL1000" s="53"/>
      <c r="BM1000" s="54"/>
    </row>
    <row r="1001" spans="4:65">
      <c r="D1001" s="25"/>
      <c r="AP1001" s="21"/>
      <c r="AQ1001" s="20"/>
      <c r="AR1001" s="24"/>
      <c r="AY1001" s="26"/>
      <c r="BC1001" s="27"/>
      <c r="BL1001" s="53"/>
      <c r="BM1001" s="54"/>
    </row>
    <row r="1002" spans="4:65">
      <c r="D1002" s="25"/>
      <c r="AP1002" s="21"/>
      <c r="AQ1002" s="20"/>
      <c r="AR1002" s="24"/>
      <c r="AY1002" s="26"/>
      <c r="BC1002" s="27"/>
      <c r="BL1002" s="53"/>
      <c r="BM1002" s="54"/>
    </row>
    <row r="1003" spans="4:65">
      <c r="D1003" s="25"/>
      <c r="AP1003" s="21"/>
      <c r="AQ1003" s="20"/>
      <c r="AR1003" s="24"/>
      <c r="AY1003" s="26"/>
      <c r="BC1003" s="27"/>
      <c r="BL1003" s="53"/>
      <c r="BM1003" s="54"/>
    </row>
    <row r="1004" spans="4:65">
      <c r="D1004" s="25"/>
      <c r="AP1004" s="21"/>
      <c r="AQ1004" s="20"/>
      <c r="AR1004" s="24"/>
      <c r="AY1004" s="26"/>
      <c r="BC1004" s="27"/>
      <c r="BL1004" s="53"/>
      <c r="BM1004" s="54"/>
    </row>
    <row r="1005" spans="4:65">
      <c r="D1005" s="25"/>
      <c r="AP1005" s="21"/>
      <c r="AQ1005" s="20"/>
      <c r="AR1005" s="24"/>
      <c r="AY1005" s="26"/>
      <c r="BC1005" s="27"/>
      <c r="BL1005" s="53"/>
      <c r="BM1005" s="54"/>
    </row>
    <row r="1006" spans="4:65">
      <c r="D1006" s="25"/>
      <c r="AP1006" s="21"/>
      <c r="AQ1006" s="20"/>
      <c r="AR1006" s="24"/>
      <c r="AY1006" s="26"/>
      <c r="BC1006" s="27"/>
      <c r="BL1006" s="53"/>
      <c r="BM1006" s="54"/>
    </row>
    <row r="1007" spans="4:65">
      <c r="D1007" s="25"/>
      <c r="AP1007" s="21"/>
      <c r="AQ1007" s="20"/>
      <c r="AR1007" s="24"/>
      <c r="AY1007" s="26"/>
      <c r="BC1007" s="27"/>
      <c r="BL1007" s="53"/>
      <c r="BM1007" s="54"/>
    </row>
    <row r="1008" spans="4:65">
      <c r="D1008" s="25"/>
      <c r="AP1008" s="21"/>
      <c r="AQ1008" s="20"/>
      <c r="AR1008" s="24"/>
      <c r="AY1008" s="26"/>
      <c r="BC1008" s="27"/>
      <c r="BL1008" s="53"/>
      <c r="BM1008" s="54"/>
    </row>
    <row r="1009" spans="4:65">
      <c r="D1009" s="25"/>
      <c r="AP1009" s="21"/>
      <c r="AQ1009" s="20"/>
      <c r="AR1009" s="24"/>
      <c r="AY1009" s="26"/>
      <c r="BC1009" s="27"/>
      <c r="BL1009" s="53"/>
      <c r="BM1009" s="54"/>
    </row>
    <row r="1010" spans="4:65">
      <c r="D1010" s="25"/>
      <c r="AP1010" s="21"/>
      <c r="AQ1010" s="20"/>
      <c r="AR1010" s="24"/>
      <c r="AY1010" s="26"/>
      <c r="BC1010" s="27"/>
      <c r="BL1010" s="53"/>
      <c r="BM1010" s="54"/>
    </row>
    <row r="1011" spans="4:65">
      <c r="D1011" s="25"/>
      <c r="AP1011" s="21"/>
      <c r="AQ1011" s="20"/>
      <c r="AR1011" s="24"/>
      <c r="AY1011" s="26"/>
      <c r="BC1011" s="27"/>
      <c r="BL1011" s="53"/>
      <c r="BM1011" s="54"/>
    </row>
    <row r="1012" spans="4:65">
      <c r="D1012" s="25"/>
      <c r="AP1012" s="21"/>
      <c r="AQ1012" s="20"/>
      <c r="AR1012" s="24"/>
      <c r="AY1012" s="26"/>
      <c r="BC1012" s="27"/>
      <c r="BL1012" s="53"/>
      <c r="BM1012" s="54"/>
    </row>
    <row r="1013" spans="4:65">
      <c r="D1013" s="25"/>
      <c r="AP1013" s="21"/>
      <c r="AQ1013" s="20"/>
      <c r="AR1013" s="24"/>
      <c r="AY1013" s="26"/>
      <c r="BC1013" s="27"/>
      <c r="BL1013" s="53"/>
      <c r="BM1013" s="54"/>
    </row>
    <row r="1014" spans="4:65">
      <c r="D1014" s="25"/>
      <c r="AP1014" s="21"/>
      <c r="AQ1014" s="20"/>
      <c r="AR1014" s="24"/>
      <c r="AY1014" s="26"/>
      <c r="BC1014" s="27"/>
      <c r="BL1014" s="53"/>
      <c r="BM1014" s="54"/>
    </row>
    <row r="1015" spans="4:65">
      <c r="D1015" s="25"/>
      <c r="AP1015" s="21"/>
      <c r="AQ1015" s="20"/>
      <c r="AR1015" s="24"/>
      <c r="AY1015" s="26"/>
      <c r="BC1015" s="27"/>
      <c r="BL1015" s="53"/>
      <c r="BM1015" s="54"/>
    </row>
    <row r="1016" spans="4:65">
      <c r="D1016" s="25"/>
      <c r="AP1016" s="21"/>
      <c r="AQ1016" s="20"/>
      <c r="AR1016" s="24"/>
      <c r="AY1016" s="26"/>
      <c r="BC1016" s="27"/>
      <c r="BL1016" s="53"/>
      <c r="BM1016" s="54"/>
    </row>
    <row r="1017" spans="4:65">
      <c r="D1017" s="25"/>
      <c r="AP1017" s="21"/>
      <c r="AQ1017" s="20"/>
      <c r="AR1017" s="24"/>
      <c r="AY1017" s="26"/>
      <c r="BC1017" s="27"/>
      <c r="BL1017" s="53"/>
      <c r="BM1017" s="54"/>
    </row>
    <row r="1018" spans="4:65">
      <c r="D1018" s="25"/>
      <c r="AP1018" s="21"/>
      <c r="AQ1018" s="20"/>
      <c r="AR1018" s="24"/>
      <c r="AY1018" s="26"/>
      <c r="BC1018" s="27"/>
      <c r="BL1018" s="53"/>
      <c r="BM1018" s="54"/>
    </row>
    <row r="1019" spans="4:65">
      <c r="D1019" s="25"/>
      <c r="AP1019" s="21"/>
      <c r="AQ1019" s="20"/>
      <c r="AR1019" s="24"/>
      <c r="AY1019" s="26"/>
      <c r="BC1019" s="27"/>
      <c r="BL1019" s="53"/>
      <c r="BM1019" s="54"/>
    </row>
    <row r="1020" spans="4:65">
      <c r="D1020" s="25"/>
      <c r="AP1020" s="21"/>
      <c r="AQ1020" s="20"/>
      <c r="AR1020" s="24"/>
      <c r="AY1020" s="26"/>
      <c r="BC1020" s="27"/>
      <c r="BL1020" s="53"/>
      <c r="BM1020" s="54"/>
    </row>
    <row r="1021" spans="4:65">
      <c r="D1021" s="25"/>
      <c r="AP1021" s="21"/>
      <c r="AQ1021" s="20"/>
      <c r="AR1021" s="24"/>
      <c r="AY1021" s="26"/>
      <c r="BC1021" s="27"/>
      <c r="BL1021" s="53"/>
      <c r="BM1021" s="54"/>
    </row>
    <row r="1022" spans="4:65">
      <c r="D1022" s="25"/>
      <c r="AP1022" s="21"/>
      <c r="AQ1022" s="20"/>
      <c r="AR1022" s="24"/>
      <c r="AY1022" s="26"/>
      <c r="BC1022" s="27"/>
      <c r="BL1022" s="53"/>
      <c r="BM1022" s="54"/>
    </row>
    <row r="1023" spans="4:65">
      <c r="D1023" s="25"/>
      <c r="AP1023" s="21"/>
      <c r="AQ1023" s="20"/>
      <c r="AR1023" s="24"/>
      <c r="AY1023" s="26"/>
      <c r="BC1023" s="27"/>
      <c r="BL1023" s="53"/>
      <c r="BM1023" s="54"/>
    </row>
    <row r="1024" spans="4:65">
      <c r="D1024" s="25"/>
      <c r="AP1024" s="21"/>
      <c r="AQ1024" s="20"/>
      <c r="AR1024" s="24"/>
      <c r="AY1024" s="26"/>
      <c r="BC1024" s="27"/>
      <c r="BL1024" s="53"/>
      <c r="BM1024" s="54"/>
    </row>
    <row r="1025" spans="4:65">
      <c r="D1025" s="25"/>
      <c r="AP1025" s="21"/>
      <c r="AQ1025" s="20"/>
      <c r="AR1025" s="24"/>
      <c r="AY1025" s="26"/>
      <c r="BC1025" s="27"/>
      <c r="BL1025" s="53"/>
      <c r="BM1025" s="54"/>
    </row>
    <row r="1026" spans="4:65">
      <c r="D1026" s="25"/>
      <c r="AP1026" s="21"/>
      <c r="AQ1026" s="20"/>
      <c r="AR1026" s="24"/>
      <c r="AY1026" s="26"/>
      <c r="BC1026" s="27"/>
      <c r="BL1026" s="53"/>
      <c r="BM1026" s="54"/>
    </row>
    <row r="1027" spans="4:65">
      <c r="D1027" s="25"/>
      <c r="AP1027" s="21"/>
      <c r="AQ1027" s="20"/>
      <c r="AR1027" s="24"/>
      <c r="AY1027" s="26"/>
      <c r="BC1027" s="27"/>
      <c r="BL1027" s="53"/>
      <c r="BM1027" s="54"/>
    </row>
    <row r="1028" spans="4:65">
      <c r="D1028" s="25"/>
      <c r="AP1028" s="21"/>
      <c r="AQ1028" s="20"/>
      <c r="AR1028" s="24"/>
      <c r="AY1028" s="26"/>
      <c r="BC1028" s="27"/>
      <c r="BL1028" s="53"/>
      <c r="BM1028" s="54"/>
    </row>
    <row r="1029" spans="4:65">
      <c r="D1029" s="25"/>
      <c r="AP1029" s="21"/>
      <c r="AQ1029" s="20"/>
      <c r="AR1029" s="24"/>
      <c r="AY1029" s="26"/>
      <c r="BC1029" s="27"/>
      <c r="BL1029" s="53"/>
      <c r="BM1029" s="54"/>
    </row>
    <row r="1030" spans="4:65">
      <c r="D1030" s="25"/>
      <c r="AP1030" s="21"/>
      <c r="AQ1030" s="20"/>
      <c r="AR1030" s="24"/>
      <c r="AY1030" s="26"/>
      <c r="BC1030" s="27"/>
      <c r="BL1030" s="53"/>
      <c r="BM1030" s="54"/>
    </row>
    <row r="1031" spans="4:65">
      <c r="D1031" s="25"/>
      <c r="AP1031" s="21"/>
      <c r="AQ1031" s="20"/>
      <c r="AR1031" s="24"/>
      <c r="AY1031" s="26"/>
      <c r="BC1031" s="27"/>
      <c r="BL1031" s="53"/>
      <c r="BM1031" s="54"/>
    </row>
    <row r="1032" spans="4:65">
      <c r="D1032" s="25"/>
      <c r="AP1032" s="21"/>
      <c r="AQ1032" s="20"/>
      <c r="AR1032" s="24"/>
      <c r="AY1032" s="26"/>
      <c r="BC1032" s="27"/>
      <c r="BL1032" s="53"/>
      <c r="BM1032" s="54"/>
    </row>
    <row r="1033" spans="4:65">
      <c r="D1033" s="25"/>
      <c r="AP1033" s="21"/>
      <c r="AQ1033" s="20"/>
      <c r="AR1033" s="24"/>
      <c r="AY1033" s="26"/>
      <c r="BC1033" s="27"/>
      <c r="BL1033" s="53"/>
      <c r="BM1033" s="54"/>
    </row>
    <row r="1034" spans="4:65">
      <c r="D1034" s="25"/>
      <c r="AP1034" s="21"/>
      <c r="AQ1034" s="20"/>
      <c r="AR1034" s="24"/>
      <c r="AY1034" s="26"/>
      <c r="BC1034" s="27"/>
      <c r="BL1034" s="53"/>
      <c r="BM1034" s="54"/>
    </row>
    <row r="1035" spans="4:65">
      <c r="D1035" s="25"/>
      <c r="AP1035" s="21"/>
      <c r="AQ1035" s="20"/>
      <c r="AR1035" s="24"/>
      <c r="AY1035" s="26"/>
      <c r="BC1035" s="27"/>
      <c r="BL1035" s="53"/>
      <c r="BM1035" s="54"/>
    </row>
    <row r="1036" spans="4:65">
      <c r="D1036" s="25"/>
      <c r="AP1036" s="21"/>
      <c r="AQ1036" s="20"/>
      <c r="AR1036" s="24"/>
      <c r="AY1036" s="26"/>
      <c r="BC1036" s="27"/>
      <c r="BL1036" s="53"/>
      <c r="BM1036" s="54"/>
    </row>
    <row r="1037" spans="4:65">
      <c r="D1037" s="25"/>
      <c r="AP1037" s="21"/>
      <c r="AQ1037" s="20"/>
      <c r="AR1037" s="24"/>
      <c r="AY1037" s="26"/>
      <c r="BC1037" s="27"/>
      <c r="BL1037" s="53"/>
      <c r="BM1037" s="54"/>
    </row>
    <row r="1038" spans="4:65">
      <c r="D1038" s="25"/>
      <c r="AP1038" s="21"/>
      <c r="AQ1038" s="20"/>
      <c r="AR1038" s="24"/>
      <c r="AY1038" s="26"/>
      <c r="BC1038" s="27"/>
      <c r="BL1038" s="53"/>
      <c r="BM1038" s="54"/>
    </row>
    <row r="1039" spans="4:65">
      <c r="D1039" s="25"/>
      <c r="AP1039" s="21"/>
      <c r="AQ1039" s="20"/>
      <c r="AR1039" s="24"/>
      <c r="AY1039" s="26"/>
      <c r="BC1039" s="27"/>
      <c r="BL1039" s="53"/>
      <c r="BM1039" s="54"/>
    </row>
    <row r="1040" spans="4:65">
      <c r="D1040" s="25"/>
      <c r="AP1040" s="21"/>
      <c r="AQ1040" s="20"/>
      <c r="AR1040" s="24"/>
      <c r="AY1040" s="26"/>
      <c r="BC1040" s="27"/>
      <c r="BL1040" s="53"/>
      <c r="BM1040" s="54"/>
    </row>
    <row r="1041" spans="4:65">
      <c r="D1041" s="25"/>
      <c r="AP1041" s="21"/>
      <c r="AQ1041" s="20"/>
      <c r="AR1041" s="24"/>
      <c r="AY1041" s="26"/>
      <c r="BC1041" s="27"/>
      <c r="BL1041" s="53"/>
      <c r="BM1041" s="54"/>
    </row>
    <row r="1042" spans="4:65">
      <c r="D1042" s="25"/>
      <c r="AP1042" s="21"/>
      <c r="AQ1042" s="20"/>
      <c r="AR1042" s="24"/>
      <c r="AY1042" s="26"/>
      <c r="BC1042" s="27"/>
      <c r="BL1042" s="53"/>
      <c r="BM1042" s="54"/>
    </row>
    <row r="1043" spans="4:65">
      <c r="D1043" s="25"/>
      <c r="AP1043" s="21"/>
      <c r="AQ1043" s="20"/>
      <c r="AR1043" s="24"/>
      <c r="AY1043" s="26"/>
      <c r="BC1043" s="27"/>
      <c r="BL1043" s="53"/>
      <c r="BM1043" s="54"/>
    </row>
    <row r="1044" spans="4:65">
      <c r="D1044" s="25"/>
      <c r="AP1044" s="21"/>
      <c r="AQ1044" s="20"/>
      <c r="AR1044" s="24"/>
      <c r="AY1044" s="26"/>
      <c r="BC1044" s="27"/>
      <c r="BL1044" s="53"/>
      <c r="BM1044" s="54"/>
    </row>
    <row r="1045" spans="4:65">
      <c r="D1045" s="25"/>
      <c r="AP1045" s="21"/>
      <c r="AQ1045" s="20"/>
      <c r="AR1045" s="24"/>
      <c r="AY1045" s="26"/>
      <c r="BC1045" s="27"/>
      <c r="BL1045" s="53"/>
      <c r="BM1045" s="54"/>
    </row>
    <row r="1046" spans="4:65">
      <c r="D1046" s="25"/>
      <c r="AP1046" s="21"/>
      <c r="AQ1046" s="20"/>
      <c r="AR1046" s="24"/>
      <c r="AY1046" s="26"/>
      <c r="BC1046" s="27"/>
      <c r="BL1046" s="53"/>
      <c r="BM1046" s="54"/>
    </row>
    <row r="1047" spans="4:65">
      <c r="D1047" s="25"/>
      <c r="AP1047" s="21"/>
      <c r="AQ1047" s="20"/>
      <c r="AR1047" s="24"/>
      <c r="AY1047" s="26"/>
      <c r="BC1047" s="27"/>
      <c r="BL1047" s="53"/>
      <c r="BM1047" s="54"/>
    </row>
    <row r="1048" spans="4:65">
      <c r="D1048" s="25"/>
      <c r="AP1048" s="21"/>
      <c r="AQ1048" s="20"/>
      <c r="AR1048" s="24"/>
      <c r="AY1048" s="26"/>
      <c r="BC1048" s="27"/>
      <c r="BL1048" s="53"/>
      <c r="BM1048" s="54"/>
    </row>
    <row r="1049" spans="4:65">
      <c r="D1049" s="25"/>
      <c r="AP1049" s="21"/>
      <c r="AQ1049" s="20"/>
      <c r="AR1049" s="24"/>
      <c r="AY1049" s="26"/>
      <c r="BC1049" s="27"/>
      <c r="BL1049" s="53"/>
      <c r="BM1049" s="54"/>
    </row>
    <row r="1050" spans="4:65">
      <c r="D1050" s="25"/>
      <c r="AP1050" s="21"/>
      <c r="AQ1050" s="20"/>
      <c r="AR1050" s="24"/>
      <c r="AY1050" s="26"/>
      <c r="BC1050" s="27"/>
      <c r="BL1050" s="53"/>
      <c r="BM1050" s="54"/>
    </row>
    <row r="1051" spans="4:65">
      <c r="D1051" s="25"/>
      <c r="AP1051" s="21"/>
      <c r="AQ1051" s="20"/>
      <c r="AR1051" s="24"/>
      <c r="AY1051" s="26"/>
      <c r="BC1051" s="27"/>
      <c r="BL1051" s="53"/>
      <c r="BM1051" s="54"/>
    </row>
    <row r="1052" spans="4:65">
      <c r="D1052" s="25"/>
      <c r="AP1052" s="21"/>
      <c r="AQ1052" s="20"/>
      <c r="AR1052" s="24"/>
      <c r="AY1052" s="26"/>
      <c r="BC1052" s="27"/>
      <c r="BL1052" s="53"/>
      <c r="BM1052" s="54"/>
    </row>
    <row r="1053" spans="4:65">
      <c r="D1053" s="25"/>
      <c r="AP1053" s="21"/>
      <c r="AQ1053" s="20"/>
      <c r="AR1053" s="24"/>
      <c r="AY1053" s="26"/>
      <c r="BC1053" s="27"/>
      <c r="BL1053" s="53"/>
      <c r="BM1053" s="54"/>
    </row>
    <row r="1054" spans="4:65">
      <c r="D1054" s="25"/>
      <c r="AP1054" s="21"/>
      <c r="AQ1054" s="20"/>
      <c r="AR1054" s="24"/>
      <c r="AY1054" s="26"/>
      <c r="BC1054" s="27"/>
      <c r="BL1054" s="53"/>
      <c r="BM1054" s="54"/>
    </row>
    <row r="1055" spans="4:65">
      <c r="D1055" s="25"/>
      <c r="AP1055" s="21"/>
      <c r="AQ1055" s="20"/>
      <c r="AR1055" s="24"/>
      <c r="AY1055" s="26"/>
      <c r="BC1055" s="27"/>
      <c r="BL1055" s="53"/>
      <c r="BM1055" s="54"/>
    </row>
    <row r="1056" spans="4:65">
      <c r="D1056" s="25"/>
      <c r="AP1056" s="21"/>
      <c r="AQ1056" s="20"/>
      <c r="AR1056" s="24"/>
      <c r="AY1056" s="26"/>
      <c r="BC1056" s="27"/>
      <c r="BL1056" s="53"/>
      <c r="BM1056" s="54"/>
    </row>
    <row r="1057" spans="4:65">
      <c r="D1057" s="25"/>
      <c r="AP1057" s="21"/>
      <c r="AQ1057" s="20"/>
      <c r="AR1057" s="24"/>
      <c r="AY1057" s="26"/>
      <c r="BC1057" s="27"/>
      <c r="BL1057" s="53"/>
      <c r="BM1057" s="54"/>
    </row>
    <row r="1058" spans="4:65">
      <c r="D1058" s="25"/>
      <c r="AP1058" s="21"/>
      <c r="AQ1058" s="20"/>
      <c r="AR1058" s="24"/>
      <c r="AY1058" s="26"/>
      <c r="BC1058" s="27"/>
      <c r="BL1058" s="53"/>
      <c r="BM1058" s="54"/>
    </row>
    <row r="1059" spans="4:65">
      <c r="D1059" s="25"/>
      <c r="AP1059" s="21"/>
      <c r="AQ1059" s="20"/>
      <c r="AR1059" s="24"/>
      <c r="AY1059" s="26"/>
      <c r="BC1059" s="27"/>
      <c r="BL1059" s="53"/>
      <c r="BM1059" s="54"/>
    </row>
    <row r="1060" spans="4:65">
      <c r="D1060" s="25"/>
      <c r="AP1060" s="21"/>
      <c r="AQ1060" s="20"/>
      <c r="AR1060" s="24"/>
      <c r="AY1060" s="26"/>
      <c r="BC1060" s="27"/>
      <c r="BL1060" s="53"/>
      <c r="BM1060" s="54"/>
    </row>
    <row r="1061" spans="4:65">
      <c r="D1061" s="25"/>
      <c r="AP1061" s="21"/>
      <c r="AQ1061" s="20"/>
      <c r="AR1061" s="24"/>
      <c r="AY1061" s="26"/>
      <c r="BC1061" s="27"/>
      <c r="BL1061" s="53"/>
      <c r="BM1061" s="54"/>
    </row>
    <row r="1062" spans="4:65">
      <c r="D1062" s="25"/>
      <c r="AP1062" s="21"/>
      <c r="AQ1062" s="20"/>
      <c r="AR1062" s="24"/>
      <c r="AY1062" s="26"/>
      <c r="BC1062" s="27"/>
      <c r="BL1062" s="53"/>
      <c r="BM1062" s="54"/>
    </row>
    <row r="1063" spans="4:65">
      <c r="D1063" s="25"/>
      <c r="AP1063" s="21"/>
      <c r="AQ1063" s="20"/>
      <c r="AR1063" s="24"/>
      <c r="AY1063" s="26"/>
      <c r="BC1063" s="27"/>
      <c r="BL1063" s="53"/>
      <c r="BM1063" s="54"/>
    </row>
    <row r="1064" spans="4:65">
      <c r="D1064" s="25"/>
      <c r="AP1064" s="21"/>
      <c r="AQ1064" s="20"/>
      <c r="AR1064" s="24"/>
      <c r="AY1064" s="26"/>
      <c r="BC1064" s="27"/>
      <c r="BL1064" s="53"/>
      <c r="BM1064" s="54"/>
    </row>
    <row r="1065" spans="4:65">
      <c r="D1065" s="25"/>
      <c r="AP1065" s="21"/>
      <c r="AQ1065" s="20"/>
      <c r="AR1065" s="24"/>
      <c r="AY1065" s="26"/>
      <c r="BC1065" s="27"/>
      <c r="BL1065" s="53"/>
      <c r="BM1065" s="54"/>
    </row>
    <row r="1066" spans="4:65">
      <c r="D1066" s="25"/>
      <c r="AP1066" s="21"/>
      <c r="AQ1066" s="20"/>
      <c r="AR1066" s="24"/>
      <c r="AY1066" s="26"/>
      <c r="BC1066" s="27"/>
      <c r="BL1066" s="53"/>
      <c r="BM1066" s="54"/>
    </row>
    <row r="1067" spans="4:65">
      <c r="D1067" s="25"/>
      <c r="AP1067" s="21"/>
      <c r="AQ1067" s="20"/>
      <c r="AR1067" s="24"/>
      <c r="AY1067" s="26"/>
      <c r="BC1067" s="27"/>
      <c r="BL1067" s="53"/>
      <c r="BM1067" s="54"/>
    </row>
    <row r="1068" spans="4:65">
      <c r="D1068" s="25"/>
      <c r="AP1068" s="21"/>
      <c r="AQ1068" s="20"/>
      <c r="AR1068" s="24"/>
      <c r="AY1068" s="26"/>
      <c r="BC1068" s="27"/>
      <c r="BL1068" s="53"/>
      <c r="BM1068" s="54"/>
    </row>
    <row r="1069" spans="4:65">
      <c r="D1069" s="25"/>
      <c r="AP1069" s="21"/>
      <c r="AQ1069" s="20"/>
      <c r="AR1069" s="24"/>
      <c r="AY1069" s="26"/>
      <c r="BC1069" s="27"/>
      <c r="BL1069" s="53"/>
      <c r="BM1069" s="54"/>
    </row>
    <row r="1070" spans="4:65">
      <c r="D1070" s="25"/>
      <c r="AP1070" s="21"/>
      <c r="AQ1070" s="20"/>
      <c r="AR1070" s="24"/>
      <c r="AY1070" s="26"/>
      <c r="BC1070" s="27"/>
      <c r="BL1070" s="53"/>
      <c r="BM1070" s="54"/>
    </row>
    <row r="1071" spans="4:65">
      <c r="D1071" s="25"/>
      <c r="AP1071" s="21"/>
      <c r="AQ1071" s="20"/>
      <c r="AR1071" s="24"/>
      <c r="AY1071" s="26"/>
      <c r="BC1071" s="27"/>
      <c r="BL1071" s="53"/>
      <c r="BM1071" s="54"/>
    </row>
    <row r="1072" spans="4:65">
      <c r="D1072" s="25"/>
      <c r="AP1072" s="21"/>
      <c r="AQ1072" s="20"/>
      <c r="AR1072" s="24"/>
      <c r="AY1072" s="26"/>
      <c r="BC1072" s="27"/>
      <c r="BL1072" s="53"/>
      <c r="BM1072" s="54"/>
    </row>
    <row r="1073" spans="4:65">
      <c r="D1073" s="25"/>
      <c r="AP1073" s="21"/>
      <c r="AQ1073" s="20"/>
      <c r="AR1073" s="24"/>
      <c r="AY1073" s="26"/>
      <c r="BC1073" s="27"/>
      <c r="BL1073" s="53"/>
      <c r="BM1073" s="54"/>
    </row>
    <row r="1074" spans="4:65">
      <c r="D1074" s="25"/>
      <c r="AP1074" s="21"/>
      <c r="AQ1074" s="20"/>
      <c r="AR1074" s="24"/>
      <c r="AY1074" s="26"/>
      <c r="BC1074" s="27"/>
      <c r="BL1074" s="53"/>
      <c r="BM1074" s="54"/>
    </row>
    <row r="1075" spans="4:65">
      <c r="D1075" s="25"/>
      <c r="AP1075" s="21"/>
      <c r="AQ1075" s="20"/>
      <c r="AR1075" s="24"/>
      <c r="AY1075" s="26"/>
      <c r="BC1075" s="27"/>
      <c r="BL1075" s="53"/>
      <c r="BM1075" s="54"/>
    </row>
    <row r="1076" spans="4:65">
      <c r="D1076" s="25"/>
      <c r="AP1076" s="21"/>
      <c r="AQ1076" s="20"/>
      <c r="AR1076" s="24"/>
      <c r="AY1076" s="26"/>
      <c r="BC1076" s="27"/>
      <c r="BL1076" s="53"/>
      <c r="BM1076" s="54"/>
    </row>
    <row r="1077" spans="4:65">
      <c r="D1077" s="25"/>
      <c r="AP1077" s="21"/>
      <c r="AQ1077" s="20"/>
      <c r="AR1077" s="24"/>
      <c r="AY1077" s="26"/>
      <c r="BC1077" s="27"/>
      <c r="BL1077" s="53"/>
      <c r="BM1077" s="54"/>
    </row>
    <row r="1078" spans="4:65">
      <c r="D1078" s="25"/>
      <c r="AP1078" s="21"/>
      <c r="AQ1078" s="20"/>
      <c r="AR1078" s="24"/>
      <c r="AY1078" s="26"/>
      <c r="BC1078" s="27"/>
      <c r="BL1078" s="53"/>
      <c r="BM1078" s="54"/>
    </row>
    <row r="1079" spans="4:65">
      <c r="D1079" s="25"/>
      <c r="AP1079" s="21"/>
      <c r="AQ1079" s="20"/>
      <c r="AR1079" s="24"/>
      <c r="AY1079" s="26"/>
      <c r="BC1079" s="27"/>
      <c r="BL1079" s="53"/>
      <c r="BM1079" s="54"/>
    </row>
    <row r="1080" spans="4:65">
      <c r="D1080" s="25"/>
      <c r="AP1080" s="21"/>
      <c r="AQ1080" s="20"/>
      <c r="AR1080" s="24"/>
      <c r="AY1080" s="26"/>
      <c r="BC1080" s="27"/>
      <c r="BL1080" s="53"/>
      <c r="BM1080" s="54"/>
    </row>
    <row r="1081" spans="4:65">
      <c r="D1081" s="25"/>
      <c r="AP1081" s="21"/>
      <c r="AQ1081" s="20"/>
      <c r="AR1081" s="24"/>
      <c r="AY1081" s="26"/>
      <c r="BC1081" s="27"/>
      <c r="BL1081" s="53"/>
      <c r="BM1081" s="54"/>
    </row>
    <row r="1082" spans="4:65">
      <c r="D1082" s="25"/>
      <c r="AP1082" s="21"/>
      <c r="AQ1082" s="20"/>
      <c r="AR1082" s="24"/>
      <c r="AY1082" s="26"/>
      <c r="BC1082" s="27"/>
      <c r="BL1082" s="53"/>
      <c r="BM1082" s="54"/>
    </row>
    <row r="1083" spans="4:65">
      <c r="D1083" s="25"/>
      <c r="AP1083" s="21"/>
      <c r="AQ1083" s="20"/>
      <c r="AR1083" s="24"/>
      <c r="AY1083" s="26"/>
      <c r="BC1083" s="27"/>
      <c r="BL1083" s="53"/>
      <c r="BM1083" s="54"/>
    </row>
    <row r="1084" spans="4:65">
      <c r="D1084" s="25"/>
      <c r="AP1084" s="21"/>
      <c r="AQ1084" s="20"/>
      <c r="AR1084" s="24"/>
      <c r="AY1084" s="26"/>
      <c r="BC1084" s="27"/>
      <c r="BL1084" s="53"/>
      <c r="BM1084" s="54"/>
    </row>
    <row r="1085" spans="4:65">
      <c r="D1085" s="25"/>
      <c r="AP1085" s="21"/>
      <c r="AQ1085" s="20"/>
      <c r="AR1085" s="24"/>
      <c r="AY1085" s="26"/>
      <c r="BC1085" s="27"/>
      <c r="BL1085" s="53"/>
      <c r="BM1085" s="54"/>
    </row>
    <row r="1086" spans="4:65">
      <c r="D1086" s="25"/>
      <c r="AP1086" s="21"/>
      <c r="AQ1086" s="20"/>
      <c r="AR1086" s="24"/>
      <c r="AY1086" s="26"/>
      <c r="BC1086" s="27"/>
      <c r="BL1086" s="53"/>
      <c r="BM1086" s="54"/>
    </row>
    <row r="1087" spans="4:65">
      <c r="D1087" s="25"/>
      <c r="AP1087" s="21"/>
      <c r="AQ1087" s="20"/>
      <c r="AR1087" s="24"/>
      <c r="AY1087" s="26"/>
      <c r="BC1087" s="27"/>
      <c r="BL1087" s="53"/>
      <c r="BM1087" s="54"/>
    </row>
    <row r="1088" spans="4:65">
      <c r="D1088" s="25"/>
      <c r="AP1088" s="21"/>
      <c r="AQ1088" s="20"/>
      <c r="AR1088" s="24"/>
      <c r="AY1088" s="26"/>
      <c r="BC1088" s="27"/>
      <c r="BL1088" s="53"/>
      <c r="BM1088" s="54"/>
    </row>
    <row r="1089" spans="4:65">
      <c r="D1089" s="25"/>
      <c r="AP1089" s="21"/>
      <c r="AQ1089" s="20"/>
      <c r="AR1089" s="24"/>
      <c r="AY1089" s="26"/>
      <c r="BC1089" s="27"/>
      <c r="BL1089" s="53"/>
      <c r="BM1089" s="54"/>
    </row>
    <row r="1090" spans="4:65">
      <c r="D1090" s="25"/>
      <c r="AP1090" s="21"/>
      <c r="AQ1090" s="20"/>
      <c r="AR1090" s="24"/>
      <c r="AY1090" s="26"/>
      <c r="BC1090" s="27"/>
      <c r="BL1090" s="53"/>
      <c r="BM1090" s="54"/>
    </row>
    <row r="1091" spans="4:65">
      <c r="D1091" s="25"/>
      <c r="AP1091" s="21"/>
      <c r="AQ1091" s="20"/>
      <c r="AR1091" s="24"/>
      <c r="AY1091" s="26"/>
      <c r="BC1091" s="27"/>
      <c r="BL1091" s="53"/>
      <c r="BM1091" s="54"/>
    </row>
    <row r="1092" spans="4:65">
      <c r="D1092" s="25"/>
      <c r="AP1092" s="21"/>
      <c r="AQ1092" s="20"/>
      <c r="AR1092" s="24"/>
      <c r="AY1092" s="26"/>
      <c r="BC1092" s="27"/>
      <c r="BL1092" s="53"/>
      <c r="BM1092" s="54"/>
    </row>
    <row r="1093" spans="4:65">
      <c r="D1093" s="25"/>
      <c r="AP1093" s="21"/>
      <c r="AQ1093" s="20"/>
      <c r="AR1093" s="24"/>
      <c r="AY1093" s="26"/>
      <c r="BC1093" s="27"/>
      <c r="BL1093" s="53"/>
      <c r="BM1093" s="54"/>
    </row>
    <row r="1094" spans="4:65">
      <c r="D1094" s="25"/>
      <c r="AP1094" s="21"/>
      <c r="AQ1094" s="20"/>
      <c r="AR1094" s="24"/>
      <c r="AY1094" s="26"/>
      <c r="BC1094" s="27"/>
      <c r="BL1094" s="53"/>
      <c r="BM1094" s="54"/>
    </row>
    <row r="1095" spans="4:65">
      <c r="D1095" s="25"/>
      <c r="AP1095" s="21"/>
      <c r="AQ1095" s="20"/>
      <c r="AR1095" s="24"/>
      <c r="AY1095" s="26"/>
      <c r="BC1095" s="27"/>
      <c r="BL1095" s="53"/>
      <c r="BM1095" s="54"/>
    </row>
    <row r="1096" spans="4:65">
      <c r="D1096" s="25"/>
      <c r="AP1096" s="21"/>
      <c r="AQ1096" s="20"/>
      <c r="AR1096" s="24"/>
      <c r="AY1096" s="26"/>
      <c r="BC1096" s="27"/>
      <c r="BL1096" s="53"/>
      <c r="BM1096" s="54"/>
    </row>
    <row r="1097" spans="4:65">
      <c r="D1097" s="25"/>
      <c r="AP1097" s="21"/>
      <c r="AQ1097" s="20"/>
      <c r="AR1097" s="24"/>
      <c r="AY1097" s="26"/>
      <c r="BC1097" s="27"/>
      <c r="BL1097" s="53"/>
      <c r="BM1097" s="54"/>
    </row>
    <row r="1098" spans="4:65">
      <c r="D1098" s="25"/>
      <c r="AP1098" s="21"/>
      <c r="AQ1098" s="20"/>
      <c r="AR1098" s="24"/>
      <c r="AY1098" s="26"/>
      <c r="BC1098" s="27"/>
      <c r="BL1098" s="53"/>
      <c r="BM1098" s="54"/>
    </row>
    <row r="1099" spans="4:65">
      <c r="D1099" s="25"/>
      <c r="AP1099" s="21"/>
      <c r="AQ1099" s="20"/>
      <c r="AR1099" s="24"/>
      <c r="AY1099" s="26"/>
      <c r="BC1099" s="27"/>
      <c r="BL1099" s="53"/>
      <c r="BM1099" s="54"/>
    </row>
    <row r="1100" spans="4:65">
      <c r="D1100" s="25"/>
      <c r="AP1100" s="21"/>
      <c r="AQ1100" s="20"/>
      <c r="AR1100" s="24"/>
      <c r="AY1100" s="26"/>
      <c r="BC1100" s="27"/>
      <c r="BL1100" s="53"/>
      <c r="BM1100" s="54"/>
    </row>
    <row r="1101" spans="4:65">
      <c r="D1101" s="25"/>
      <c r="AP1101" s="21"/>
      <c r="AQ1101" s="20"/>
      <c r="AR1101" s="24"/>
      <c r="AY1101" s="26"/>
      <c r="BC1101" s="27"/>
      <c r="BL1101" s="53"/>
      <c r="BM1101" s="54"/>
    </row>
    <row r="1102" spans="4:65">
      <c r="D1102" s="25"/>
      <c r="AP1102" s="21"/>
      <c r="AQ1102" s="20"/>
      <c r="AR1102" s="24"/>
      <c r="AY1102" s="26"/>
      <c r="BC1102" s="27"/>
      <c r="BL1102" s="53"/>
      <c r="BM1102" s="54"/>
    </row>
    <row r="1103" spans="4:65">
      <c r="D1103" s="25"/>
      <c r="AP1103" s="21"/>
      <c r="AQ1103" s="20"/>
      <c r="AR1103" s="24"/>
      <c r="AY1103" s="26"/>
      <c r="BC1103" s="27"/>
      <c r="BL1103" s="53"/>
      <c r="BM1103" s="54"/>
    </row>
    <row r="1104" spans="4:65">
      <c r="D1104" s="25"/>
      <c r="AP1104" s="21"/>
      <c r="AQ1104" s="20"/>
      <c r="AR1104" s="24"/>
      <c r="AY1104" s="26"/>
      <c r="BC1104" s="27"/>
      <c r="BL1104" s="53"/>
      <c r="BM1104" s="54"/>
    </row>
    <row r="1105" spans="4:65">
      <c r="D1105" s="25"/>
      <c r="AP1105" s="21"/>
      <c r="AQ1105" s="20"/>
      <c r="AR1105" s="24"/>
      <c r="AY1105" s="26"/>
      <c r="BC1105" s="27"/>
      <c r="BL1105" s="53"/>
      <c r="BM1105" s="54"/>
    </row>
    <row r="1106" spans="4:65">
      <c r="D1106" s="25"/>
      <c r="AP1106" s="21"/>
      <c r="AQ1106" s="20"/>
      <c r="AR1106" s="24"/>
      <c r="AY1106" s="26"/>
      <c r="BC1106" s="27"/>
      <c r="BL1106" s="53"/>
      <c r="BM1106" s="54"/>
    </row>
    <row r="1107" spans="4:65">
      <c r="D1107" s="25"/>
      <c r="AP1107" s="21"/>
      <c r="AQ1107" s="20"/>
      <c r="AR1107" s="24"/>
      <c r="AY1107" s="26"/>
      <c r="BC1107" s="27"/>
      <c r="BL1107" s="53"/>
      <c r="BM1107" s="54"/>
    </row>
    <row r="1108" spans="4:65">
      <c r="D1108" s="25"/>
      <c r="AP1108" s="21"/>
      <c r="AQ1108" s="20"/>
      <c r="AR1108" s="24"/>
      <c r="AY1108" s="26"/>
      <c r="BC1108" s="27"/>
      <c r="BL1108" s="53"/>
      <c r="BM1108" s="54"/>
    </row>
    <row r="1109" spans="4:65">
      <c r="D1109" s="25"/>
      <c r="AP1109" s="21"/>
      <c r="AQ1109" s="20"/>
      <c r="AR1109" s="24"/>
      <c r="AY1109" s="26"/>
      <c r="BC1109" s="27"/>
      <c r="BL1109" s="53"/>
      <c r="BM1109" s="54"/>
    </row>
    <row r="1110" spans="4:65">
      <c r="D1110" s="25"/>
      <c r="AP1110" s="21"/>
      <c r="AQ1110" s="20"/>
      <c r="AR1110" s="24"/>
      <c r="AY1110" s="26"/>
      <c r="BC1110" s="27"/>
      <c r="BL1110" s="53"/>
      <c r="BM1110" s="54"/>
    </row>
    <row r="1111" spans="4:65">
      <c r="D1111" s="25"/>
      <c r="AP1111" s="21"/>
      <c r="AQ1111" s="20"/>
      <c r="AR1111" s="24"/>
      <c r="AY1111" s="26"/>
      <c r="BC1111" s="27"/>
      <c r="BL1111" s="53"/>
      <c r="BM1111" s="54"/>
    </row>
    <row r="1112" spans="4:65">
      <c r="D1112" s="25"/>
      <c r="AP1112" s="21"/>
      <c r="AQ1112" s="20"/>
      <c r="AR1112" s="24"/>
      <c r="AY1112" s="26"/>
      <c r="BC1112" s="27"/>
      <c r="BL1112" s="53"/>
      <c r="BM1112" s="54"/>
    </row>
    <row r="1113" spans="4:65">
      <c r="D1113" s="25"/>
      <c r="AP1113" s="21"/>
      <c r="AQ1113" s="20"/>
      <c r="AR1113" s="24"/>
      <c r="AY1113" s="26"/>
      <c r="BC1113" s="27"/>
      <c r="BL1113" s="53"/>
      <c r="BM1113" s="54"/>
    </row>
    <row r="1114" spans="4:65">
      <c r="D1114" s="25"/>
      <c r="AP1114" s="21"/>
      <c r="AQ1114" s="20"/>
      <c r="AR1114" s="24"/>
      <c r="AY1114" s="26"/>
      <c r="BC1114" s="27"/>
      <c r="BL1114" s="53"/>
      <c r="BM1114" s="54"/>
    </row>
    <row r="1115" spans="4:65">
      <c r="D1115" s="25"/>
      <c r="AP1115" s="21"/>
      <c r="AQ1115" s="20"/>
      <c r="AR1115" s="24"/>
      <c r="AY1115" s="26"/>
      <c r="BC1115" s="27"/>
      <c r="BL1115" s="53"/>
      <c r="BM1115" s="54"/>
    </row>
    <row r="1116" spans="4:65">
      <c r="D1116" s="25"/>
      <c r="AP1116" s="21"/>
      <c r="AQ1116" s="20"/>
      <c r="AR1116" s="24"/>
      <c r="AY1116" s="26"/>
      <c r="BC1116" s="27"/>
      <c r="BL1116" s="53"/>
      <c r="BM1116" s="54"/>
    </row>
    <row r="1117" spans="4:65">
      <c r="D1117" s="25"/>
      <c r="AP1117" s="21"/>
      <c r="AQ1117" s="20"/>
      <c r="AR1117" s="24"/>
      <c r="AY1117" s="26"/>
      <c r="BC1117" s="27"/>
      <c r="BL1117" s="53"/>
      <c r="BM1117" s="54"/>
    </row>
    <row r="1118" spans="4:65">
      <c r="D1118" s="25"/>
      <c r="AP1118" s="21"/>
      <c r="AQ1118" s="20"/>
      <c r="AR1118" s="24"/>
      <c r="AY1118" s="26"/>
      <c r="BC1118" s="27"/>
      <c r="BL1118" s="53"/>
      <c r="BM1118" s="54"/>
    </row>
    <row r="1119" spans="4:65">
      <c r="D1119" s="25"/>
      <c r="AP1119" s="21"/>
      <c r="AQ1119" s="20"/>
      <c r="AR1119" s="24"/>
      <c r="AY1119" s="26"/>
      <c r="BC1119" s="27"/>
      <c r="BL1119" s="53"/>
      <c r="BM1119" s="54"/>
    </row>
    <row r="1120" spans="4:65">
      <c r="D1120" s="25"/>
      <c r="AP1120" s="21"/>
      <c r="AQ1120" s="20"/>
      <c r="AR1120" s="24"/>
      <c r="AY1120" s="26"/>
      <c r="BC1120" s="27"/>
      <c r="BL1120" s="53"/>
      <c r="BM1120" s="54"/>
    </row>
    <row r="1121" spans="4:65">
      <c r="D1121" s="25"/>
      <c r="AP1121" s="21"/>
      <c r="AQ1121" s="20"/>
      <c r="AR1121" s="24"/>
      <c r="AY1121" s="26"/>
      <c r="BC1121" s="27"/>
      <c r="BL1121" s="53"/>
      <c r="BM1121" s="54"/>
    </row>
    <row r="1122" spans="4:65">
      <c r="D1122" s="25"/>
      <c r="AP1122" s="21"/>
      <c r="AQ1122" s="20"/>
      <c r="AR1122" s="24"/>
      <c r="AY1122" s="26"/>
      <c r="BC1122" s="27"/>
      <c r="BL1122" s="53"/>
      <c r="BM1122" s="54"/>
    </row>
    <row r="1123" spans="4:65">
      <c r="D1123" s="25"/>
      <c r="AP1123" s="21"/>
      <c r="AQ1123" s="20"/>
      <c r="AR1123" s="24"/>
      <c r="AY1123" s="26"/>
      <c r="BC1123" s="27"/>
      <c r="BL1123" s="53"/>
      <c r="BM1123" s="54"/>
    </row>
    <row r="1124" spans="4:65">
      <c r="D1124" s="25"/>
      <c r="AP1124" s="21"/>
      <c r="AQ1124" s="20"/>
      <c r="AR1124" s="24"/>
      <c r="AY1124" s="26"/>
      <c r="BC1124" s="27"/>
      <c r="BL1124" s="53"/>
      <c r="BM1124" s="54"/>
    </row>
    <row r="1125" spans="4:65">
      <c r="D1125" s="25"/>
      <c r="AP1125" s="21"/>
      <c r="AQ1125" s="20"/>
      <c r="AR1125" s="24"/>
      <c r="AY1125" s="26"/>
      <c r="BC1125" s="27"/>
      <c r="BL1125" s="53"/>
      <c r="BM1125" s="54"/>
    </row>
    <row r="1126" spans="4:65">
      <c r="D1126" s="25"/>
      <c r="AP1126" s="21"/>
      <c r="AQ1126" s="20"/>
      <c r="AR1126" s="24"/>
      <c r="AY1126" s="26"/>
      <c r="BC1126" s="27"/>
      <c r="BL1126" s="53"/>
      <c r="BM1126" s="54"/>
    </row>
    <row r="1127" spans="4:65">
      <c r="D1127" s="25"/>
      <c r="AP1127" s="21"/>
      <c r="AQ1127" s="20"/>
      <c r="AR1127" s="24"/>
      <c r="AY1127" s="26"/>
      <c r="BC1127" s="27"/>
      <c r="BL1127" s="53"/>
      <c r="BM1127" s="54"/>
    </row>
    <row r="1128" spans="4:65">
      <c r="D1128" s="25"/>
      <c r="AP1128" s="21"/>
      <c r="AQ1128" s="20"/>
      <c r="AR1128" s="24"/>
      <c r="AY1128" s="26"/>
      <c r="BC1128" s="27"/>
      <c r="BL1128" s="53"/>
      <c r="BM1128" s="54"/>
    </row>
    <row r="1129" spans="4:65">
      <c r="D1129" s="25"/>
      <c r="AP1129" s="21"/>
      <c r="AQ1129" s="20"/>
      <c r="AR1129" s="24"/>
      <c r="AY1129" s="26"/>
      <c r="BC1129" s="27"/>
      <c r="BL1129" s="53"/>
      <c r="BM1129" s="54"/>
    </row>
    <row r="1130" spans="4:65">
      <c r="D1130" s="25"/>
      <c r="AP1130" s="21"/>
      <c r="AQ1130" s="20"/>
      <c r="AR1130" s="24"/>
      <c r="AY1130" s="26"/>
      <c r="BC1130" s="27"/>
      <c r="BL1130" s="53"/>
      <c r="BM1130" s="54"/>
    </row>
    <row r="1131" spans="4:65">
      <c r="D1131" s="25"/>
      <c r="AP1131" s="21"/>
      <c r="AQ1131" s="20"/>
      <c r="AR1131" s="24"/>
      <c r="AY1131" s="26"/>
      <c r="BC1131" s="27"/>
      <c r="BL1131" s="53"/>
      <c r="BM1131" s="54"/>
    </row>
    <row r="1132" spans="4:65">
      <c r="D1132" s="25"/>
      <c r="AP1132" s="21"/>
      <c r="AQ1132" s="20"/>
      <c r="AR1132" s="24"/>
      <c r="AY1132" s="26"/>
      <c r="BC1132" s="27"/>
      <c r="BL1132" s="53"/>
      <c r="BM1132" s="54"/>
    </row>
    <row r="1133" spans="4:65">
      <c r="D1133" s="25"/>
      <c r="AP1133" s="21"/>
      <c r="AQ1133" s="20"/>
      <c r="AR1133" s="24"/>
      <c r="AY1133" s="26"/>
      <c r="BC1133" s="27"/>
      <c r="BL1133" s="53"/>
      <c r="BM1133" s="54"/>
    </row>
    <row r="1134" spans="4:65">
      <c r="D1134" s="25"/>
      <c r="AP1134" s="21"/>
      <c r="AQ1134" s="20"/>
      <c r="AR1134" s="24"/>
      <c r="AY1134" s="26"/>
      <c r="BC1134" s="27"/>
      <c r="BL1134" s="53"/>
      <c r="BM1134" s="54"/>
    </row>
    <row r="1135" spans="4:65">
      <c r="D1135" s="25"/>
      <c r="AP1135" s="21"/>
      <c r="AQ1135" s="20"/>
      <c r="AR1135" s="24"/>
      <c r="AY1135" s="26"/>
      <c r="BC1135" s="27"/>
      <c r="BL1135" s="53"/>
      <c r="BM1135" s="54"/>
    </row>
    <row r="1136" spans="4:65">
      <c r="D1136" s="25"/>
      <c r="AP1136" s="21"/>
      <c r="AQ1136" s="20"/>
      <c r="AR1136" s="24"/>
      <c r="AY1136" s="26"/>
      <c r="BC1136" s="27"/>
      <c r="BL1136" s="53"/>
      <c r="BM1136" s="54"/>
    </row>
    <row r="1137" spans="4:65">
      <c r="D1137" s="25"/>
      <c r="AP1137" s="21"/>
      <c r="AQ1137" s="20"/>
      <c r="AR1137" s="24"/>
      <c r="AY1137" s="26"/>
      <c r="BC1137" s="27"/>
      <c r="BL1137" s="53"/>
      <c r="BM1137" s="54"/>
    </row>
    <row r="1138" spans="4:65">
      <c r="D1138" s="25"/>
      <c r="AP1138" s="21"/>
      <c r="AQ1138" s="20"/>
      <c r="AR1138" s="24"/>
      <c r="AY1138" s="26"/>
      <c r="BC1138" s="27"/>
      <c r="BL1138" s="53"/>
      <c r="BM1138" s="54"/>
    </row>
    <row r="1139" spans="4:65">
      <c r="D1139" s="25"/>
      <c r="AP1139" s="21"/>
      <c r="AQ1139" s="20"/>
      <c r="AR1139" s="24"/>
      <c r="AY1139" s="26"/>
      <c r="BC1139" s="27"/>
      <c r="BL1139" s="53"/>
      <c r="BM1139" s="54"/>
    </row>
    <row r="1140" spans="4:65">
      <c r="D1140" s="25"/>
      <c r="AP1140" s="21"/>
      <c r="AQ1140" s="20"/>
      <c r="AR1140" s="24"/>
      <c r="AY1140" s="26"/>
      <c r="BC1140" s="27"/>
      <c r="BL1140" s="53"/>
      <c r="BM1140" s="54"/>
    </row>
    <row r="1141" spans="4:65">
      <c r="D1141" s="25"/>
      <c r="AP1141" s="21"/>
      <c r="AQ1141" s="20"/>
      <c r="AR1141" s="24"/>
      <c r="AY1141" s="26"/>
      <c r="BC1141" s="27"/>
      <c r="BL1141" s="53"/>
      <c r="BM1141" s="54"/>
    </row>
    <row r="1142" spans="4:65">
      <c r="D1142" s="25"/>
      <c r="AP1142" s="21"/>
      <c r="AQ1142" s="20"/>
      <c r="AR1142" s="24"/>
      <c r="AY1142" s="26"/>
      <c r="BC1142" s="27"/>
      <c r="BL1142" s="53"/>
      <c r="BM1142" s="54"/>
    </row>
    <row r="1143" spans="4:65">
      <c r="D1143" s="25"/>
      <c r="AP1143" s="21"/>
      <c r="AQ1143" s="20"/>
      <c r="AR1143" s="24"/>
      <c r="AY1143" s="26"/>
      <c r="BC1143" s="27"/>
      <c r="BL1143" s="53"/>
      <c r="BM1143" s="54"/>
    </row>
    <row r="1144" spans="4:65">
      <c r="D1144" s="25"/>
      <c r="AP1144" s="21"/>
      <c r="AQ1144" s="20"/>
      <c r="AR1144" s="24"/>
      <c r="AY1144" s="26"/>
      <c r="BC1144" s="27"/>
      <c r="BL1144" s="53"/>
      <c r="BM1144" s="54"/>
    </row>
    <row r="1145" spans="4:65">
      <c r="D1145" s="25"/>
      <c r="AP1145" s="21"/>
      <c r="AQ1145" s="20"/>
      <c r="AR1145" s="24"/>
      <c r="AY1145" s="26"/>
      <c r="BC1145" s="27"/>
      <c r="BL1145" s="53"/>
      <c r="BM1145" s="54"/>
    </row>
    <row r="1146" spans="4:65">
      <c r="D1146" s="25"/>
      <c r="AP1146" s="21"/>
      <c r="AQ1146" s="20"/>
      <c r="AR1146" s="24"/>
      <c r="AY1146" s="26"/>
      <c r="BC1146" s="27"/>
      <c r="BL1146" s="53"/>
      <c r="BM1146" s="54"/>
    </row>
    <row r="1147" spans="4:65">
      <c r="D1147" s="25"/>
      <c r="AP1147" s="21"/>
      <c r="AQ1147" s="20"/>
      <c r="AR1147" s="24"/>
      <c r="AY1147" s="26"/>
      <c r="BC1147" s="27"/>
      <c r="BL1147" s="53"/>
      <c r="BM1147" s="54"/>
    </row>
    <row r="1148" spans="4:65">
      <c r="D1148" s="25"/>
      <c r="AP1148" s="21"/>
      <c r="AQ1148" s="20"/>
      <c r="AR1148" s="24"/>
      <c r="AY1148" s="26"/>
      <c r="BC1148" s="27"/>
      <c r="BL1148" s="53"/>
      <c r="BM1148" s="54"/>
    </row>
    <row r="1149" spans="4:65">
      <c r="D1149" s="25"/>
      <c r="AP1149" s="21"/>
      <c r="AQ1149" s="20"/>
      <c r="AR1149" s="24"/>
      <c r="AY1149" s="26"/>
      <c r="BC1149" s="27"/>
      <c r="BL1149" s="53"/>
      <c r="BM1149" s="54"/>
    </row>
    <row r="1150" spans="4:65">
      <c r="D1150" s="25"/>
      <c r="AP1150" s="21"/>
      <c r="AQ1150" s="20"/>
      <c r="AR1150" s="24"/>
      <c r="AY1150" s="26"/>
      <c r="BC1150" s="27"/>
      <c r="BL1150" s="53"/>
      <c r="BM1150" s="54"/>
    </row>
    <row r="1151" spans="4:65">
      <c r="D1151" s="25"/>
      <c r="AP1151" s="21"/>
      <c r="AQ1151" s="20"/>
      <c r="AR1151" s="24"/>
      <c r="AY1151" s="26"/>
      <c r="BC1151" s="27"/>
      <c r="BL1151" s="53"/>
      <c r="BM1151" s="54"/>
    </row>
    <row r="1152" spans="4:65">
      <c r="D1152" s="25"/>
      <c r="AP1152" s="21"/>
      <c r="AQ1152" s="20"/>
      <c r="AR1152" s="24"/>
      <c r="AY1152" s="26"/>
      <c r="BC1152" s="27"/>
      <c r="BL1152" s="53"/>
      <c r="BM1152" s="54"/>
    </row>
    <row r="1153" spans="4:65">
      <c r="D1153" s="25"/>
      <c r="AP1153" s="21"/>
      <c r="AQ1153" s="20"/>
      <c r="AR1153" s="24"/>
      <c r="AY1153" s="26"/>
      <c r="BC1153" s="27"/>
      <c r="BL1153" s="53"/>
      <c r="BM1153" s="54"/>
    </row>
    <row r="1154" spans="4:65">
      <c r="D1154" s="25"/>
      <c r="AP1154" s="21"/>
      <c r="AQ1154" s="20"/>
      <c r="AR1154" s="24"/>
      <c r="AY1154" s="26"/>
      <c r="BC1154" s="27"/>
      <c r="BL1154" s="53"/>
      <c r="BM1154" s="54"/>
    </row>
    <row r="1155" spans="4:65">
      <c r="D1155" s="25"/>
      <c r="AP1155" s="21"/>
      <c r="AQ1155" s="20"/>
      <c r="AR1155" s="24"/>
      <c r="AY1155" s="26"/>
      <c r="BC1155" s="27"/>
      <c r="BL1155" s="53"/>
      <c r="BM1155" s="54"/>
    </row>
    <row r="1156" spans="4:65">
      <c r="D1156" s="25"/>
      <c r="AP1156" s="21"/>
      <c r="AQ1156" s="20"/>
      <c r="AR1156" s="24"/>
      <c r="AY1156" s="26"/>
      <c r="BC1156" s="27"/>
      <c r="BL1156" s="53"/>
      <c r="BM1156" s="54"/>
    </row>
    <row r="1157" spans="4:65">
      <c r="D1157" s="25"/>
      <c r="AP1157" s="21"/>
      <c r="AQ1157" s="20"/>
      <c r="AR1157" s="24"/>
      <c r="AY1157" s="26"/>
      <c r="BC1157" s="27"/>
      <c r="BL1157" s="53"/>
      <c r="BM1157" s="54"/>
    </row>
    <row r="1158" spans="4:65">
      <c r="D1158" s="25"/>
      <c r="AP1158" s="21"/>
      <c r="AQ1158" s="20"/>
      <c r="AR1158" s="24"/>
      <c r="AY1158" s="26"/>
      <c r="BC1158" s="27"/>
      <c r="BL1158" s="53"/>
      <c r="BM1158" s="54"/>
    </row>
    <row r="1159" spans="4:65">
      <c r="D1159" s="25"/>
      <c r="AP1159" s="21"/>
      <c r="AQ1159" s="20"/>
      <c r="AR1159" s="24"/>
      <c r="AY1159" s="26"/>
      <c r="BC1159" s="27"/>
      <c r="BL1159" s="53"/>
      <c r="BM1159" s="54"/>
    </row>
    <row r="1160" spans="4:65">
      <c r="D1160" s="25"/>
      <c r="AP1160" s="21"/>
      <c r="AQ1160" s="20"/>
      <c r="AR1160" s="24"/>
      <c r="AY1160" s="26"/>
      <c r="BC1160" s="27"/>
      <c r="BL1160" s="53"/>
      <c r="BM1160" s="54"/>
    </row>
    <row r="1161" spans="4:65">
      <c r="D1161" s="25"/>
      <c r="AP1161" s="21"/>
      <c r="AQ1161" s="20"/>
      <c r="AR1161" s="24"/>
      <c r="AY1161" s="26"/>
      <c r="BC1161" s="27"/>
      <c r="BL1161" s="53"/>
      <c r="BM1161" s="54"/>
    </row>
    <row r="1162" spans="4:65">
      <c r="D1162" s="25"/>
      <c r="AP1162" s="21"/>
      <c r="AQ1162" s="20"/>
      <c r="AR1162" s="24"/>
      <c r="AY1162" s="26"/>
      <c r="BC1162" s="27"/>
      <c r="BL1162" s="53"/>
      <c r="BM1162" s="54"/>
    </row>
    <row r="1163" spans="4:65">
      <c r="D1163" s="25"/>
      <c r="AP1163" s="21"/>
      <c r="AQ1163" s="20"/>
      <c r="AR1163" s="24"/>
      <c r="AY1163" s="26"/>
      <c r="BC1163" s="27"/>
      <c r="BL1163" s="53"/>
      <c r="BM1163" s="54"/>
    </row>
    <row r="1164" spans="4:65">
      <c r="D1164" s="25"/>
      <c r="AP1164" s="21"/>
      <c r="AQ1164" s="20"/>
      <c r="AR1164" s="24"/>
      <c r="AY1164" s="26"/>
      <c r="BC1164" s="27"/>
      <c r="BL1164" s="53"/>
      <c r="BM1164" s="54"/>
    </row>
    <row r="1165" spans="4:65">
      <c r="D1165" s="25"/>
      <c r="AP1165" s="21"/>
      <c r="AQ1165" s="20"/>
      <c r="AR1165" s="24"/>
      <c r="AY1165" s="26"/>
      <c r="BC1165" s="27"/>
      <c r="BL1165" s="53"/>
      <c r="BM1165" s="54"/>
    </row>
    <row r="1166" spans="4:65">
      <c r="D1166" s="25"/>
      <c r="AP1166" s="21"/>
      <c r="AQ1166" s="20"/>
      <c r="AR1166" s="24"/>
      <c r="AY1166" s="26"/>
      <c r="BC1166" s="27"/>
      <c r="BL1166" s="53"/>
      <c r="BM1166" s="54"/>
    </row>
    <row r="1167" spans="4:65">
      <c r="D1167" s="25"/>
      <c r="AP1167" s="21"/>
      <c r="AQ1167" s="20"/>
      <c r="AR1167" s="24"/>
      <c r="AY1167" s="26"/>
      <c r="BC1167" s="27"/>
      <c r="BL1167" s="53"/>
      <c r="BM1167" s="54"/>
    </row>
    <row r="1168" spans="4:65">
      <c r="D1168" s="25"/>
      <c r="AP1168" s="21"/>
      <c r="AQ1168" s="20"/>
      <c r="AR1168" s="24"/>
      <c r="AY1168" s="26"/>
      <c r="BC1168" s="27"/>
      <c r="BL1168" s="53"/>
      <c r="BM1168" s="54"/>
    </row>
    <row r="1169" spans="4:65">
      <c r="D1169" s="25"/>
      <c r="AP1169" s="21"/>
      <c r="AQ1169" s="20"/>
      <c r="AR1169" s="24"/>
      <c r="AY1169" s="26"/>
      <c r="BC1169" s="27"/>
      <c r="BL1169" s="53"/>
      <c r="BM1169" s="54"/>
    </row>
    <row r="1170" spans="4:65">
      <c r="D1170" s="25"/>
      <c r="AP1170" s="21"/>
      <c r="AQ1170" s="20"/>
      <c r="AR1170" s="24"/>
      <c r="AY1170" s="26"/>
      <c r="BC1170" s="27"/>
      <c r="BL1170" s="53"/>
      <c r="BM1170" s="54"/>
    </row>
    <row r="1171" spans="4:65">
      <c r="D1171" s="25"/>
      <c r="AP1171" s="21"/>
      <c r="AQ1171" s="20"/>
      <c r="AR1171" s="24"/>
      <c r="AY1171" s="26"/>
      <c r="BC1171" s="27"/>
      <c r="BL1171" s="53"/>
      <c r="BM1171" s="54"/>
    </row>
    <row r="1172" spans="4:65">
      <c r="D1172" s="25"/>
      <c r="AP1172" s="21"/>
      <c r="AQ1172" s="20"/>
      <c r="AR1172" s="24"/>
      <c r="AY1172" s="26"/>
      <c r="BC1172" s="27"/>
      <c r="BL1172" s="53"/>
      <c r="BM1172" s="54"/>
    </row>
    <row r="1173" spans="4:65">
      <c r="D1173" s="25"/>
      <c r="AP1173" s="21"/>
      <c r="AQ1173" s="20"/>
      <c r="AR1173" s="24"/>
      <c r="AY1173" s="26"/>
      <c r="BC1173" s="27"/>
      <c r="BL1173" s="53"/>
      <c r="BM1173" s="54"/>
    </row>
    <row r="1174" spans="4:65">
      <c r="D1174" s="25"/>
      <c r="AP1174" s="21"/>
      <c r="AQ1174" s="20"/>
      <c r="AR1174" s="24"/>
      <c r="AY1174" s="26"/>
      <c r="BC1174" s="27"/>
      <c r="BL1174" s="53"/>
      <c r="BM1174" s="54"/>
    </row>
    <row r="1175" spans="4:65">
      <c r="D1175" s="25"/>
      <c r="AP1175" s="21"/>
      <c r="AQ1175" s="20"/>
      <c r="AR1175" s="24"/>
      <c r="AY1175" s="26"/>
      <c r="BC1175" s="27"/>
      <c r="BL1175" s="53"/>
      <c r="BM1175" s="54"/>
    </row>
    <row r="1176" spans="4:65">
      <c r="D1176" s="25"/>
      <c r="AP1176" s="21"/>
      <c r="AQ1176" s="20"/>
      <c r="AR1176" s="24"/>
      <c r="AY1176" s="26"/>
      <c r="BC1176" s="27"/>
      <c r="BL1176" s="53"/>
      <c r="BM1176" s="54"/>
    </row>
    <row r="1177" spans="4:65">
      <c r="D1177" s="25"/>
      <c r="AP1177" s="21"/>
      <c r="AQ1177" s="20"/>
      <c r="AR1177" s="24"/>
      <c r="AY1177" s="26"/>
      <c r="BC1177" s="27"/>
      <c r="BL1177" s="53"/>
      <c r="BM1177" s="54"/>
    </row>
    <row r="1178" spans="4:65">
      <c r="D1178" s="25"/>
      <c r="AP1178" s="21"/>
      <c r="AQ1178" s="20"/>
      <c r="AR1178" s="24"/>
      <c r="AY1178" s="26"/>
      <c r="BC1178" s="27"/>
      <c r="BL1178" s="53"/>
      <c r="BM1178" s="54"/>
    </row>
    <row r="1179" spans="4:65">
      <c r="D1179" s="25"/>
      <c r="AP1179" s="21"/>
      <c r="AQ1179" s="20"/>
      <c r="AR1179" s="24"/>
      <c r="AY1179" s="26"/>
      <c r="BC1179" s="27"/>
      <c r="BL1179" s="53"/>
      <c r="BM1179" s="54"/>
    </row>
    <row r="1180" spans="4:65">
      <c r="D1180" s="25"/>
      <c r="AP1180" s="21"/>
      <c r="AQ1180" s="20"/>
      <c r="AR1180" s="24"/>
      <c r="AY1180" s="26"/>
      <c r="BC1180" s="27"/>
      <c r="BL1180" s="53"/>
      <c r="BM1180" s="54"/>
    </row>
    <row r="1181" spans="4:65">
      <c r="D1181" s="25"/>
      <c r="AP1181" s="21"/>
      <c r="AQ1181" s="20"/>
      <c r="AR1181" s="24"/>
      <c r="AY1181" s="26"/>
      <c r="BC1181" s="27"/>
      <c r="BL1181" s="53"/>
      <c r="BM1181" s="54"/>
    </row>
    <row r="1182" spans="4:65">
      <c r="D1182" s="25"/>
      <c r="AP1182" s="21"/>
      <c r="AQ1182" s="20"/>
      <c r="AR1182" s="24"/>
      <c r="AY1182" s="26"/>
      <c r="BC1182" s="27"/>
      <c r="BL1182" s="53"/>
      <c r="BM1182" s="54"/>
    </row>
    <row r="1183" spans="4:65">
      <c r="D1183" s="25"/>
      <c r="AP1183" s="21"/>
      <c r="AQ1183" s="20"/>
      <c r="AR1183" s="24"/>
      <c r="AY1183" s="26"/>
      <c r="BC1183" s="27"/>
      <c r="BL1183" s="53"/>
      <c r="BM1183" s="54"/>
    </row>
    <row r="1184" spans="4:65">
      <c r="D1184" s="25"/>
      <c r="AP1184" s="21"/>
      <c r="AQ1184" s="20"/>
      <c r="AR1184" s="24"/>
      <c r="AY1184" s="26"/>
      <c r="BC1184" s="27"/>
      <c r="BL1184" s="53"/>
      <c r="BM1184" s="54"/>
    </row>
    <row r="1185" spans="4:65">
      <c r="D1185" s="25"/>
      <c r="AP1185" s="21"/>
      <c r="AQ1185" s="20"/>
      <c r="AR1185" s="24"/>
      <c r="AY1185" s="26"/>
      <c r="BC1185" s="27"/>
      <c r="BL1185" s="53"/>
      <c r="BM1185" s="54"/>
    </row>
    <row r="1186" spans="4:65">
      <c r="D1186" s="25"/>
      <c r="AP1186" s="21"/>
      <c r="AQ1186" s="20"/>
      <c r="AR1186" s="24"/>
      <c r="AY1186" s="26"/>
      <c r="BC1186" s="27"/>
      <c r="BL1186" s="53"/>
      <c r="BM1186" s="54"/>
    </row>
    <row r="1187" spans="4:65">
      <c r="D1187" s="25"/>
      <c r="AP1187" s="21"/>
      <c r="AQ1187" s="20"/>
      <c r="AR1187" s="24"/>
      <c r="AY1187" s="26"/>
      <c r="BC1187" s="27"/>
      <c r="BL1187" s="53"/>
      <c r="BM1187" s="54"/>
    </row>
    <row r="1188" spans="4:65">
      <c r="D1188" s="25"/>
      <c r="AP1188" s="21"/>
      <c r="AQ1188" s="20"/>
      <c r="AR1188" s="24"/>
      <c r="AY1188" s="26"/>
      <c r="BC1188" s="27"/>
      <c r="BL1188" s="53"/>
      <c r="BM1188" s="54"/>
    </row>
    <row r="1189" spans="4:65">
      <c r="D1189" s="25"/>
      <c r="AP1189" s="21"/>
      <c r="AQ1189" s="20"/>
      <c r="AR1189" s="24"/>
      <c r="AY1189" s="26"/>
      <c r="BC1189" s="27"/>
      <c r="BL1189" s="53"/>
      <c r="BM1189" s="54"/>
    </row>
    <row r="1190" spans="4:65">
      <c r="D1190" s="25"/>
      <c r="AP1190" s="21"/>
      <c r="AQ1190" s="20"/>
      <c r="AR1190" s="24"/>
      <c r="AY1190" s="26"/>
      <c r="BC1190" s="27"/>
      <c r="BL1190" s="53"/>
      <c r="BM1190" s="54"/>
    </row>
    <row r="1191" spans="4:65">
      <c r="D1191" s="25"/>
      <c r="AP1191" s="21"/>
      <c r="AQ1191" s="20"/>
      <c r="AR1191" s="24"/>
      <c r="AY1191" s="26"/>
      <c r="BC1191" s="27"/>
      <c r="BL1191" s="53"/>
      <c r="BM1191" s="54"/>
    </row>
    <row r="1192" spans="4:65">
      <c r="D1192" s="25"/>
      <c r="AP1192" s="21"/>
      <c r="AQ1192" s="20"/>
      <c r="AR1192" s="24"/>
      <c r="AY1192" s="26"/>
      <c r="BC1192" s="27"/>
      <c r="BL1192" s="53"/>
      <c r="BM1192" s="54"/>
    </row>
    <row r="1193" spans="4:65">
      <c r="D1193" s="25"/>
      <c r="AP1193" s="21"/>
      <c r="AQ1193" s="20"/>
      <c r="AR1193" s="24"/>
      <c r="AY1193" s="26"/>
      <c r="BC1193" s="27"/>
      <c r="BL1193" s="53"/>
      <c r="BM1193" s="54"/>
    </row>
    <row r="1194" spans="4:65">
      <c r="D1194" s="25"/>
      <c r="AP1194" s="21"/>
      <c r="AQ1194" s="20"/>
      <c r="AR1194" s="24"/>
      <c r="AY1194" s="26"/>
      <c r="BC1194" s="27"/>
      <c r="BL1194" s="53"/>
      <c r="BM1194" s="54"/>
    </row>
    <row r="1195" spans="4:65">
      <c r="D1195" s="25"/>
      <c r="AP1195" s="21"/>
      <c r="AQ1195" s="20"/>
      <c r="AR1195" s="24"/>
      <c r="AY1195" s="26"/>
      <c r="BC1195" s="27"/>
      <c r="BL1195" s="53"/>
      <c r="BM1195" s="54"/>
    </row>
    <row r="1196" spans="4:65">
      <c r="D1196" s="25"/>
      <c r="AP1196" s="21"/>
      <c r="AQ1196" s="20"/>
      <c r="AR1196" s="24"/>
      <c r="AY1196" s="26"/>
      <c r="BC1196" s="27"/>
      <c r="BL1196" s="53"/>
      <c r="BM1196" s="54"/>
    </row>
    <row r="1197" spans="4:65">
      <c r="D1197" s="25"/>
      <c r="AP1197" s="21"/>
      <c r="AQ1197" s="20"/>
      <c r="AR1197" s="24"/>
      <c r="AY1197" s="26"/>
      <c r="BC1197" s="27"/>
      <c r="BL1197" s="53"/>
      <c r="BM1197" s="54"/>
    </row>
    <row r="1198" spans="4:65">
      <c r="D1198" s="25"/>
      <c r="AP1198" s="21"/>
      <c r="AQ1198" s="20"/>
      <c r="AR1198" s="24"/>
      <c r="AY1198" s="26"/>
      <c r="BC1198" s="27"/>
      <c r="BL1198" s="53"/>
      <c r="BM1198" s="54"/>
    </row>
    <row r="1199" spans="4:65">
      <c r="D1199" s="25"/>
      <c r="AP1199" s="21"/>
      <c r="AQ1199" s="20"/>
      <c r="AR1199" s="24"/>
      <c r="AY1199" s="26"/>
      <c r="BC1199" s="27"/>
      <c r="BL1199" s="53"/>
      <c r="BM1199" s="54"/>
    </row>
    <row r="1200" spans="4:65">
      <c r="D1200" s="25"/>
      <c r="AP1200" s="21"/>
      <c r="AQ1200" s="20"/>
      <c r="AR1200" s="24"/>
      <c r="AY1200" s="26"/>
      <c r="BC1200" s="27"/>
      <c r="BL1200" s="53"/>
      <c r="BM1200" s="54"/>
    </row>
    <row r="1201" spans="4:65">
      <c r="D1201" s="25"/>
      <c r="AP1201" s="21"/>
      <c r="AQ1201" s="20"/>
      <c r="AR1201" s="24"/>
      <c r="AY1201" s="26"/>
      <c r="BC1201" s="27"/>
      <c r="BL1201" s="53"/>
      <c r="BM1201" s="54"/>
    </row>
    <row r="1202" spans="4:65">
      <c r="D1202" s="25"/>
      <c r="AP1202" s="21"/>
      <c r="AQ1202" s="20"/>
      <c r="AR1202" s="24"/>
      <c r="AY1202" s="26"/>
      <c r="BC1202" s="27"/>
      <c r="BL1202" s="53"/>
      <c r="BM1202" s="54"/>
    </row>
    <row r="1203" spans="4:65">
      <c r="D1203" s="25"/>
      <c r="AP1203" s="21"/>
      <c r="AQ1203" s="20"/>
      <c r="AR1203" s="24"/>
      <c r="AY1203" s="26"/>
      <c r="BC1203" s="27"/>
      <c r="BL1203" s="53"/>
      <c r="BM1203" s="54"/>
    </row>
    <row r="1204" spans="4:65">
      <c r="D1204" s="25"/>
      <c r="AP1204" s="21"/>
      <c r="AQ1204" s="20"/>
      <c r="AR1204" s="24"/>
      <c r="AY1204" s="26"/>
      <c r="BC1204" s="27"/>
      <c r="BL1204" s="53"/>
      <c r="BM1204" s="54"/>
    </row>
    <row r="1205" spans="4:65">
      <c r="D1205" s="25"/>
      <c r="AP1205" s="21"/>
      <c r="AQ1205" s="20"/>
      <c r="AR1205" s="24"/>
      <c r="AY1205" s="26"/>
      <c r="BC1205" s="27"/>
      <c r="BL1205" s="53"/>
      <c r="BM1205" s="54"/>
    </row>
    <row r="1206" spans="4:65">
      <c r="D1206" s="25"/>
      <c r="AP1206" s="21"/>
      <c r="AQ1206" s="20"/>
      <c r="AR1206" s="24"/>
      <c r="AY1206" s="26"/>
      <c r="BC1206" s="27"/>
      <c r="BL1206" s="53"/>
      <c r="BM1206" s="54"/>
    </row>
    <row r="1207" spans="4:65">
      <c r="D1207" s="25"/>
      <c r="AP1207" s="21"/>
      <c r="AQ1207" s="20"/>
      <c r="AR1207" s="24"/>
      <c r="AY1207" s="26"/>
      <c r="BC1207" s="27"/>
      <c r="BL1207" s="53"/>
      <c r="BM1207" s="54"/>
    </row>
    <row r="1208" spans="4:65">
      <c r="D1208" s="25"/>
      <c r="AP1208" s="21"/>
      <c r="AQ1208" s="20"/>
      <c r="AR1208" s="24"/>
      <c r="AY1208" s="26"/>
      <c r="BC1208" s="27"/>
      <c r="BL1208" s="53"/>
      <c r="BM1208" s="54"/>
    </row>
    <row r="1209" spans="4:65">
      <c r="D1209" s="25"/>
      <c r="AP1209" s="21"/>
      <c r="AQ1209" s="20"/>
      <c r="AR1209" s="24"/>
      <c r="AY1209" s="26"/>
      <c r="BC1209" s="27"/>
      <c r="BL1209" s="53"/>
      <c r="BM1209" s="54"/>
    </row>
    <row r="1210" spans="4:65">
      <c r="D1210" s="25"/>
      <c r="AP1210" s="21"/>
      <c r="AQ1210" s="20"/>
      <c r="AR1210" s="24"/>
      <c r="AY1210" s="26"/>
      <c r="BC1210" s="27"/>
      <c r="BL1210" s="53"/>
      <c r="BM1210" s="54"/>
    </row>
    <row r="1211" spans="4:65">
      <c r="D1211" s="25"/>
      <c r="AP1211" s="21"/>
      <c r="AQ1211" s="20"/>
      <c r="AR1211" s="24"/>
      <c r="AY1211" s="26"/>
      <c r="BC1211" s="27"/>
      <c r="BL1211" s="53"/>
      <c r="BM1211" s="54"/>
    </row>
    <row r="1212" spans="4:65">
      <c r="D1212" s="25"/>
      <c r="AP1212" s="21"/>
      <c r="AQ1212" s="20"/>
      <c r="AR1212" s="24"/>
      <c r="AY1212" s="26"/>
      <c r="BC1212" s="27"/>
      <c r="BL1212" s="53"/>
      <c r="BM1212" s="54"/>
    </row>
    <row r="1213" spans="4:65">
      <c r="D1213" s="25"/>
      <c r="AP1213" s="21"/>
      <c r="AQ1213" s="20"/>
      <c r="AR1213" s="24"/>
      <c r="AY1213" s="26"/>
      <c r="BC1213" s="27"/>
      <c r="BL1213" s="53"/>
      <c r="BM1213" s="54"/>
    </row>
    <row r="1214" spans="4:65">
      <c r="D1214" s="25"/>
      <c r="AP1214" s="21"/>
      <c r="AQ1214" s="20"/>
      <c r="AR1214" s="24"/>
      <c r="AY1214" s="26"/>
      <c r="BC1214" s="27"/>
      <c r="BL1214" s="53"/>
      <c r="BM1214" s="54"/>
    </row>
    <row r="1215" spans="4:65">
      <c r="D1215" s="25"/>
      <c r="AP1215" s="21"/>
      <c r="AQ1215" s="20"/>
      <c r="AR1215" s="24"/>
      <c r="AY1215" s="26"/>
      <c r="BC1215" s="27"/>
      <c r="BL1215" s="53"/>
      <c r="BM1215" s="54"/>
    </row>
    <row r="1216" spans="4:65">
      <c r="D1216" s="25"/>
      <c r="AP1216" s="21"/>
      <c r="AQ1216" s="20"/>
      <c r="AR1216" s="24"/>
      <c r="AY1216" s="26"/>
      <c r="BC1216" s="27"/>
      <c r="BL1216" s="53"/>
      <c r="BM1216" s="54"/>
    </row>
    <row r="1217" spans="4:65">
      <c r="D1217" s="25"/>
      <c r="AP1217" s="21"/>
      <c r="AQ1217" s="20"/>
      <c r="AR1217" s="24"/>
      <c r="AY1217" s="26"/>
      <c r="BC1217" s="27"/>
      <c r="BL1217" s="53"/>
      <c r="BM1217" s="54"/>
    </row>
    <row r="1218" spans="4:65">
      <c r="D1218" s="25"/>
      <c r="AP1218" s="21"/>
      <c r="AQ1218" s="20"/>
      <c r="AR1218" s="24"/>
      <c r="AY1218" s="26"/>
      <c r="BC1218" s="27"/>
      <c r="BL1218" s="53"/>
      <c r="BM1218" s="54"/>
    </row>
    <row r="1219" spans="4:65">
      <c r="D1219" s="25"/>
      <c r="AP1219" s="21"/>
      <c r="AQ1219" s="20"/>
      <c r="AR1219" s="24"/>
      <c r="AY1219" s="26"/>
      <c r="BC1219" s="27"/>
      <c r="BL1219" s="53"/>
      <c r="BM1219" s="54"/>
    </row>
    <row r="1220" spans="4:65">
      <c r="D1220" s="25"/>
      <c r="AP1220" s="21"/>
      <c r="AQ1220" s="20"/>
      <c r="AR1220" s="24"/>
      <c r="AY1220" s="26"/>
      <c r="BC1220" s="27"/>
      <c r="BL1220" s="53"/>
      <c r="BM1220" s="54"/>
    </row>
    <row r="1221" spans="4:65">
      <c r="D1221" s="25"/>
      <c r="AP1221" s="21"/>
      <c r="AQ1221" s="20"/>
      <c r="AR1221" s="24"/>
      <c r="AY1221" s="26"/>
      <c r="BC1221" s="27"/>
      <c r="BL1221" s="53"/>
      <c r="BM1221" s="54"/>
    </row>
    <row r="1222" spans="4:65">
      <c r="D1222" s="25"/>
      <c r="AP1222" s="21"/>
      <c r="AQ1222" s="20"/>
      <c r="AR1222" s="24"/>
      <c r="AY1222" s="26"/>
      <c r="BC1222" s="27"/>
      <c r="BL1222" s="53"/>
      <c r="BM1222" s="54"/>
    </row>
    <row r="1223" spans="4:65">
      <c r="D1223" s="25"/>
      <c r="AP1223" s="21"/>
      <c r="AQ1223" s="20"/>
      <c r="AR1223" s="24"/>
      <c r="AY1223" s="26"/>
      <c r="BC1223" s="27"/>
      <c r="BL1223" s="53"/>
      <c r="BM1223" s="54"/>
    </row>
    <row r="1224" spans="4:65">
      <c r="D1224" s="25"/>
      <c r="AP1224" s="21"/>
      <c r="AQ1224" s="20"/>
      <c r="AR1224" s="24"/>
      <c r="AY1224" s="26"/>
      <c r="BC1224" s="27"/>
      <c r="BL1224" s="53"/>
      <c r="BM1224" s="54"/>
    </row>
    <row r="1225" spans="4:65">
      <c r="D1225" s="25"/>
      <c r="AP1225" s="21"/>
      <c r="AQ1225" s="20"/>
      <c r="AR1225" s="24"/>
      <c r="AY1225" s="26"/>
      <c r="BC1225" s="27"/>
      <c r="BL1225" s="53"/>
      <c r="BM1225" s="54"/>
    </row>
    <row r="1226" spans="4:65">
      <c r="D1226" s="25"/>
      <c r="AP1226" s="21"/>
      <c r="AQ1226" s="20"/>
      <c r="AR1226" s="24"/>
      <c r="AY1226" s="26"/>
      <c r="BC1226" s="27"/>
      <c r="BL1226" s="53"/>
      <c r="BM1226" s="54"/>
    </row>
    <row r="1227" spans="4:65">
      <c r="D1227" s="25"/>
      <c r="AP1227" s="21"/>
      <c r="AQ1227" s="20"/>
      <c r="AR1227" s="24"/>
      <c r="AY1227" s="26"/>
      <c r="BC1227" s="27"/>
      <c r="BL1227" s="53"/>
      <c r="BM1227" s="54"/>
    </row>
    <row r="1228" spans="4:65">
      <c r="D1228" s="25"/>
      <c r="AP1228" s="21"/>
      <c r="AQ1228" s="20"/>
      <c r="AR1228" s="24"/>
      <c r="AY1228" s="26"/>
      <c r="BC1228" s="27"/>
      <c r="BL1228" s="53"/>
      <c r="BM1228" s="54"/>
    </row>
    <row r="1229" spans="4:65">
      <c r="D1229" s="25"/>
      <c r="AP1229" s="21"/>
      <c r="AQ1229" s="20"/>
      <c r="AR1229" s="24"/>
      <c r="AY1229" s="26"/>
      <c r="BC1229" s="27"/>
      <c r="BL1229" s="53"/>
      <c r="BM1229" s="54"/>
    </row>
    <row r="1230" spans="4:65">
      <c r="D1230" s="25"/>
      <c r="AP1230" s="21"/>
      <c r="AQ1230" s="20"/>
      <c r="AR1230" s="24"/>
      <c r="AY1230" s="26"/>
      <c r="BC1230" s="27"/>
      <c r="BL1230" s="53"/>
      <c r="BM1230" s="54"/>
    </row>
    <row r="1231" spans="4:65">
      <c r="D1231" s="25"/>
      <c r="AP1231" s="21"/>
      <c r="AQ1231" s="20"/>
      <c r="AR1231" s="24"/>
      <c r="AY1231" s="26"/>
      <c r="BC1231" s="27"/>
      <c r="BL1231" s="53"/>
      <c r="BM1231" s="54"/>
    </row>
    <row r="1232" spans="4:65">
      <c r="D1232" s="25"/>
      <c r="AP1232" s="21"/>
      <c r="AQ1232" s="20"/>
      <c r="AR1232" s="24"/>
      <c r="AY1232" s="26"/>
      <c r="BC1232" s="27"/>
      <c r="BL1232" s="53"/>
      <c r="BM1232" s="54"/>
    </row>
    <row r="1233" spans="4:65">
      <c r="D1233" s="25"/>
      <c r="AP1233" s="21"/>
      <c r="AQ1233" s="20"/>
      <c r="AR1233" s="24"/>
      <c r="AY1233" s="26"/>
      <c r="BC1233" s="27"/>
      <c r="BL1233" s="53"/>
      <c r="BM1233" s="54"/>
    </row>
    <row r="1234" spans="4:65">
      <c r="D1234" s="25"/>
      <c r="AP1234" s="21"/>
      <c r="AQ1234" s="20"/>
      <c r="AR1234" s="24"/>
      <c r="AY1234" s="26"/>
      <c r="BC1234" s="27"/>
      <c r="BL1234" s="53"/>
      <c r="BM1234" s="54"/>
    </row>
    <row r="1235" spans="4:65">
      <c r="D1235" s="25"/>
      <c r="AP1235" s="21"/>
      <c r="AQ1235" s="20"/>
      <c r="AR1235" s="24"/>
      <c r="AY1235" s="26"/>
      <c r="BC1235" s="27"/>
      <c r="BL1235" s="53"/>
      <c r="BM1235" s="54"/>
    </row>
    <row r="1236" spans="4:65">
      <c r="D1236" s="25"/>
      <c r="AP1236" s="21"/>
      <c r="AQ1236" s="20"/>
      <c r="AR1236" s="24"/>
      <c r="AY1236" s="26"/>
      <c r="BC1236" s="27"/>
      <c r="BL1236" s="53"/>
      <c r="BM1236" s="54"/>
    </row>
    <row r="1237" spans="4:65">
      <c r="D1237" s="25"/>
      <c r="AP1237" s="21"/>
      <c r="AQ1237" s="20"/>
      <c r="AR1237" s="24"/>
      <c r="AY1237" s="26"/>
      <c r="BC1237" s="27"/>
      <c r="BL1237" s="53"/>
      <c r="BM1237" s="54"/>
    </row>
    <row r="1238" spans="4:65">
      <c r="D1238" s="25"/>
      <c r="AP1238" s="21"/>
      <c r="AQ1238" s="20"/>
      <c r="AR1238" s="24"/>
      <c r="AY1238" s="26"/>
      <c r="BC1238" s="27"/>
      <c r="BL1238" s="53"/>
      <c r="BM1238" s="54"/>
    </row>
    <row r="1239" spans="4:65">
      <c r="D1239" s="25"/>
      <c r="AP1239" s="21"/>
      <c r="AQ1239" s="20"/>
      <c r="AR1239" s="24"/>
      <c r="AY1239" s="26"/>
      <c r="BC1239" s="27"/>
      <c r="BL1239" s="53"/>
      <c r="BM1239" s="54"/>
    </row>
    <row r="1240" spans="4:65">
      <c r="D1240" s="25"/>
      <c r="AP1240" s="21"/>
      <c r="AQ1240" s="20"/>
      <c r="AR1240" s="24"/>
      <c r="AY1240" s="26"/>
      <c r="BC1240" s="27"/>
      <c r="BL1240" s="53"/>
      <c r="BM1240" s="54"/>
    </row>
    <row r="1241" spans="4:65">
      <c r="D1241" s="25"/>
      <c r="AP1241" s="21"/>
      <c r="AQ1241" s="20"/>
      <c r="AR1241" s="24"/>
      <c r="AY1241" s="26"/>
      <c r="BC1241" s="27"/>
      <c r="BL1241" s="53"/>
      <c r="BM1241" s="54"/>
    </row>
    <row r="1242" spans="4:65">
      <c r="D1242" s="25"/>
      <c r="AP1242" s="21"/>
      <c r="AQ1242" s="20"/>
      <c r="AR1242" s="24"/>
      <c r="AY1242" s="26"/>
      <c r="BC1242" s="27"/>
      <c r="BL1242" s="53"/>
      <c r="BM1242" s="54"/>
    </row>
    <row r="1243" spans="4:65">
      <c r="D1243" s="25"/>
      <c r="AP1243" s="21"/>
      <c r="AQ1243" s="20"/>
      <c r="AR1243" s="24"/>
      <c r="AY1243" s="26"/>
      <c r="BC1243" s="27"/>
      <c r="BL1243" s="53"/>
      <c r="BM1243" s="54"/>
    </row>
    <row r="1244" spans="4:65">
      <c r="D1244" s="25"/>
      <c r="AP1244" s="21"/>
      <c r="AQ1244" s="20"/>
      <c r="AR1244" s="24"/>
      <c r="AY1244" s="26"/>
      <c r="BC1244" s="27"/>
      <c r="BL1244" s="53"/>
      <c r="BM1244" s="54"/>
    </row>
    <row r="1245" spans="4:65">
      <c r="D1245" s="25"/>
      <c r="AP1245" s="21"/>
      <c r="AQ1245" s="20"/>
      <c r="AR1245" s="24"/>
      <c r="AY1245" s="26"/>
      <c r="BC1245" s="27"/>
      <c r="BL1245" s="53"/>
      <c r="BM1245" s="54"/>
    </row>
    <row r="1246" spans="4:65">
      <c r="D1246" s="25"/>
      <c r="AP1246" s="21"/>
      <c r="AQ1246" s="20"/>
      <c r="AR1246" s="24"/>
      <c r="AY1246" s="26"/>
      <c r="BC1246" s="27"/>
      <c r="BL1246" s="53"/>
      <c r="BM1246" s="54"/>
    </row>
    <row r="1247" spans="4:65">
      <c r="D1247" s="25"/>
      <c r="AP1247" s="21"/>
      <c r="AQ1247" s="20"/>
      <c r="AR1247" s="24"/>
      <c r="AY1247" s="26"/>
      <c r="BC1247" s="27"/>
      <c r="BL1247" s="53"/>
      <c r="BM1247" s="54"/>
    </row>
    <row r="1248" spans="4:65">
      <c r="D1248" s="25"/>
      <c r="AP1248" s="21"/>
      <c r="AQ1248" s="20"/>
      <c r="AR1248" s="24"/>
      <c r="AY1248" s="26"/>
      <c r="BC1248" s="27"/>
      <c r="BL1248" s="53"/>
      <c r="BM1248" s="54"/>
    </row>
    <row r="1249" spans="4:65">
      <c r="D1249" s="25"/>
      <c r="AP1249" s="21"/>
      <c r="AQ1249" s="20"/>
      <c r="AR1249" s="24"/>
      <c r="AY1249" s="26"/>
      <c r="BC1249" s="27"/>
      <c r="BL1249" s="53"/>
      <c r="BM1249" s="54"/>
    </row>
    <row r="1250" spans="4:65">
      <c r="D1250" s="25"/>
      <c r="AP1250" s="21"/>
      <c r="AQ1250" s="20"/>
      <c r="AR1250" s="24"/>
      <c r="AY1250" s="26"/>
      <c r="BC1250" s="27"/>
      <c r="BL1250" s="53"/>
      <c r="BM1250" s="54"/>
    </row>
    <row r="1251" spans="4:65">
      <c r="D1251" s="25"/>
      <c r="AP1251" s="21"/>
      <c r="AQ1251" s="20"/>
      <c r="AR1251" s="24"/>
      <c r="AY1251" s="26"/>
      <c r="BC1251" s="27"/>
      <c r="BL1251" s="53"/>
      <c r="BM1251" s="54"/>
    </row>
    <row r="1252" spans="4:65">
      <c r="D1252" s="25"/>
      <c r="AP1252" s="21"/>
      <c r="AQ1252" s="20"/>
      <c r="AR1252" s="24"/>
      <c r="AY1252" s="26"/>
      <c r="BC1252" s="27"/>
      <c r="BL1252" s="53"/>
      <c r="BM1252" s="54"/>
    </row>
    <row r="1253" spans="4:65">
      <c r="D1253" s="25"/>
      <c r="AP1253" s="21"/>
      <c r="AQ1253" s="20"/>
      <c r="AR1253" s="24"/>
      <c r="AY1253" s="26"/>
      <c r="BC1253" s="27"/>
      <c r="BL1253" s="53"/>
      <c r="BM1253" s="54"/>
    </row>
    <row r="1254" spans="4:65">
      <c r="D1254" s="25"/>
      <c r="AP1254" s="21"/>
      <c r="AQ1254" s="20"/>
      <c r="AR1254" s="24"/>
      <c r="AY1254" s="26"/>
      <c r="BC1254" s="27"/>
      <c r="BL1254" s="53"/>
      <c r="BM1254" s="54"/>
    </row>
    <row r="1255" spans="4:65">
      <c r="D1255" s="25"/>
      <c r="AP1255" s="21"/>
      <c r="AQ1255" s="20"/>
      <c r="AR1255" s="24"/>
      <c r="AY1255" s="26"/>
      <c r="BC1255" s="27"/>
      <c r="BL1255" s="53"/>
      <c r="BM1255" s="54"/>
    </row>
    <row r="1256" spans="4:65">
      <c r="D1256" s="25"/>
      <c r="AP1256" s="21"/>
      <c r="AQ1256" s="20"/>
      <c r="AR1256" s="24"/>
      <c r="AY1256" s="26"/>
      <c r="BC1256" s="27"/>
      <c r="BL1256" s="53"/>
      <c r="BM1256" s="54"/>
    </row>
    <row r="1257" spans="4:65">
      <c r="D1257" s="25"/>
      <c r="AP1257" s="21"/>
      <c r="AQ1257" s="20"/>
      <c r="AR1257" s="24"/>
      <c r="AY1257" s="26"/>
      <c r="BC1257" s="27"/>
      <c r="BL1257" s="53"/>
      <c r="BM1257" s="54"/>
    </row>
    <row r="1258" spans="4:65">
      <c r="D1258" s="25"/>
      <c r="AP1258" s="21"/>
      <c r="AQ1258" s="20"/>
      <c r="AR1258" s="24"/>
      <c r="AY1258" s="26"/>
      <c r="BC1258" s="27"/>
      <c r="BL1258" s="53"/>
      <c r="BM1258" s="54"/>
    </row>
    <row r="1259" spans="4:65">
      <c r="D1259" s="25"/>
      <c r="AP1259" s="21"/>
      <c r="AQ1259" s="20"/>
      <c r="AR1259" s="24"/>
      <c r="AY1259" s="26"/>
      <c r="BC1259" s="27"/>
      <c r="BL1259" s="53"/>
      <c r="BM1259" s="54"/>
    </row>
    <row r="1260" spans="4:65">
      <c r="D1260" s="25"/>
      <c r="AP1260" s="21"/>
      <c r="AQ1260" s="20"/>
      <c r="AR1260" s="24"/>
      <c r="AY1260" s="26"/>
      <c r="BC1260" s="27"/>
      <c r="BL1260" s="53"/>
      <c r="BM1260" s="54"/>
    </row>
    <row r="1261" spans="4:65">
      <c r="D1261" s="25"/>
      <c r="AP1261" s="21"/>
      <c r="AQ1261" s="20"/>
      <c r="AR1261" s="24"/>
      <c r="AY1261" s="26"/>
      <c r="BC1261" s="27"/>
      <c r="BL1261" s="53"/>
      <c r="BM1261" s="54"/>
    </row>
    <row r="1262" spans="4:65">
      <c r="D1262" s="25"/>
      <c r="AP1262" s="21"/>
      <c r="AQ1262" s="20"/>
      <c r="AR1262" s="24"/>
      <c r="AY1262" s="26"/>
      <c r="BC1262" s="27"/>
      <c r="BL1262" s="53"/>
      <c r="BM1262" s="54"/>
    </row>
    <row r="1263" spans="4:65">
      <c r="D1263" s="25"/>
      <c r="AP1263" s="21"/>
      <c r="AQ1263" s="20"/>
      <c r="AR1263" s="24"/>
      <c r="AY1263" s="26"/>
      <c r="BC1263" s="27"/>
      <c r="BL1263" s="53"/>
      <c r="BM1263" s="54"/>
    </row>
    <row r="1264" spans="4:65">
      <c r="D1264" s="25"/>
      <c r="AP1264" s="21"/>
      <c r="AQ1264" s="20"/>
      <c r="AR1264" s="24"/>
      <c r="AY1264" s="26"/>
      <c r="BC1264" s="27"/>
      <c r="BL1264" s="53"/>
      <c r="BM1264" s="54"/>
    </row>
    <row r="1265" spans="4:65">
      <c r="D1265" s="25"/>
      <c r="AP1265" s="21"/>
      <c r="AQ1265" s="20"/>
      <c r="AR1265" s="24"/>
      <c r="AY1265" s="26"/>
      <c r="BC1265" s="27"/>
      <c r="BL1265" s="53"/>
      <c r="BM1265" s="54"/>
    </row>
    <row r="1266" spans="4:65">
      <c r="D1266" s="25"/>
      <c r="AP1266" s="21"/>
      <c r="AQ1266" s="20"/>
      <c r="AR1266" s="24"/>
      <c r="AY1266" s="26"/>
      <c r="BC1266" s="27"/>
      <c r="BL1266" s="53"/>
      <c r="BM1266" s="54"/>
    </row>
    <row r="1267" spans="4:65">
      <c r="D1267" s="25"/>
      <c r="AP1267" s="21"/>
      <c r="AQ1267" s="20"/>
      <c r="AR1267" s="24"/>
      <c r="AY1267" s="26"/>
      <c r="BC1267" s="27"/>
      <c r="BL1267" s="53"/>
      <c r="BM1267" s="54"/>
    </row>
    <row r="1268" spans="4:65">
      <c r="D1268" s="25"/>
      <c r="AP1268" s="21"/>
      <c r="AQ1268" s="20"/>
      <c r="AR1268" s="24"/>
      <c r="AY1268" s="26"/>
      <c r="BC1268" s="27"/>
      <c r="BL1268" s="53"/>
      <c r="BM1268" s="54"/>
    </row>
    <row r="1269" spans="4:65">
      <c r="D1269" s="25"/>
      <c r="AP1269" s="21"/>
      <c r="AQ1269" s="20"/>
      <c r="AR1269" s="24"/>
      <c r="AY1269" s="26"/>
      <c r="BC1269" s="27"/>
      <c r="BL1269" s="53"/>
      <c r="BM1269" s="54"/>
    </row>
    <row r="1270" spans="4:65">
      <c r="D1270" s="25"/>
      <c r="AP1270" s="21"/>
      <c r="AQ1270" s="20"/>
      <c r="AR1270" s="24"/>
      <c r="AY1270" s="26"/>
      <c r="BC1270" s="27"/>
      <c r="BL1270" s="53"/>
      <c r="BM1270" s="54"/>
    </row>
    <row r="1271" spans="4:65">
      <c r="D1271" s="25"/>
      <c r="AP1271" s="21"/>
      <c r="AQ1271" s="20"/>
      <c r="AR1271" s="24"/>
      <c r="AY1271" s="26"/>
      <c r="BC1271" s="27"/>
      <c r="BL1271" s="53"/>
      <c r="BM1271" s="54"/>
    </row>
    <row r="1272" spans="4:65">
      <c r="D1272" s="25"/>
      <c r="AP1272" s="21"/>
      <c r="AQ1272" s="20"/>
      <c r="AR1272" s="24"/>
      <c r="AY1272" s="26"/>
      <c r="BC1272" s="27"/>
      <c r="BL1272" s="53"/>
      <c r="BM1272" s="54"/>
    </row>
    <row r="1273" spans="4:65">
      <c r="D1273" s="25"/>
      <c r="AP1273" s="21"/>
      <c r="AQ1273" s="20"/>
      <c r="AR1273" s="24"/>
      <c r="AY1273" s="26"/>
      <c r="BC1273" s="27"/>
      <c r="BL1273" s="53"/>
      <c r="BM1273" s="54"/>
    </row>
    <row r="1274" spans="4:65">
      <c r="D1274" s="25"/>
      <c r="AP1274" s="21"/>
      <c r="AQ1274" s="20"/>
      <c r="AR1274" s="24"/>
      <c r="AY1274" s="26"/>
      <c r="BC1274" s="27"/>
      <c r="BL1274" s="53"/>
      <c r="BM1274" s="54"/>
    </row>
    <row r="1275" spans="4:65">
      <c r="D1275" s="25"/>
      <c r="AP1275" s="21"/>
      <c r="AQ1275" s="20"/>
      <c r="AR1275" s="24"/>
      <c r="AY1275" s="26"/>
      <c r="BC1275" s="27"/>
      <c r="BL1275" s="53"/>
      <c r="BM1275" s="54"/>
    </row>
    <row r="1276" spans="4:65">
      <c r="D1276" s="25"/>
      <c r="AP1276" s="21"/>
      <c r="AQ1276" s="20"/>
      <c r="AR1276" s="24"/>
      <c r="AY1276" s="26"/>
      <c r="BC1276" s="27"/>
      <c r="BL1276" s="53"/>
      <c r="BM1276" s="54"/>
    </row>
    <row r="1277" spans="4:65">
      <c r="D1277" s="25"/>
      <c r="AP1277" s="21"/>
      <c r="AQ1277" s="20"/>
      <c r="AR1277" s="24"/>
      <c r="AY1277" s="26"/>
      <c r="BC1277" s="27"/>
      <c r="BL1277" s="53"/>
      <c r="BM1277" s="54"/>
    </row>
    <row r="1278" spans="4:65">
      <c r="D1278" s="25"/>
      <c r="AP1278" s="21"/>
      <c r="AQ1278" s="20"/>
      <c r="AR1278" s="24"/>
      <c r="AY1278" s="26"/>
      <c r="BC1278" s="27"/>
      <c r="BL1278" s="53"/>
      <c r="BM1278" s="54"/>
    </row>
    <row r="1279" spans="4:65">
      <c r="D1279" s="25"/>
      <c r="AP1279" s="21"/>
      <c r="AQ1279" s="20"/>
      <c r="AR1279" s="24"/>
      <c r="AY1279" s="26"/>
      <c r="BC1279" s="27"/>
      <c r="BL1279" s="53"/>
      <c r="BM1279" s="54"/>
    </row>
    <row r="1280" spans="4:65">
      <c r="D1280" s="25"/>
      <c r="AP1280" s="21"/>
      <c r="AQ1280" s="20"/>
      <c r="AR1280" s="24"/>
      <c r="AY1280" s="26"/>
      <c r="BC1280" s="27"/>
      <c r="BL1280" s="53"/>
      <c r="BM1280" s="54"/>
    </row>
    <row r="1281" spans="4:65">
      <c r="D1281" s="25"/>
      <c r="AP1281" s="21"/>
      <c r="AQ1281" s="20"/>
      <c r="AR1281" s="24"/>
      <c r="AY1281" s="26"/>
      <c r="BC1281" s="27"/>
      <c r="BL1281" s="53"/>
      <c r="BM1281" s="54"/>
    </row>
    <row r="1282" spans="4:65">
      <c r="D1282" s="25"/>
      <c r="AP1282" s="21"/>
      <c r="AQ1282" s="20"/>
      <c r="AR1282" s="24"/>
      <c r="AY1282" s="26"/>
      <c r="BC1282" s="27"/>
      <c r="BL1282" s="53"/>
      <c r="BM1282" s="54"/>
    </row>
    <row r="1283" spans="4:65">
      <c r="D1283" s="25"/>
      <c r="AP1283" s="21"/>
      <c r="AQ1283" s="20"/>
      <c r="AR1283" s="24"/>
      <c r="AY1283" s="26"/>
      <c r="BC1283" s="27"/>
      <c r="BL1283" s="53"/>
      <c r="BM1283" s="54"/>
    </row>
    <row r="1284" spans="4:65">
      <c r="D1284" s="25"/>
      <c r="AP1284" s="21"/>
      <c r="AQ1284" s="20"/>
      <c r="AR1284" s="24"/>
      <c r="AY1284" s="26"/>
      <c r="BC1284" s="27"/>
      <c r="BL1284" s="53"/>
      <c r="BM1284" s="54"/>
    </row>
    <row r="1285" spans="4:65">
      <c r="D1285" s="25"/>
      <c r="AP1285" s="21"/>
      <c r="AQ1285" s="20"/>
      <c r="AR1285" s="24"/>
      <c r="AY1285" s="26"/>
      <c r="BC1285" s="27"/>
      <c r="BL1285" s="53"/>
      <c r="BM1285" s="54"/>
    </row>
    <row r="1286" spans="4:65">
      <c r="D1286" s="25"/>
      <c r="AP1286" s="21"/>
      <c r="AQ1286" s="20"/>
      <c r="AR1286" s="24"/>
      <c r="AY1286" s="26"/>
      <c r="BC1286" s="27"/>
      <c r="BL1286" s="53"/>
      <c r="BM1286" s="54"/>
    </row>
    <row r="1287" spans="4:65">
      <c r="D1287" s="25"/>
      <c r="AP1287" s="21"/>
      <c r="AQ1287" s="20"/>
      <c r="AR1287" s="24"/>
      <c r="AY1287" s="26"/>
      <c r="BC1287" s="27"/>
      <c r="BL1287" s="53"/>
      <c r="BM1287" s="54"/>
    </row>
    <row r="1288" spans="4:65">
      <c r="D1288" s="25"/>
      <c r="AP1288" s="21"/>
      <c r="AQ1288" s="20"/>
      <c r="AR1288" s="24"/>
      <c r="AY1288" s="26"/>
      <c r="BC1288" s="27"/>
      <c r="BL1288" s="53"/>
      <c r="BM1288" s="54"/>
    </row>
    <row r="1289" spans="4:65">
      <c r="D1289" s="25"/>
      <c r="AP1289" s="21"/>
      <c r="AQ1289" s="20"/>
      <c r="AR1289" s="24"/>
      <c r="AY1289" s="26"/>
      <c r="BC1289" s="27"/>
      <c r="BL1289" s="53"/>
      <c r="BM1289" s="54"/>
    </row>
    <row r="1290" spans="4:65">
      <c r="D1290" s="25"/>
      <c r="AP1290" s="21"/>
      <c r="AQ1290" s="20"/>
      <c r="AR1290" s="24"/>
      <c r="AY1290" s="26"/>
      <c r="BC1290" s="27"/>
      <c r="BL1290" s="53"/>
      <c r="BM1290" s="54"/>
    </row>
    <row r="1291" spans="4:65">
      <c r="D1291" s="25"/>
      <c r="AP1291" s="21"/>
      <c r="AQ1291" s="20"/>
      <c r="AR1291" s="24"/>
      <c r="AY1291" s="26"/>
      <c r="BC1291" s="27"/>
      <c r="BL1291" s="53"/>
      <c r="BM1291" s="54"/>
    </row>
    <row r="1292" spans="4:65">
      <c r="D1292" s="25"/>
      <c r="AP1292" s="21"/>
      <c r="AQ1292" s="20"/>
      <c r="AR1292" s="24"/>
      <c r="AY1292" s="26"/>
      <c r="BC1292" s="27"/>
      <c r="BL1292" s="53"/>
      <c r="BM1292" s="54"/>
    </row>
    <row r="1293" spans="4:65">
      <c r="D1293" s="25"/>
      <c r="AP1293" s="21"/>
      <c r="AQ1293" s="20"/>
      <c r="AR1293" s="24"/>
      <c r="AY1293" s="26"/>
      <c r="BC1293" s="27"/>
      <c r="BL1293" s="53"/>
      <c r="BM1293" s="54"/>
    </row>
    <row r="1294" spans="4:65">
      <c r="D1294" s="25"/>
      <c r="AP1294" s="21"/>
      <c r="AQ1294" s="20"/>
      <c r="AR1294" s="24"/>
      <c r="AY1294" s="26"/>
      <c r="BC1294" s="27"/>
      <c r="BL1294" s="53"/>
      <c r="BM1294" s="54"/>
    </row>
    <row r="1295" spans="4:65">
      <c r="D1295" s="25"/>
      <c r="AP1295" s="21"/>
      <c r="AQ1295" s="20"/>
      <c r="AR1295" s="24"/>
      <c r="AY1295" s="26"/>
      <c r="BC1295" s="27"/>
      <c r="BL1295" s="53"/>
      <c r="BM1295" s="54"/>
    </row>
    <row r="1296" spans="4:65">
      <c r="D1296" s="25"/>
      <c r="AP1296" s="21"/>
      <c r="AQ1296" s="20"/>
      <c r="AR1296" s="24"/>
      <c r="AY1296" s="26"/>
      <c r="BC1296" s="27"/>
      <c r="BL1296" s="53"/>
      <c r="BM1296" s="54"/>
    </row>
    <row r="1297" spans="4:65">
      <c r="D1297" s="25"/>
      <c r="AP1297" s="21"/>
      <c r="AQ1297" s="20"/>
      <c r="AR1297" s="24"/>
      <c r="AY1297" s="26"/>
      <c r="BC1297" s="27"/>
      <c r="BL1297" s="53"/>
      <c r="BM1297" s="54"/>
    </row>
    <row r="1298" spans="4:65">
      <c r="D1298" s="25"/>
      <c r="AP1298" s="21"/>
      <c r="AQ1298" s="20"/>
      <c r="AR1298" s="24"/>
      <c r="AY1298" s="26"/>
      <c r="BC1298" s="27"/>
      <c r="BL1298" s="53"/>
      <c r="BM1298" s="54"/>
    </row>
    <row r="1299" spans="4:65">
      <c r="D1299" s="25"/>
      <c r="AP1299" s="21"/>
      <c r="AQ1299" s="20"/>
      <c r="AR1299" s="24"/>
      <c r="AY1299" s="26"/>
      <c r="BC1299" s="27"/>
      <c r="BL1299" s="53"/>
      <c r="BM1299" s="54"/>
    </row>
    <row r="1300" spans="4:65">
      <c r="D1300" s="25"/>
      <c r="AP1300" s="21"/>
      <c r="AQ1300" s="20"/>
      <c r="AR1300" s="24"/>
      <c r="AY1300" s="26"/>
      <c r="BC1300" s="27"/>
      <c r="BL1300" s="53"/>
      <c r="BM1300" s="54"/>
    </row>
    <row r="1301" spans="4:65">
      <c r="D1301" s="25"/>
      <c r="AP1301" s="21"/>
      <c r="AQ1301" s="20"/>
      <c r="AR1301" s="24"/>
      <c r="AY1301" s="26"/>
      <c r="BC1301" s="27"/>
      <c r="BL1301" s="53"/>
      <c r="BM1301" s="54"/>
    </row>
    <row r="1302" spans="4:65">
      <c r="D1302" s="25"/>
      <c r="AP1302" s="21"/>
      <c r="AQ1302" s="20"/>
      <c r="AR1302" s="24"/>
      <c r="AY1302" s="26"/>
      <c r="BC1302" s="27"/>
      <c r="BL1302" s="53"/>
      <c r="BM1302" s="54"/>
    </row>
    <row r="1303" spans="4:65">
      <c r="D1303" s="25"/>
      <c r="AP1303" s="21"/>
      <c r="AQ1303" s="20"/>
      <c r="AR1303" s="24"/>
      <c r="AY1303" s="26"/>
      <c r="BC1303" s="27"/>
      <c r="BL1303" s="53"/>
      <c r="BM1303" s="54"/>
    </row>
    <row r="1304" spans="4:65">
      <c r="D1304" s="25"/>
      <c r="AP1304" s="21"/>
      <c r="AQ1304" s="20"/>
      <c r="AR1304" s="24"/>
      <c r="AY1304" s="26"/>
      <c r="BC1304" s="27"/>
      <c r="BL1304" s="53"/>
      <c r="BM1304" s="54"/>
    </row>
    <row r="1305" spans="4:65">
      <c r="D1305" s="25"/>
      <c r="AP1305" s="21"/>
      <c r="AQ1305" s="20"/>
      <c r="AR1305" s="24"/>
      <c r="AY1305" s="26"/>
      <c r="BC1305" s="27"/>
      <c r="BL1305" s="53"/>
      <c r="BM1305" s="54"/>
    </row>
    <row r="1306" spans="4:65">
      <c r="D1306" s="25"/>
      <c r="AP1306" s="21"/>
      <c r="AQ1306" s="20"/>
      <c r="AR1306" s="24"/>
      <c r="AY1306" s="26"/>
      <c r="BC1306" s="27"/>
      <c r="BL1306" s="53"/>
      <c r="BM1306" s="54"/>
    </row>
    <row r="1307" spans="4:65">
      <c r="D1307" s="25"/>
      <c r="AP1307" s="21"/>
      <c r="AQ1307" s="20"/>
      <c r="AR1307" s="24"/>
      <c r="AY1307" s="26"/>
      <c r="BC1307" s="27"/>
      <c r="BL1307" s="53"/>
      <c r="BM1307" s="54"/>
    </row>
    <row r="1308" spans="4:65">
      <c r="D1308" s="25"/>
      <c r="AP1308" s="21"/>
      <c r="AQ1308" s="20"/>
      <c r="AR1308" s="24"/>
      <c r="AY1308" s="26"/>
      <c r="BC1308" s="27"/>
      <c r="BL1308" s="53"/>
      <c r="BM1308" s="54"/>
    </row>
    <row r="1309" spans="4:65">
      <c r="D1309" s="25"/>
      <c r="AP1309" s="21"/>
      <c r="AQ1309" s="20"/>
      <c r="AR1309" s="24"/>
      <c r="AY1309" s="26"/>
      <c r="BC1309" s="27"/>
      <c r="BL1309" s="53"/>
      <c r="BM1309" s="54"/>
    </row>
    <row r="1310" spans="4:65">
      <c r="D1310" s="25"/>
      <c r="AP1310" s="21"/>
      <c r="AQ1310" s="20"/>
      <c r="AR1310" s="24"/>
      <c r="AY1310" s="26"/>
      <c r="BC1310" s="27"/>
      <c r="BL1310" s="53"/>
      <c r="BM1310" s="54"/>
    </row>
    <row r="1311" spans="4:65">
      <c r="D1311" s="25"/>
      <c r="AP1311" s="21"/>
      <c r="AQ1311" s="20"/>
      <c r="AR1311" s="24"/>
      <c r="AY1311" s="26"/>
      <c r="BC1311" s="27"/>
      <c r="BL1311" s="53"/>
      <c r="BM1311" s="54"/>
    </row>
    <row r="1312" spans="4:65">
      <c r="D1312" s="25"/>
      <c r="AP1312" s="21"/>
      <c r="AQ1312" s="20"/>
      <c r="AR1312" s="24"/>
      <c r="AY1312" s="26"/>
      <c r="BC1312" s="27"/>
      <c r="BL1312" s="53"/>
      <c r="BM1312" s="54"/>
    </row>
    <row r="1313" spans="4:65">
      <c r="D1313" s="25"/>
      <c r="AP1313" s="21"/>
      <c r="AQ1313" s="20"/>
      <c r="AR1313" s="24"/>
      <c r="AY1313" s="26"/>
      <c r="BC1313" s="27"/>
      <c r="BL1313" s="53"/>
      <c r="BM1313" s="54"/>
    </row>
    <row r="1314" spans="4:65">
      <c r="D1314" s="25"/>
      <c r="AP1314" s="21"/>
      <c r="AQ1314" s="20"/>
      <c r="AR1314" s="24"/>
      <c r="AY1314" s="26"/>
      <c r="BC1314" s="27"/>
      <c r="BL1314" s="53"/>
      <c r="BM1314" s="54"/>
    </row>
    <row r="1315" spans="4:65">
      <c r="D1315" s="25"/>
      <c r="AP1315" s="21"/>
      <c r="AQ1315" s="20"/>
      <c r="AR1315" s="24"/>
      <c r="AY1315" s="26"/>
      <c r="BC1315" s="27"/>
      <c r="BL1315" s="53"/>
      <c r="BM1315" s="54"/>
    </row>
    <row r="1316" spans="4:65">
      <c r="D1316" s="25"/>
      <c r="AP1316" s="21"/>
      <c r="AQ1316" s="20"/>
      <c r="AR1316" s="24"/>
      <c r="AY1316" s="26"/>
      <c r="BC1316" s="27"/>
      <c r="BL1316" s="53"/>
      <c r="BM1316" s="54"/>
    </row>
    <row r="1317" spans="4:65">
      <c r="D1317" s="25"/>
      <c r="AP1317" s="21"/>
      <c r="AQ1317" s="20"/>
      <c r="AR1317" s="24"/>
      <c r="AY1317" s="26"/>
      <c r="BC1317" s="27"/>
      <c r="BL1317" s="53"/>
      <c r="BM1317" s="54"/>
    </row>
    <row r="1318" spans="4:65">
      <c r="D1318" s="25"/>
      <c r="AP1318" s="21"/>
      <c r="AQ1318" s="20"/>
      <c r="AR1318" s="24"/>
      <c r="AY1318" s="26"/>
      <c r="BC1318" s="27"/>
      <c r="BL1318" s="53"/>
      <c r="BM1318" s="54"/>
    </row>
    <row r="1319" spans="4:65">
      <c r="D1319" s="25"/>
      <c r="AP1319" s="21"/>
      <c r="AQ1319" s="20"/>
      <c r="AR1319" s="24"/>
      <c r="AY1319" s="26"/>
      <c r="BC1319" s="27"/>
      <c r="BL1319" s="53"/>
      <c r="BM1319" s="54"/>
    </row>
    <row r="1320" spans="4:65">
      <c r="D1320" s="25"/>
      <c r="AP1320" s="21"/>
      <c r="AQ1320" s="20"/>
      <c r="AR1320" s="24"/>
      <c r="AY1320" s="26"/>
      <c r="BC1320" s="27"/>
      <c r="BL1320" s="53"/>
      <c r="BM1320" s="54"/>
    </row>
    <row r="1321" spans="4:65">
      <c r="D1321" s="25"/>
      <c r="AP1321" s="21"/>
      <c r="AQ1321" s="20"/>
      <c r="AR1321" s="24"/>
      <c r="AY1321" s="26"/>
      <c r="BC1321" s="27"/>
      <c r="BL1321" s="53"/>
      <c r="BM1321" s="54"/>
    </row>
    <row r="1322" spans="4:65">
      <c r="D1322" s="25"/>
      <c r="AP1322" s="21"/>
      <c r="AQ1322" s="20"/>
      <c r="AR1322" s="24"/>
      <c r="AY1322" s="26"/>
      <c r="BC1322" s="27"/>
      <c r="BL1322" s="53"/>
      <c r="BM1322" s="54"/>
    </row>
    <row r="1323" spans="4:65">
      <c r="D1323" s="25"/>
      <c r="AP1323" s="21"/>
      <c r="AQ1323" s="20"/>
      <c r="AR1323" s="24"/>
      <c r="AY1323" s="26"/>
      <c r="BC1323" s="27"/>
      <c r="BL1323" s="53"/>
      <c r="BM1323" s="54"/>
    </row>
    <row r="1324" spans="4:65">
      <c r="D1324" s="25"/>
      <c r="AP1324" s="21"/>
      <c r="AQ1324" s="20"/>
      <c r="AR1324" s="24"/>
      <c r="AY1324" s="26"/>
      <c r="BC1324" s="27"/>
      <c r="BL1324" s="53"/>
      <c r="BM1324" s="54"/>
    </row>
    <row r="1325" spans="4:65">
      <c r="D1325" s="25"/>
      <c r="AP1325" s="21"/>
      <c r="AQ1325" s="20"/>
      <c r="AR1325" s="24"/>
      <c r="AY1325" s="26"/>
      <c r="BC1325" s="27"/>
      <c r="BL1325" s="53"/>
      <c r="BM1325" s="54"/>
    </row>
    <row r="1326" spans="4:65">
      <c r="D1326" s="25"/>
      <c r="AP1326" s="21"/>
      <c r="AQ1326" s="20"/>
      <c r="AR1326" s="24"/>
      <c r="AY1326" s="26"/>
      <c r="BC1326" s="27"/>
      <c r="BL1326" s="53"/>
      <c r="BM1326" s="54"/>
    </row>
    <row r="1327" spans="4:65">
      <c r="D1327" s="25"/>
      <c r="AP1327" s="21"/>
      <c r="AQ1327" s="20"/>
      <c r="AR1327" s="24"/>
      <c r="AY1327" s="26"/>
      <c r="BC1327" s="27"/>
      <c r="BL1327" s="53"/>
      <c r="BM1327" s="54"/>
    </row>
    <row r="1328" spans="4:65">
      <c r="D1328" s="25"/>
      <c r="AP1328" s="21"/>
      <c r="AQ1328" s="20"/>
      <c r="AR1328" s="24"/>
      <c r="AY1328" s="26"/>
      <c r="BC1328" s="27"/>
      <c r="BL1328" s="53"/>
      <c r="BM1328" s="54"/>
    </row>
    <row r="1329" spans="4:65">
      <c r="D1329" s="25"/>
      <c r="AP1329" s="21"/>
      <c r="AQ1329" s="20"/>
      <c r="AR1329" s="24"/>
      <c r="AY1329" s="26"/>
      <c r="BC1329" s="27"/>
      <c r="BL1329" s="53"/>
      <c r="BM1329" s="54"/>
    </row>
    <row r="1330" spans="4:65">
      <c r="D1330" s="25"/>
      <c r="AP1330" s="21"/>
      <c r="AQ1330" s="20"/>
      <c r="AR1330" s="24"/>
      <c r="AY1330" s="26"/>
      <c r="BC1330" s="27"/>
      <c r="BL1330" s="53"/>
      <c r="BM1330" s="54"/>
    </row>
    <row r="1331" spans="4:65">
      <c r="D1331" s="25"/>
      <c r="AP1331" s="21"/>
      <c r="AQ1331" s="20"/>
      <c r="AR1331" s="24"/>
      <c r="AY1331" s="26"/>
      <c r="BC1331" s="27"/>
      <c r="BL1331" s="53"/>
      <c r="BM1331" s="54"/>
    </row>
    <row r="1332" spans="4:65">
      <c r="D1332" s="25"/>
      <c r="AP1332" s="21"/>
      <c r="AQ1332" s="20"/>
      <c r="AR1332" s="24"/>
      <c r="AY1332" s="26"/>
      <c r="BC1332" s="27"/>
      <c r="BL1332" s="53"/>
      <c r="BM1332" s="54"/>
    </row>
    <row r="1333" spans="4:65">
      <c r="D1333" s="25"/>
      <c r="AP1333" s="21"/>
      <c r="AQ1333" s="20"/>
      <c r="AR1333" s="24"/>
      <c r="AY1333" s="26"/>
      <c r="BC1333" s="27"/>
      <c r="BL1333" s="53"/>
      <c r="BM1333" s="54"/>
    </row>
    <row r="1334" spans="4:65">
      <c r="D1334" s="25"/>
      <c r="AP1334" s="21"/>
      <c r="AQ1334" s="20"/>
      <c r="AR1334" s="24"/>
      <c r="AY1334" s="26"/>
      <c r="BC1334" s="27"/>
      <c r="BL1334" s="53"/>
      <c r="BM1334" s="54"/>
    </row>
    <row r="1335" spans="4:65">
      <c r="D1335" s="25"/>
      <c r="AP1335" s="21"/>
      <c r="AQ1335" s="20"/>
      <c r="AR1335" s="24"/>
      <c r="AY1335" s="26"/>
      <c r="BC1335" s="27"/>
      <c r="BL1335" s="53"/>
      <c r="BM1335" s="54"/>
    </row>
    <row r="1336" spans="4:65">
      <c r="D1336" s="25"/>
      <c r="AP1336" s="21"/>
      <c r="AQ1336" s="20"/>
      <c r="AR1336" s="24"/>
      <c r="AY1336" s="26"/>
      <c r="BC1336" s="27"/>
      <c r="BL1336" s="53"/>
      <c r="BM1336" s="54"/>
    </row>
    <row r="1337" spans="4:65">
      <c r="D1337" s="25"/>
      <c r="AP1337" s="21"/>
      <c r="AQ1337" s="20"/>
      <c r="AR1337" s="24"/>
      <c r="AY1337" s="26"/>
      <c r="BC1337" s="27"/>
      <c r="BL1337" s="53"/>
      <c r="BM1337" s="54"/>
    </row>
    <row r="1338" spans="4:65">
      <c r="D1338" s="25"/>
      <c r="AP1338" s="21"/>
      <c r="AQ1338" s="20"/>
      <c r="AR1338" s="24"/>
      <c r="AY1338" s="26"/>
      <c r="BC1338" s="27"/>
      <c r="BL1338" s="53"/>
      <c r="BM1338" s="54"/>
    </row>
    <row r="1339" spans="4:65">
      <c r="D1339" s="25"/>
      <c r="AP1339" s="21"/>
      <c r="AQ1339" s="20"/>
      <c r="AR1339" s="24"/>
      <c r="AY1339" s="26"/>
      <c r="BC1339" s="27"/>
      <c r="BL1339" s="53"/>
      <c r="BM1339" s="54"/>
    </row>
    <row r="1340" spans="4:65">
      <c r="D1340" s="25"/>
      <c r="AP1340" s="21"/>
      <c r="AQ1340" s="20"/>
      <c r="AR1340" s="24"/>
      <c r="AY1340" s="26"/>
      <c r="BC1340" s="27"/>
      <c r="BL1340" s="53"/>
      <c r="BM1340" s="54"/>
    </row>
    <row r="1341" spans="4:65">
      <c r="D1341" s="25"/>
      <c r="AP1341" s="21"/>
      <c r="AQ1341" s="20"/>
      <c r="AR1341" s="24"/>
      <c r="AY1341" s="26"/>
      <c r="BC1341" s="27"/>
      <c r="BL1341" s="53"/>
      <c r="BM1341" s="54"/>
    </row>
    <row r="1342" spans="4:65">
      <c r="D1342" s="25"/>
      <c r="AP1342" s="21"/>
      <c r="AQ1342" s="20"/>
      <c r="AR1342" s="24"/>
      <c r="AY1342" s="26"/>
      <c r="BC1342" s="27"/>
      <c r="BL1342" s="53"/>
      <c r="BM1342" s="54"/>
    </row>
    <row r="1343" spans="4:65">
      <c r="D1343" s="25"/>
      <c r="AP1343" s="21"/>
      <c r="AQ1343" s="20"/>
      <c r="AR1343" s="24"/>
      <c r="AY1343" s="26"/>
      <c r="BC1343" s="27"/>
      <c r="BL1343" s="53"/>
      <c r="BM1343" s="54"/>
    </row>
    <row r="1344" spans="4:65">
      <c r="D1344" s="25"/>
      <c r="AP1344" s="21"/>
      <c r="AQ1344" s="20"/>
      <c r="AR1344" s="24"/>
      <c r="AY1344" s="26"/>
      <c r="BC1344" s="27"/>
      <c r="BL1344" s="53"/>
      <c r="BM1344" s="54"/>
    </row>
    <row r="1345" spans="4:65">
      <c r="D1345" s="25"/>
      <c r="AP1345" s="21"/>
      <c r="AQ1345" s="20"/>
      <c r="AR1345" s="24"/>
      <c r="AY1345" s="26"/>
      <c r="BC1345" s="27"/>
      <c r="BL1345" s="53"/>
      <c r="BM1345" s="54"/>
    </row>
    <row r="1346" spans="4:65">
      <c r="D1346" s="25"/>
      <c r="AP1346" s="21"/>
      <c r="AQ1346" s="20"/>
      <c r="AR1346" s="24"/>
      <c r="AY1346" s="26"/>
      <c r="BC1346" s="27"/>
      <c r="BL1346" s="53"/>
      <c r="BM1346" s="54"/>
    </row>
    <row r="1347" spans="4:65">
      <c r="D1347" s="25"/>
      <c r="AP1347" s="21"/>
      <c r="AQ1347" s="20"/>
      <c r="AR1347" s="24"/>
      <c r="AY1347" s="26"/>
      <c r="BC1347" s="27"/>
      <c r="BL1347" s="53"/>
      <c r="BM1347" s="54"/>
    </row>
    <row r="1348" spans="4:65">
      <c r="D1348" s="25"/>
      <c r="AP1348" s="21"/>
      <c r="AQ1348" s="20"/>
      <c r="AR1348" s="24"/>
      <c r="AY1348" s="26"/>
      <c r="BC1348" s="27"/>
      <c r="BL1348" s="53"/>
      <c r="BM1348" s="54"/>
    </row>
    <row r="1349" spans="4:65">
      <c r="D1349" s="25"/>
      <c r="AP1349" s="21"/>
      <c r="AQ1349" s="20"/>
      <c r="AR1349" s="24"/>
      <c r="AY1349" s="26"/>
      <c r="BC1349" s="27"/>
      <c r="BL1349" s="53"/>
      <c r="BM1349" s="54"/>
    </row>
    <row r="1350" spans="4:65">
      <c r="D1350" s="25"/>
      <c r="AP1350" s="21"/>
      <c r="AQ1350" s="20"/>
      <c r="AR1350" s="24"/>
      <c r="AY1350" s="26"/>
      <c r="BC1350" s="27"/>
      <c r="BL1350" s="53"/>
      <c r="BM1350" s="54"/>
    </row>
    <row r="1351" spans="4:65">
      <c r="D1351" s="25"/>
      <c r="AP1351" s="21"/>
      <c r="AQ1351" s="20"/>
      <c r="AR1351" s="24"/>
      <c r="AY1351" s="26"/>
      <c r="BC1351" s="27"/>
      <c r="BL1351" s="53"/>
      <c r="BM1351" s="54"/>
    </row>
    <row r="1352" spans="4:65">
      <c r="D1352" s="25"/>
      <c r="AP1352" s="21"/>
      <c r="AQ1352" s="20"/>
      <c r="AR1352" s="24"/>
      <c r="AY1352" s="26"/>
      <c r="BC1352" s="27"/>
      <c r="BL1352" s="53"/>
      <c r="BM1352" s="54"/>
    </row>
    <row r="1353" spans="4:65">
      <c r="D1353" s="25"/>
      <c r="AP1353" s="21"/>
      <c r="AQ1353" s="20"/>
      <c r="AR1353" s="24"/>
      <c r="AY1353" s="26"/>
      <c r="BC1353" s="27"/>
      <c r="BL1353" s="53"/>
      <c r="BM1353" s="54"/>
    </row>
    <row r="1354" spans="4:65">
      <c r="D1354" s="25"/>
      <c r="AP1354" s="21"/>
      <c r="AQ1354" s="20"/>
      <c r="AR1354" s="24"/>
      <c r="AY1354" s="26"/>
      <c r="BC1354" s="27"/>
      <c r="BL1354" s="53"/>
      <c r="BM1354" s="54"/>
    </row>
    <row r="1355" spans="4:65">
      <c r="D1355" s="25"/>
      <c r="AP1355" s="21"/>
      <c r="AQ1355" s="20"/>
      <c r="AR1355" s="24"/>
      <c r="AY1355" s="26"/>
      <c r="BC1355" s="27"/>
      <c r="BL1355" s="53"/>
      <c r="BM1355" s="54"/>
    </row>
    <row r="1356" spans="4:65">
      <c r="D1356" s="25"/>
      <c r="AP1356" s="21"/>
      <c r="AQ1356" s="20"/>
      <c r="AR1356" s="24"/>
      <c r="AY1356" s="26"/>
      <c r="BC1356" s="27"/>
      <c r="BL1356" s="53"/>
      <c r="BM1356" s="54"/>
    </row>
    <row r="1357" spans="4:65">
      <c r="D1357" s="25"/>
      <c r="AP1357" s="21"/>
      <c r="AQ1357" s="20"/>
      <c r="AR1357" s="24"/>
      <c r="AY1357" s="26"/>
      <c r="BC1357" s="27"/>
      <c r="BL1357" s="53"/>
      <c r="BM1357" s="54"/>
    </row>
    <row r="1358" spans="4:65">
      <c r="D1358" s="25"/>
      <c r="AP1358" s="21"/>
      <c r="AQ1358" s="20"/>
      <c r="AR1358" s="24"/>
      <c r="AY1358" s="26"/>
      <c r="BC1358" s="27"/>
      <c r="BL1358" s="53"/>
      <c r="BM1358" s="54"/>
    </row>
    <row r="1359" spans="4:65">
      <c r="D1359" s="25"/>
      <c r="AP1359" s="21"/>
      <c r="AQ1359" s="20"/>
      <c r="AR1359" s="24"/>
      <c r="AY1359" s="26"/>
      <c r="BC1359" s="27"/>
      <c r="BL1359" s="53"/>
      <c r="BM1359" s="54"/>
    </row>
    <row r="1360" spans="4:65">
      <c r="D1360" s="25"/>
      <c r="AP1360" s="21"/>
      <c r="AQ1360" s="20"/>
      <c r="AR1360" s="24"/>
      <c r="AY1360" s="26"/>
      <c r="BC1360" s="27"/>
      <c r="BL1360" s="53"/>
      <c r="BM1360" s="54"/>
    </row>
    <row r="1361" spans="4:65">
      <c r="D1361" s="25"/>
      <c r="AP1361" s="21"/>
      <c r="AQ1361" s="20"/>
      <c r="AR1361" s="24"/>
      <c r="AY1361" s="26"/>
      <c r="BC1361" s="27"/>
      <c r="BL1361" s="53"/>
      <c r="BM1361" s="54"/>
    </row>
    <row r="1362" spans="4:65">
      <c r="D1362" s="25"/>
      <c r="AP1362" s="21"/>
      <c r="AQ1362" s="20"/>
      <c r="AR1362" s="24"/>
      <c r="AY1362" s="26"/>
      <c r="BC1362" s="27"/>
      <c r="BL1362" s="53"/>
      <c r="BM1362" s="54"/>
    </row>
    <row r="1363" spans="4:65">
      <c r="D1363" s="25"/>
      <c r="AP1363" s="21"/>
      <c r="AQ1363" s="20"/>
      <c r="AR1363" s="24"/>
      <c r="AY1363" s="26"/>
      <c r="BC1363" s="27"/>
      <c r="BL1363" s="53"/>
      <c r="BM1363" s="54"/>
    </row>
    <row r="1364" spans="4:65">
      <c r="D1364" s="25"/>
      <c r="AP1364" s="21"/>
      <c r="AQ1364" s="20"/>
      <c r="AR1364" s="24"/>
      <c r="AY1364" s="26"/>
      <c r="BC1364" s="27"/>
      <c r="BL1364" s="53"/>
      <c r="BM1364" s="54"/>
    </row>
    <row r="1365" spans="4:65">
      <c r="D1365" s="25"/>
      <c r="AP1365" s="21"/>
      <c r="AQ1365" s="20"/>
      <c r="AR1365" s="24"/>
      <c r="AY1365" s="26"/>
      <c r="BC1365" s="27"/>
      <c r="BL1365" s="53"/>
      <c r="BM1365" s="54"/>
    </row>
    <row r="1366" spans="4:65">
      <c r="D1366" s="25"/>
      <c r="AP1366" s="21"/>
      <c r="AQ1366" s="20"/>
      <c r="AR1366" s="24"/>
      <c r="AY1366" s="26"/>
      <c r="BC1366" s="27"/>
      <c r="BL1366" s="53"/>
      <c r="BM1366" s="54"/>
    </row>
    <row r="1367" spans="4:65">
      <c r="D1367" s="25"/>
      <c r="AP1367" s="21"/>
      <c r="AQ1367" s="20"/>
      <c r="AR1367" s="24"/>
      <c r="AY1367" s="26"/>
      <c r="BC1367" s="27"/>
      <c r="BL1367" s="53"/>
      <c r="BM1367" s="54"/>
    </row>
    <row r="1368" spans="4:65">
      <c r="D1368" s="25"/>
      <c r="AP1368" s="21"/>
      <c r="AQ1368" s="20"/>
      <c r="AR1368" s="24"/>
      <c r="AY1368" s="26"/>
      <c r="BC1368" s="27"/>
      <c r="BL1368" s="53"/>
      <c r="BM1368" s="54"/>
    </row>
    <row r="1369" spans="4:65">
      <c r="D1369" s="25"/>
      <c r="AP1369" s="21"/>
      <c r="AQ1369" s="20"/>
      <c r="AR1369" s="24"/>
      <c r="AY1369" s="26"/>
      <c r="BC1369" s="27"/>
      <c r="BL1369" s="53"/>
      <c r="BM1369" s="54"/>
    </row>
    <row r="1370" spans="4:65">
      <c r="D1370" s="25"/>
      <c r="AP1370" s="21"/>
      <c r="AQ1370" s="20"/>
      <c r="AR1370" s="24"/>
      <c r="AY1370" s="26"/>
      <c r="BC1370" s="27"/>
      <c r="BL1370" s="53"/>
      <c r="BM1370" s="54"/>
    </row>
    <row r="1371" spans="4:65">
      <c r="D1371" s="25"/>
      <c r="AP1371" s="21"/>
      <c r="AQ1371" s="20"/>
      <c r="AR1371" s="24"/>
      <c r="AY1371" s="26"/>
      <c r="BC1371" s="27"/>
      <c r="BL1371" s="53"/>
      <c r="BM1371" s="54"/>
    </row>
    <row r="1372" spans="4:65">
      <c r="D1372" s="25"/>
      <c r="AP1372" s="21"/>
      <c r="AQ1372" s="20"/>
      <c r="AR1372" s="24"/>
      <c r="AY1372" s="26"/>
      <c r="BC1372" s="27"/>
      <c r="BL1372" s="53"/>
      <c r="BM1372" s="54"/>
    </row>
    <row r="1373" spans="4:65">
      <c r="D1373" s="25"/>
      <c r="AP1373" s="21"/>
      <c r="AQ1373" s="20"/>
      <c r="AR1373" s="24"/>
      <c r="AY1373" s="26"/>
      <c r="BC1373" s="27"/>
      <c r="BL1373" s="53"/>
      <c r="BM1373" s="54"/>
    </row>
    <row r="1374" spans="4:65">
      <c r="D1374" s="25"/>
      <c r="AP1374" s="21"/>
      <c r="AQ1374" s="20"/>
      <c r="AR1374" s="24"/>
      <c r="AY1374" s="26"/>
      <c r="BC1374" s="27"/>
      <c r="BL1374" s="53"/>
      <c r="BM1374" s="54"/>
    </row>
    <row r="1375" spans="4:65">
      <c r="D1375" s="25"/>
      <c r="AP1375" s="21"/>
      <c r="AQ1375" s="20"/>
      <c r="AR1375" s="24"/>
      <c r="AY1375" s="26"/>
      <c r="BC1375" s="27"/>
      <c r="BL1375" s="53"/>
      <c r="BM1375" s="54"/>
    </row>
    <row r="1376" spans="4:65">
      <c r="D1376" s="25"/>
      <c r="AP1376" s="21"/>
      <c r="AQ1376" s="20"/>
      <c r="AR1376" s="24"/>
      <c r="AY1376" s="26"/>
      <c r="BC1376" s="27"/>
      <c r="BL1376" s="53"/>
      <c r="BM1376" s="54"/>
    </row>
    <row r="1377" spans="4:65">
      <c r="D1377" s="25"/>
      <c r="AP1377" s="21"/>
      <c r="AQ1377" s="20"/>
      <c r="AR1377" s="24"/>
      <c r="AY1377" s="26"/>
      <c r="BC1377" s="27"/>
      <c r="BL1377" s="53"/>
      <c r="BM1377" s="54"/>
    </row>
    <row r="1378" spans="4:65">
      <c r="D1378" s="25"/>
      <c r="AP1378" s="21"/>
      <c r="AQ1378" s="20"/>
      <c r="AR1378" s="24"/>
      <c r="AY1378" s="26"/>
      <c r="BC1378" s="27"/>
      <c r="BL1378" s="53"/>
      <c r="BM1378" s="54"/>
    </row>
    <row r="1379" spans="4:65">
      <c r="D1379" s="25"/>
      <c r="AP1379" s="21"/>
      <c r="AQ1379" s="20"/>
      <c r="AR1379" s="24"/>
      <c r="AY1379" s="26"/>
      <c r="BC1379" s="27"/>
      <c r="BL1379" s="53"/>
      <c r="BM1379" s="54"/>
    </row>
    <row r="1380" spans="4:65">
      <c r="D1380" s="25"/>
      <c r="AP1380" s="21"/>
      <c r="AQ1380" s="20"/>
      <c r="AR1380" s="24"/>
      <c r="AY1380" s="26"/>
      <c r="BC1380" s="27"/>
      <c r="BL1380" s="53"/>
      <c r="BM1380" s="54"/>
    </row>
    <row r="1381" spans="4:65">
      <c r="D1381" s="25"/>
      <c r="AP1381" s="21"/>
      <c r="AQ1381" s="20"/>
      <c r="AR1381" s="24"/>
      <c r="AY1381" s="26"/>
      <c r="BC1381" s="27"/>
      <c r="BL1381" s="53"/>
      <c r="BM1381" s="54"/>
    </row>
    <row r="1382" spans="4:65">
      <c r="D1382" s="25"/>
      <c r="AP1382" s="21"/>
      <c r="AQ1382" s="20"/>
      <c r="AR1382" s="24"/>
      <c r="AY1382" s="26"/>
      <c r="BC1382" s="27"/>
      <c r="BL1382" s="53"/>
      <c r="BM1382" s="54"/>
    </row>
    <row r="1383" spans="4:65">
      <c r="D1383" s="25"/>
      <c r="AP1383" s="21"/>
      <c r="AQ1383" s="20"/>
      <c r="AR1383" s="24"/>
      <c r="AY1383" s="26"/>
      <c r="BC1383" s="27"/>
      <c r="BL1383" s="53"/>
      <c r="BM1383" s="54"/>
    </row>
    <row r="1384" spans="4:65">
      <c r="D1384" s="25"/>
      <c r="AP1384" s="21"/>
      <c r="AQ1384" s="20"/>
      <c r="AR1384" s="24"/>
      <c r="AY1384" s="26"/>
      <c r="BC1384" s="27"/>
      <c r="BL1384" s="53"/>
      <c r="BM1384" s="54"/>
    </row>
    <row r="1385" spans="4:65">
      <c r="D1385" s="25"/>
      <c r="AP1385" s="21"/>
      <c r="AQ1385" s="20"/>
      <c r="AR1385" s="24"/>
      <c r="AY1385" s="26"/>
      <c r="BC1385" s="27"/>
      <c r="BL1385" s="53"/>
      <c r="BM1385" s="54"/>
    </row>
    <row r="1386" spans="4:65">
      <c r="D1386" s="25"/>
      <c r="AP1386" s="21"/>
      <c r="AQ1386" s="20"/>
      <c r="AR1386" s="24"/>
      <c r="AY1386" s="26"/>
      <c r="BC1386" s="27"/>
      <c r="BL1386" s="53"/>
      <c r="BM1386" s="54"/>
    </row>
    <row r="1387" spans="4:65">
      <c r="D1387" s="25"/>
      <c r="AP1387" s="21"/>
      <c r="AQ1387" s="20"/>
      <c r="AR1387" s="24"/>
      <c r="AY1387" s="26"/>
      <c r="BC1387" s="27"/>
      <c r="BL1387" s="53"/>
      <c r="BM1387" s="54"/>
    </row>
    <row r="1388" spans="4:65">
      <c r="D1388" s="25"/>
      <c r="AP1388" s="21"/>
      <c r="AQ1388" s="20"/>
      <c r="AR1388" s="24"/>
      <c r="AY1388" s="26"/>
      <c r="BC1388" s="27"/>
      <c r="BL1388" s="53"/>
      <c r="BM1388" s="54"/>
    </row>
    <row r="1389" spans="4:65">
      <c r="D1389" s="25"/>
      <c r="AP1389" s="21"/>
      <c r="AQ1389" s="20"/>
      <c r="AR1389" s="24"/>
      <c r="AY1389" s="26"/>
      <c r="BC1389" s="27"/>
      <c r="BL1389" s="53"/>
      <c r="BM1389" s="54"/>
    </row>
    <row r="1390" spans="4:65">
      <c r="D1390" s="25"/>
      <c r="AP1390" s="21"/>
      <c r="AQ1390" s="20"/>
      <c r="AR1390" s="24"/>
      <c r="AY1390" s="26"/>
      <c r="BC1390" s="27"/>
      <c r="BL1390" s="53"/>
      <c r="BM1390" s="54"/>
    </row>
    <row r="1391" spans="4:65">
      <c r="D1391" s="25"/>
      <c r="AP1391" s="21"/>
      <c r="AQ1391" s="20"/>
      <c r="AR1391" s="24"/>
      <c r="AY1391" s="26"/>
      <c r="BC1391" s="27"/>
      <c r="BL1391" s="53"/>
      <c r="BM1391" s="54"/>
    </row>
    <row r="1392" spans="4:65">
      <c r="D1392" s="25"/>
      <c r="AP1392" s="21"/>
      <c r="AQ1392" s="20"/>
      <c r="AR1392" s="24"/>
      <c r="AY1392" s="26"/>
      <c r="BC1392" s="27"/>
      <c r="BL1392" s="53"/>
      <c r="BM1392" s="54"/>
    </row>
    <row r="1393" spans="4:65">
      <c r="D1393" s="25"/>
      <c r="AP1393" s="21"/>
      <c r="AQ1393" s="20"/>
      <c r="AR1393" s="24"/>
      <c r="AY1393" s="26"/>
      <c r="BC1393" s="27"/>
      <c r="BL1393" s="53"/>
      <c r="BM1393" s="54"/>
    </row>
    <row r="1394" spans="4:65">
      <c r="D1394" s="25"/>
      <c r="AP1394" s="21"/>
      <c r="AQ1394" s="20"/>
      <c r="AR1394" s="24"/>
      <c r="AY1394" s="26"/>
      <c r="BC1394" s="27"/>
      <c r="BL1394" s="53"/>
      <c r="BM1394" s="54"/>
    </row>
    <row r="1395" spans="4:65">
      <c r="D1395" s="25"/>
      <c r="AP1395" s="21"/>
      <c r="AQ1395" s="20"/>
      <c r="AR1395" s="24"/>
      <c r="AY1395" s="26"/>
      <c r="BC1395" s="27"/>
      <c r="BL1395" s="53"/>
      <c r="BM1395" s="54"/>
    </row>
    <row r="1396" spans="4:65">
      <c r="D1396" s="25"/>
      <c r="AP1396" s="21"/>
      <c r="AQ1396" s="20"/>
      <c r="AR1396" s="24"/>
      <c r="AY1396" s="26"/>
      <c r="BC1396" s="27"/>
      <c r="BL1396" s="53"/>
      <c r="BM1396" s="54"/>
    </row>
    <row r="1397" spans="4:65">
      <c r="D1397" s="25"/>
      <c r="AP1397" s="21"/>
      <c r="AQ1397" s="20"/>
      <c r="AR1397" s="24"/>
      <c r="AY1397" s="26"/>
      <c r="BC1397" s="27"/>
      <c r="BL1397" s="53"/>
      <c r="BM1397" s="54"/>
    </row>
    <row r="1398" spans="4:65">
      <c r="D1398" s="25"/>
      <c r="AP1398" s="21"/>
      <c r="AQ1398" s="20"/>
      <c r="AR1398" s="24"/>
      <c r="AY1398" s="26"/>
      <c r="BC1398" s="27"/>
      <c r="BL1398" s="53"/>
      <c r="BM1398" s="54"/>
    </row>
    <row r="1399" spans="4:65">
      <c r="D1399" s="25"/>
      <c r="AP1399" s="21"/>
      <c r="AQ1399" s="20"/>
      <c r="AR1399" s="24"/>
      <c r="AY1399" s="26"/>
      <c r="BC1399" s="27"/>
      <c r="BL1399" s="53"/>
      <c r="BM1399" s="54"/>
    </row>
    <row r="1400" spans="4:65">
      <c r="D1400" s="25"/>
      <c r="AP1400" s="21"/>
      <c r="AQ1400" s="20"/>
      <c r="AR1400" s="24"/>
      <c r="AY1400" s="26"/>
      <c r="BC1400" s="27"/>
      <c r="BL1400" s="53"/>
      <c r="BM1400" s="54"/>
    </row>
    <row r="1401" spans="4:65">
      <c r="D1401" s="25"/>
      <c r="AP1401" s="21"/>
      <c r="AQ1401" s="20"/>
      <c r="AR1401" s="24"/>
      <c r="AY1401" s="26"/>
      <c r="BC1401" s="27"/>
      <c r="BL1401" s="53"/>
      <c r="BM1401" s="54"/>
    </row>
    <row r="1402" spans="4:65">
      <c r="D1402" s="25"/>
      <c r="AP1402" s="21"/>
      <c r="AQ1402" s="20"/>
      <c r="AR1402" s="24"/>
      <c r="AY1402" s="26"/>
      <c r="BC1402" s="27"/>
      <c r="BL1402" s="53"/>
      <c r="BM1402" s="54"/>
    </row>
    <row r="1403" spans="4:65">
      <c r="D1403" s="25"/>
      <c r="AP1403" s="21"/>
      <c r="AQ1403" s="20"/>
      <c r="AR1403" s="24"/>
      <c r="AY1403" s="26"/>
      <c r="BC1403" s="27"/>
      <c r="BL1403" s="53"/>
      <c r="BM1403" s="54"/>
    </row>
    <row r="1404" spans="4:65">
      <c r="D1404" s="25"/>
      <c r="AP1404" s="21"/>
      <c r="AQ1404" s="20"/>
      <c r="AR1404" s="24"/>
      <c r="AY1404" s="26"/>
      <c r="BC1404" s="27"/>
      <c r="BL1404" s="53"/>
      <c r="BM1404" s="54"/>
    </row>
    <row r="1405" spans="4:65">
      <c r="D1405" s="25"/>
      <c r="AP1405" s="21"/>
      <c r="AQ1405" s="20"/>
      <c r="AR1405" s="24"/>
      <c r="AY1405" s="26"/>
      <c r="BC1405" s="27"/>
      <c r="BL1405" s="53"/>
      <c r="BM1405" s="54"/>
    </row>
    <row r="1406" spans="4:65">
      <c r="D1406" s="25"/>
      <c r="AP1406" s="21"/>
      <c r="AQ1406" s="20"/>
      <c r="AR1406" s="24"/>
      <c r="AY1406" s="26"/>
      <c r="BC1406" s="27"/>
      <c r="BL1406" s="53"/>
      <c r="BM1406" s="54"/>
    </row>
    <row r="1407" spans="4:65">
      <c r="D1407" s="25"/>
      <c r="AP1407" s="21"/>
      <c r="AQ1407" s="20"/>
      <c r="AR1407" s="24"/>
      <c r="AY1407" s="26"/>
      <c r="BC1407" s="27"/>
      <c r="BL1407" s="53"/>
      <c r="BM1407" s="54"/>
    </row>
    <row r="1408" spans="4:65">
      <c r="D1408" s="25"/>
      <c r="AP1408" s="21"/>
      <c r="AQ1408" s="20"/>
      <c r="AR1408" s="24"/>
      <c r="AY1408" s="26"/>
      <c r="BC1408" s="27"/>
      <c r="BL1408" s="53"/>
      <c r="BM1408" s="54"/>
    </row>
    <row r="1409" spans="4:65">
      <c r="D1409" s="25"/>
      <c r="AP1409" s="21"/>
      <c r="AQ1409" s="20"/>
      <c r="AR1409" s="24"/>
      <c r="AY1409" s="26"/>
      <c r="BC1409" s="27"/>
      <c r="BL1409" s="53"/>
      <c r="BM1409" s="54"/>
    </row>
    <row r="1410" spans="4:65">
      <c r="D1410" s="25"/>
      <c r="AP1410" s="21"/>
      <c r="AQ1410" s="20"/>
      <c r="AR1410" s="24"/>
      <c r="AY1410" s="26"/>
      <c r="BC1410" s="27"/>
      <c r="BL1410" s="53"/>
      <c r="BM1410" s="54"/>
    </row>
    <row r="1411" spans="4:65">
      <c r="D1411" s="25"/>
      <c r="AP1411" s="21"/>
      <c r="AQ1411" s="20"/>
      <c r="AR1411" s="24"/>
      <c r="AY1411" s="26"/>
      <c r="BC1411" s="27"/>
      <c r="BL1411" s="53"/>
      <c r="BM1411" s="54"/>
    </row>
    <row r="1412" spans="4:65">
      <c r="D1412" s="25"/>
      <c r="AP1412" s="21"/>
      <c r="AQ1412" s="20"/>
      <c r="AR1412" s="24"/>
      <c r="AY1412" s="26"/>
      <c r="BC1412" s="27"/>
      <c r="BL1412" s="53"/>
      <c r="BM1412" s="54"/>
    </row>
    <row r="1413" spans="4:65">
      <c r="D1413" s="25"/>
      <c r="AP1413" s="21"/>
      <c r="AQ1413" s="20"/>
      <c r="AR1413" s="24"/>
      <c r="AY1413" s="26"/>
      <c r="BC1413" s="27"/>
      <c r="BL1413" s="53"/>
      <c r="BM1413" s="54"/>
    </row>
    <row r="1414" spans="4:65">
      <c r="D1414" s="25"/>
      <c r="AP1414" s="21"/>
      <c r="AQ1414" s="20"/>
      <c r="AR1414" s="24"/>
      <c r="AY1414" s="26"/>
      <c r="BC1414" s="27"/>
      <c r="BL1414" s="53"/>
      <c r="BM1414" s="54"/>
    </row>
    <row r="1415" spans="4:65">
      <c r="D1415" s="25"/>
      <c r="AP1415" s="21"/>
      <c r="AQ1415" s="20"/>
      <c r="AR1415" s="24"/>
      <c r="AY1415" s="26"/>
      <c r="BC1415" s="27"/>
      <c r="BL1415" s="53"/>
      <c r="BM1415" s="54"/>
    </row>
    <row r="1416" spans="4:65">
      <c r="D1416" s="25"/>
      <c r="AP1416" s="21"/>
      <c r="AQ1416" s="20"/>
      <c r="AR1416" s="24"/>
      <c r="AY1416" s="26"/>
      <c r="BC1416" s="27"/>
      <c r="BL1416" s="53"/>
      <c r="BM1416" s="54"/>
    </row>
    <row r="1417" spans="4:65">
      <c r="D1417" s="25"/>
      <c r="AP1417" s="21"/>
      <c r="AQ1417" s="20"/>
      <c r="AR1417" s="24"/>
      <c r="AY1417" s="26"/>
      <c r="BC1417" s="27"/>
      <c r="BL1417" s="53"/>
      <c r="BM1417" s="54"/>
    </row>
    <row r="1418" spans="4:65">
      <c r="D1418" s="25"/>
      <c r="AP1418" s="21"/>
      <c r="AQ1418" s="20"/>
      <c r="AR1418" s="24"/>
      <c r="AY1418" s="26"/>
      <c r="BC1418" s="27"/>
      <c r="BL1418" s="53"/>
      <c r="BM1418" s="54"/>
    </row>
    <row r="1419" spans="4:65">
      <c r="D1419" s="25"/>
      <c r="AP1419" s="21"/>
      <c r="AQ1419" s="20"/>
      <c r="AR1419" s="24"/>
      <c r="AY1419" s="26"/>
      <c r="BC1419" s="27"/>
      <c r="BL1419" s="53"/>
      <c r="BM1419" s="54"/>
    </row>
    <row r="1420" spans="4:65">
      <c r="D1420" s="25"/>
      <c r="AP1420" s="21"/>
      <c r="AQ1420" s="20"/>
      <c r="AR1420" s="24"/>
      <c r="AY1420" s="26"/>
      <c r="BC1420" s="27"/>
      <c r="BL1420" s="53"/>
      <c r="BM1420" s="54"/>
    </row>
    <row r="1421" spans="4:65">
      <c r="D1421" s="25"/>
      <c r="AP1421" s="21"/>
      <c r="AQ1421" s="20"/>
      <c r="AR1421" s="24"/>
      <c r="AY1421" s="26"/>
      <c r="BC1421" s="27"/>
      <c r="BL1421" s="53"/>
      <c r="BM1421" s="54"/>
    </row>
    <row r="1422" spans="4:65">
      <c r="D1422" s="25"/>
      <c r="AP1422" s="21"/>
      <c r="AQ1422" s="20"/>
      <c r="AR1422" s="24"/>
      <c r="AY1422" s="26"/>
      <c r="BC1422" s="27"/>
      <c r="BL1422" s="53"/>
      <c r="BM1422" s="54"/>
    </row>
    <row r="1423" spans="4:65">
      <c r="D1423" s="25"/>
      <c r="AP1423" s="21"/>
      <c r="AQ1423" s="20"/>
      <c r="AR1423" s="24"/>
      <c r="AY1423" s="26"/>
      <c r="BC1423" s="27"/>
      <c r="BL1423" s="53"/>
      <c r="BM1423" s="54"/>
    </row>
    <row r="1424" spans="4:65">
      <c r="D1424" s="25"/>
      <c r="AP1424" s="21"/>
      <c r="AQ1424" s="20"/>
      <c r="AR1424" s="24"/>
      <c r="AY1424" s="26"/>
      <c r="BC1424" s="27"/>
      <c r="BL1424" s="53"/>
      <c r="BM1424" s="54"/>
    </row>
    <row r="1425" spans="4:65">
      <c r="D1425" s="25"/>
      <c r="AP1425" s="21"/>
      <c r="AQ1425" s="20"/>
      <c r="AR1425" s="24"/>
      <c r="AY1425" s="26"/>
      <c r="BC1425" s="27"/>
      <c r="BL1425" s="53"/>
      <c r="BM1425" s="54"/>
    </row>
    <row r="1426" spans="4:65">
      <c r="D1426" s="25"/>
      <c r="AP1426" s="21"/>
      <c r="AQ1426" s="20"/>
      <c r="AR1426" s="24"/>
      <c r="AY1426" s="26"/>
      <c r="BC1426" s="27"/>
      <c r="BL1426" s="53"/>
      <c r="BM1426" s="54"/>
    </row>
    <row r="1427" spans="4:65">
      <c r="D1427" s="25"/>
      <c r="AP1427" s="21"/>
      <c r="AQ1427" s="20"/>
      <c r="AR1427" s="24"/>
      <c r="AY1427" s="26"/>
      <c r="BC1427" s="27"/>
      <c r="BL1427" s="53"/>
      <c r="BM1427" s="54"/>
    </row>
    <row r="1428" spans="4:65">
      <c r="D1428" s="25"/>
      <c r="AP1428" s="21"/>
      <c r="AQ1428" s="20"/>
      <c r="AR1428" s="24"/>
      <c r="AY1428" s="26"/>
      <c r="BC1428" s="27"/>
      <c r="BL1428" s="53"/>
      <c r="BM1428" s="54"/>
    </row>
    <row r="1429" spans="4:65">
      <c r="D1429" s="25"/>
      <c r="AP1429" s="21"/>
      <c r="AQ1429" s="20"/>
      <c r="AR1429" s="24"/>
      <c r="AY1429" s="26"/>
      <c r="BC1429" s="27"/>
      <c r="BL1429" s="53"/>
      <c r="BM1429" s="54"/>
    </row>
    <row r="1430" spans="4:65">
      <c r="D1430" s="25"/>
      <c r="AP1430" s="21"/>
      <c r="AQ1430" s="20"/>
      <c r="AR1430" s="24"/>
      <c r="AY1430" s="26"/>
      <c r="BC1430" s="27"/>
      <c r="BL1430" s="53"/>
      <c r="BM1430" s="54"/>
    </row>
    <row r="1431" spans="4:65">
      <c r="D1431" s="25"/>
      <c r="AP1431" s="21"/>
      <c r="AQ1431" s="20"/>
      <c r="AR1431" s="24"/>
      <c r="AY1431" s="26"/>
      <c r="BC1431" s="27"/>
      <c r="BL1431" s="53"/>
      <c r="BM1431" s="54"/>
    </row>
    <row r="1432" spans="4:65">
      <c r="D1432" s="25"/>
      <c r="AP1432" s="21"/>
      <c r="AQ1432" s="20"/>
      <c r="AR1432" s="24"/>
      <c r="AY1432" s="26"/>
      <c r="BC1432" s="27"/>
      <c r="BL1432" s="53"/>
      <c r="BM1432" s="54"/>
    </row>
    <row r="1433" spans="4:65">
      <c r="D1433" s="25"/>
      <c r="AP1433" s="21"/>
      <c r="AQ1433" s="20"/>
      <c r="AR1433" s="24"/>
      <c r="AY1433" s="26"/>
      <c r="BC1433" s="27"/>
      <c r="BL1433" s="53"/>
      <c r="BM1433" s="54"/>
    </row>
    <row r="1434" spans="4:65">
      <c r="D1434" s="25"/>
      <c r="AP1434" s="21"/>
      <c r="AQ1434" s="20"/>
      <c r="AR1434" s="24"/>
      <c r="AY1434" s="26"/>
      <c r="BC1434" s="27"/>
      <c r="BL1434" s="53"/>
      <c r="BM1434" s="54"/>
    </row>
    <row r="1435" spans="4:65">
      <c r="D1435" s="25"/>
      <c r="AP1435" s="21"/>
      <c r="AQ1435" s="20"/>
      <c r="AR1435" s="24"/>
      <c r="AY1435" s="26"/>
      <c r="BC1435" s="27"/>
      <c r="BL1435" s="53"/>
      <c r="BM1435" s="54"/>
    </row>
    <row r="1436" spans="4:65">
      <c r="D1436" s="25"/>
      <c r="AP1436" s="21"/>
      <c r="AQ1436" s="20"/>
      <c r="AR1436" s="24"/>
      <c r="AY1436" s="26"/>
      <c r="BC1436" s="27"/>
      <c r="BL1436" s="53"/>
      <c r="BM1436" s="54"/>
    </row>
    <row r="1437" spans="4:65">
      <c r="D1437" s="25"/>
      <c r="AP1437" s="21"/>
      <c r="AQ1437" s="20"/>
      <c r="AR1437" s="24"/>
      <c r="AY1437" s="26"/>
      <c r="BC1437" s="27"/>
      <c r="BL1437" s="53"/>
      <c r="BM1437" s="54"/>
    </row>
    <row r="1438" spans="4:65">
      <c r="D1438" s="25"/>
      <c r="AP1438" s="21"/>
      <c r="AQ1438" s="20"/>
      <c r="AR1438" s="24"/>
      <c r="AY1438" s="26"/>
      <c r="BC1438" s="27"/>
      <c r="BL1438" s="53"/>
      <c r="BM1438" s="54"/>
    </row>
    <row r="1439" spans="4:65">
      <c r="D1439" s="25"/>
      <c r="AP1439" s="21"/>
      <c r="AQ1439" s="20"/>
      <c r="AR1439" s="24"/>
      <c r="AY1439" s="26"/>
      <c r="BC1439" s="27"/>
      <c r="BL1439" s="53"/>
      <c r="BM1439" s="54"/>
    </row>
    <row r="1440" spans="4:65">
      <c r="D1440" s="25"/>
      <c r="AP1440" s="21"/>
      <c r="AQ1440" s="20"/>
      <c r="AR1440" s="24"/>
      <c r="AY1440" s="26"/>
      <c r="BC1440" s="27"/>
      <c r="BL1440" s="53"/>
      <c r="BM1440" s="54"/>
    </row>
    <row r="1441" spans="4:65">
      <c r="D1441" s="25"/>
      <c r="AP1441" s="21"/>
      <c r="AQ1441" s="20"/>
      <c r="AR1441" s="24"/>
      <c r="AY1441" s="26"/>
      <c r="BC1441" s="27"/>
      <c r="BL1441" s="53"/>
      <c r="BM1441" s="54"/>
    </row>
    <row r="1442" spans="4:65">
      <c r="D1442" s="25"/>
      <c r="AP1442" s="21"/>
      <c r="AQ1442" s="20"/>
      <c r="AR1442" s="24"/>
      <c r="AY1442" s="26"/>
      <c r="BC1442" s="27"/>
      <c r="BL1442" s="53"/>
      <c r="BM1442" s="54"/>
    </row>
    <row r="1443" spans="4:65">
      <c r="D1443" s="25"/>
      <c r="AP1443" s="21"/>
      <c r="AQ1443" s="20"/>
      <c r="AR1443" s="24"/>
      <c r="AY1443" s="26"/>
      <c r="BC1443" s="27"/>
      <c r="BL1443" s="53"/>
      <c r="BM1443" s="54"/>
    </row>
    <row r="1444" spans="4:65">
      <c r="D1444" s="25"/>
      <c r="AP1444" s="21"/>
      <c r="AQ1444" s="20"/>
      <c r="AR1444" s="24"/>
      <c r="AY1444" s="26"/>
      <c r="BC1444" s="27"/>
      <c r="BL1444" s="53"/>
      <c r="BM1444" s="54"/>
    </row>
    <row r="1445" spans="4:65">
      <c r="D1445" s="25"/>
      <c r="AP1445" s="21"/>
      <c r="AQ1445" s="20"/>
      <c r="AR1445" s="24"/>
      <c r="AY1445" s="26"/>
      <c r="BC1445" s="27"/>
      <c r="BL1445" s="53"/>
      <c r="BM1445" s="54"/>
    </row>
    <row r="1446" spans="4:65">
      <c r="D1446" s="25"/>
      <c r="AP1446" s="21"/>
      <c r="AQ1446" s="20"/>
      <c r="AR1446" s="24"/>
      <c r="AY1446" s="26"/>
      <c r="BC1446" s="27"/>
      <c r="BL1446" s="53"/>
      <c r="BM1446" s="54"/>
    </row>
    <row r="1447" spans="4:65">
      <c r="D1447" s="25"/>
      <c r="AP1447" s="21"/>
      <c r="AQ1447" s="20"/>
      <c r="AR1447" s="24"/>
      <c r="AY1447" s="26"/>
      <c r="BC1447" s="27"/>
      <c r="BL1447" s="53"/>
      <c r="BM1447" s="54"/>
    </row>
    <row r="1448" spans="4:65">
      <c r="D1448" s="25"/>
      <c r="AP1448" s="21"/>
      <c r="AQ1448" s="20"/>
      <c r="AR1448" s="24"/>
      <c r="AY1448" s="26"/>
      <c r="BC1448" s="27"/>
      <c r="BL1448" s="53"/>
      <c r="BM1448" s="54"/>
    </row>
    <row r="1449" spans="4:65">
      <c r="D1449" s="25"/>
      <c r="AP1449" s="21"/>
      <c r="AQ1449" s="20"/>
      <c r="AR1449" s="24"/>
      <c r="AY1449" s="26"/>
      <c r="BC1449" s="27"/>
      <c r="BL1449" s="53"/>
      <c r="BM1449" s="54"/>
    </row>
    <row r="1450" spans="4:65">
      <c r="D1450" s="25"/>
      <c r="AP1450" s="21"/>
      <c r="AQ1450" s="20"/>
      <c r="AR1450" s="24"/>
      <c r="AY1450" s="26"/>
      <c r="BC1450" s="27"/>
      <c r="BL1450" s="53"/>
      <c r="BM1450" s="54"/>
    </row>
    <row r="1451" spans="4:65">
      <c r="D1451" s="25"/>
      <c r="AP1451" s="21"/>
      <c r="AQ1451" s="20"/>
      <c r="AR1451" s="24"/>
      <c r="AY1451" s="26"/>
      <c r="BC1451" s="27"/>
      <c r="BL1451" s="53"/>
      <c r="BM1451" s="54"/>
    </row>
    <row r="1452" spans="4:65">
      <c r="D1452" s="25"/>
      <c r="AP1452" s="21"/>
      <c r="AQ1452" s="20"/>
      <c r="AR1452" s="24"/>
      <c r="AY1452" s="26"/>
      <c r="BC1452" s="27"/>
      <c r="BL1452" s="53"/>
      <c r="BM1452" s="54"/>
    </row>
    <row r="1453" spans="4:65">
      <c r="D1453" s="25"/>
      <c r="AP1453" s="21"/>
      <c r="AQ1453" s="20"/>
      <c r="AR1453" s="24"/>
      <c r="AY1453" s="26"/>
      <c r="BC1453" s="27"/>
      <c r="BL1453" s="53"/>
      <c r="BM1453" s="54"/>
    </row>
    <row r="1454" spans="4:65">
      <c r="D1454" s="25"/>
      <c r="AP1454" s="21"/>
      <c r="AQ1454" s="20"/>
      <c r="AR1454" s="24"/>
      <c r="AY1454" s="26"/>
      <c r="BC1454" s="27"/>
      <c r="BL1454" s="53"/>
      <c r="BM1454" s="54"/>
    </row>
    <row r="1455" spans="4:65">
      <c r="D1455" s="25"/>
      <c r="AP1455" s="21"/>
      <c r="AQ1455" s="20"/>
      <c r="AR1455" s="24"/>
      <c r="AY1455" s="26"/>
      <c r="BC1455" s="27"/>
      <c r="BL1455" s="53"/>
      <c r="BM1455" s="54"/>
    </row>
    <row r="1456" spans="4:65">
      <c r="D1456" s="25"/>
      <c r="AP1456" s="21"/>
      <c r="AQ1456" s="20"/>
      <c r="AR1456" s="24"/>
      <c r="AY1456" s="26"/>
      <c r="BC1456" s="27"/>
      <c r="BL1456" s="53"/>
      <c r="BM1456" s="54"/>
    </row>
    <row r="1457" spans="4:65">
      <c r="D1457" s="25"/>
      <c r="AP1457" s="21"/>
      <c r="AQ1457" s="20"/>
      <c r="AR1457" s="24"/>
      <c r="AY1457" s="26"/>
      <c r="BC1457" s="27"/>
      <c r="BL1457" s="53"/>
      <c r="BM1457" s="54"/>
    </row>
    <row r="1458" spans="4:65">
      <c r="D1458" s="25"/>
      <c r="AP1458" s="21"/>
      <c r="AQ1458" s="20"/>
      <c r="AR1458" s="24"/>
      <c r="AY1458" s="26"/>
      <c r="BC1458" s="27"/>
      <c r="BL1458" s="53"/>
      <c r="BM1458" s="54"/>
    </row>
    <row r="1459" spans="4:65">
      <c r="D1459" s="25"/>
      <c r="AP1459" s="21"/>
      <c r="AQ1459" s="20"/>
      <c r="AR1459" s="24"/>
      <c r="AY1459" s="26"/>
      <c r="BC1459" s="27"/>
      <c r="BL1459" s="53"/>
      <c r="BM1459" s="54"/>
    </row>
    <row r="1460" spans="4:65">
      <c r="D1460" s="25"/>
      <c r="AP1460" s="21"/>
      <c r="AQ1460" s="20"/>
      <c r="AR1460" s="24"/>
      <c r="AY1460" s="26"/>
      <c r="BC1460" s="27"/>
      <c r="BL1460" s="53"/>
      <c r="BM1460" s="54"/>
    </row>
    <row r="1461" spans="4:65">
      <c r="D1461" s="25"/>
      <c r="AP1461" s="21"/>
      <c r="AQ1461" s="20"/>
      <c r="AR1461" s="24"/>
      <c r="AY1461" s="26"/>
      <c r="BC1461" s="27"/>
      <c r="BL1461" s="53"/>
      <c r="BM1461" s="54"/>
    </row>
    <row r="1462" spans="4:65">
      <c r="D1462" s="25"/>
      <c r="AP1462" s="21"/>
      <c r="AQ1462" s="20"/>
      <c r="AR1462" s="24"/>
      <c r="AY1462" s="26"/>
      <c r="BC1462" s="27"/>
      <c r="BL1462" s="53"/>
      <c r="BM1462" s="54"/>
    </row>
    <row r="1463" spans="4:65">
      <c r="D1463" s="25"/>
      <c r="AP1463" s="21"/>
      <c r="AQ1463" s="20"/>
      <c r="AR1463" s="24"/>
      <c r="AY1463" s="26"/>
      <c r="BC1463" s="27"/>
      <c r="BL1463" s="53"/>
      <c r="BM1463" s="54"/>
    </row>
    <row r="1464" spans="4:65">
      <c r="D1464" s="25"/>
      <c r="AP1464" s="21"/>
      <c r="AQ1464" s="20"/>
      <c r="AR1464" s="24"/>
      <c r="AY1464" s="26"/>
      <c r="BC1464" s="27"/>
      <c r="BL1464" s="53"/>
      <c r="BM1464" s="54"/>
    </row>
    <row r="1465" spans="4:65">
      <c r="D1465" s="25"/>
      <c r="AP1465" s="21"/>
      <c r="AQ1465" s="20"/>
      <c r="AR1465" s="24"/>
      <c r="AY1465" s="26"/>
      <c r="BC1465" s="27"/>
      <c r="BL1465" s="53"/>
      <c r="BM1465" s="54"/>
    </row>
    <row r="1466" spans="4:65">
      <c r="D1466" s="25"/>
      <c r="AP1466" s="21"/>
      <c r="AQ1466" s="20"/>
      <c r="AR1466" s="24"/>
      <c r="AY1466" s="26"/>
      <c r="BC1466" s="27"/>
      <c r="BL1466" s="53"/>
      <c r="BM1466" s="54"/>
    </row>
    <row r="1467" spans="4:65">
      <c r="D1467" s="25"/>
      <c r="AP1467" s="21"/>
      <c r="AQ1467" s="20"/>
      <c r="AR1467" s="24"/>
      <c r="AY1467" s="26"/>
      <c r="BC1467" s="27"/>
      <c r="BL1467" s="53"/>
      <c r="BM1467" s="54"/>
    </row>
    <row r="1468" spans="4:65">
      <c r="D1468" s="25"/>
      <c r="AP1468" s="21"/>
      <c r="AQ1468" s="20"/>
      <c r="AR1468" s="24"/>
      <c r="AY1468" s="26"/>
      <c r="BC1468" s="27"/>
      <c r="BL1468" s="53"/>
      <c r="BM1468" s="54"/>
    </row>
    <row r="1469" spans="4:65">
      <c r="D1469" s="25"/>
      <c r="AP1469" s="21"/>
      <c r="AQ1469" s="20"/>
      <c r="AR1469" s="24"/>
      <c r="AY1469" s="26"/>
      <c r="BC1469" s="27"/>
      <c r="BL1469" s="53"/>
      <c r="BM1469" s="54"/>
    </row>
    <row r="1470" spans="4:65">
      <c r="D1470" s="25"/>
      <c r="AP1470" s="21"/>
      <c r="AQ1470" s="20"/>
      <c r="AR1470" s="24"/>
      <c r="AY1470" s="26"/>
      <c r="BC1470" s="27"/>
      <c r="BL1470" s="53"/>
      <c r="BM1470" s="54"/>
    </row>
    <row r="1471" spans="4:65">
      <c r="D1471" s="25"/>
      <c r="AP1471" s="21"/>
      <c r="AQ1471" s="20"/>
      <c r="AR1471" s="24"/>
      <c r="AY1471" s="26"/>
      <c r="BC1471" s="27"/>
      <c r="BL1471" s="53"/>
      <c r="BM1471" s="54"/>
    </row>
    <row r="1472" spans="4:65">
      <c r="D1472" s="25"/>
      <c r="AP1472" s="21"/>
      <c r="AQ1472" s="20"/>
      <c r="AR1472" s="24"/>
      <c r="AY1472" s="26"/>
      <c r="BC1472" s="27"/>
      <c r="BL1472" s="53"/>
      <c r="BM1472" s="54"/>
    </row>
    <row r="1473" spans="4:65">
      <c r="D1473" s="25"/>
      <c r="AP1473" s="21"/>
      <c r="AQ1473" s="20"/>
      <c r="AR1473" s="24"/>
      <c r="AY1473" s="26"/>
      <c r="BC1473" s="27"/>
      <c r="BL1473" s="53"/>
      <c r="BM1473" s="54"/>
    </row>
    <row r="1474" spans="4:65">
      <c r="D1474" s="25"/>
      <c r="AP1474" s="21"/>
      <c r="AQ1474" s="20"/>
      <c r="AR1474" s="24"/>
      <c r="AY1474" s="26"/>
      <c r="BC1474" s="27"/>
      <c r="BL1474" s="53"/>
      <c r="BM1474" s="54"/>
    </row>
    <row r="1475" spans="4:65">
      <c r="D1475" s="25"/>
      <c r="AP1475" s="21"/>
      <c r="AQ1475" s="20"/>
      <c r="AR1475" s="24"/>
      <c r="AY1475" s="26"/>
      <c r="BC1475" s="27"/>
      <c r="BL1475" s="53"/>
      <c r="BM1475" s="54"/>
    </row>
    <row r="1476" spans="4:65">
      <c r="D1476" s="25"/>
      <c r="AP1476" s="21"/>
      <c r="AQ1476" s="20"/>
      <c r="AR1476" s="24"/>
      <c r="AY1476" s="26"/>
      <c r="BC1476" s="27"/>
      <c r="BL1476" s="53"/>
      <c r="BM1476" s="54"/>
    </row>
    <row r="1477" spans="4:65">
      <c r="D1477" s="25"/>
      <c r="AP1477" s="21"/>
      <c r="AQ1477" s="20"/>
      <c r="AR1477" s="24"/>
      <c r="AY1477" s="26"/>
      <c r="BC1477" s="27"/>
      <c r="BL1477" s="53"/>
      <c r="BM1477" s="54"/>
    </row>
    <row r="1478" spans="4:65">
      <c r="D1478" s="25"/>
      <c r="AP1478" s="21"/>
      <c r="AQ1478" s="20"/>
      <c r="AR1478" s="24"/>
      <c r="AY1478" s="26"/>
      <c r="BC1478" s="27"/>
      <c r="BL1478" s="53"/>
      <c r="BM1478" s="54"/>
    </row>
    <row r="1479" spans="4:65">
      <c r="D1479" s="25"/>
      <c r="AP1479" s="21"/>
      <c r="AQ1479" s="20"/>
      <c r="AR1479" s="24"/>
      <c r="AY1479" s="26"/>
      <c r="BC1479" s="27"/>
      <c r="BL1479" s="53"/>
      <c r="BM1479" s="54"/>
    </row>
    <row r="1480" spans="4:65">
      <c r="D1480" s="25"/>
      <c r="AP1480" s="21"/>
      <c r="AQ1480" s="20"/>
      <c r="AR1480" s="24"/>
      <c r="AY1480" s="26"/>
      <c r="BC1480" s="27"/>
      <c r="BL1480" s="53"/>
      <c r="BM1480" s="54"/>
    </row>
    <row r="1481" spans="4:65">
      <c r="D1481" s="25"/>
      <c r="AP1481" s="21"/>
      <c r="AQ1481" s="20"/>
      <c r="AR1481" s="24"/>
      <c r="AY1481" s="26"/>
      <c r="BC1481" s="27"/>
      <c r="BL1481" s="53"/>
      <c r="BM1481" s="54"/>
    </row>
    <row r="1482" spans="4:65">
      <c r="D1482" s="25"/>
      <c r="AP1482" s="21"/>
      <c r="AQ1482" s="20"/>
      <c r="AR1482" s="24"/>
      <c r="AY1482" s="26"/>
      <c r="BC1482" s="27"/>
      <c r="BL1482" s="53"/>
      <c r="BM1482" s="54"/>
    </row>
    <row r="1483" spans="4:65">
      <c r="D1483" s="25"/>
      <c r="AP1483" s="21"/>
      <c r="AQ1483" s="20"/>
      <c r="AR1483" s="24"/>
      <c r="AY1483" s="26"/>
      <c r="BC1483" s="27"/>
      <c r="BL1483" s="53"/>
      <c r="BM1483" s="54"/>
    </row>
    <row r="1484" spans="4:65">
      <c r="D1484" s="25"/>
      <c r="AP1484" s="21"/>
      <c r="AQ1484" s="20"/>
      <c r="AR1484" s="24"/>
      <c r="AY1484" s="26"/>
      <c r="BC1484" s="27"/>
      <c r="BL1484" s="53"/>
      <c r="BM1484" s="54"/>
    </row>
    <row r="1485" spans="4:65">
      <c r="D1485" s="25"/>
      <c r="AP1485" s="21"/>
      <c r="AQ1485" s="20"/>
      <c r="AR1485" s="24"/>
      <c r="AY1485" s="26"/>
      <c r="BC1485" s="27"/>
      <c r="BL1485" s="53"/>
      <c r="BM1485" s="54"/>
    </row>
    <row r="1486" spans="4:65">
      <c r="D1486" s="25"/>
      <c r="AP1486" s="21"/>
      <c r="AQ1486" s="20"/>
      <c r="AR1486" s="24"/>
      <c r="AY1486" s="26"/>
      <c r="BC1486" s="27"/>
      <c r="BL1486" s="53"/>
      <c r="BM1486" s="54"/>
    </row>
    <row r="1487" spans="4:65">
      <c r="D1487" s="25"/>
      <c r="AP1487" s="21"/>
      <c r="AQ1487" s="20"/>
      <c r="AR1487" s="24"/>
      <c r="AY1487" s="26"/>
      <c r="BC1487" s="27"/>
      <c r="BL1487" s="53"/>
      <c r="BM1487" s="54"/>
    </row>
    <row r="1488" spans="4:65">
      <c r="D1488" s="25"/>
      <c r="AP1488" s="21"/>
      <c r="AQ1488" s="20"/>
      <c r="AR1488" s="24"/>
      <c r="AY1488" s="26"/>
      <c r="BC1488" s="27"/>
      <c r="BL1488" s="53"/>
      <c r="BM1488" s="54"/>
    </row>
    <row r="1489" spans="4:65">
      <c r="D1489" s="25"/>
      <c r="AP1489" s="21"/>
      <c r="AQ1489" s="20"/>
      <c r="AR1489" s="24"/>
      <c r="AY1489" s="26"/>
      <c r="BC1489" s="27"/>
      <c r="BL1489" s="53"/>
      <c r="BM1489" s="54"/>
    </row>
    <row r="1490" spans="4:65">
      <c r="D1490" s="25"/>
      <c r="AP1490" s="21"/>
      <c r="AQ1490" s="20"/>
      <c r="AR1490" s="24"/>
      <c r="AY1490" s="26"/>
      <c r="BC1490" s="27"/>
      <c r="BL1490" s="53"/>
      <c r="BM1490" s="54"/>
    </row>
    <row r="1491" spans="4:65">
      <c r="D1491" s="25"/>
      <c r="AP1491" s="21"/>
      <c r="AQ1491" s="20"/>
      <c r="AR1491" s="24"/>
      <c r="AY1491" s="26"/>
      <c r="BC1491" s="27"/>
      <c r="BL1491" s="53"/>
      <c r="BM1491" s="54"/>
    </row>
    <row r="1492" spans="4:65">
      <c r="D1492" s="25"/>
      <c r="AP1492" s="21"/>
      <c r="AQ1492" s="20"/>
      <c r="AR1492" s="24"/>
      <c r="AY1492" s="26"/>
      <c r="BC1492" s="27"/>
      <c r="BL1492" s="53"/>
      <c r="BM1492" s="54"/>
    </row>
    <row r="1493" spans="4:65">
      <c r="D1493" s="25"/>
      <c r="AP1493" s="21"/>
      <c r="AQ1493" s="20"/>
      <c r="AR1493" s="24"/>
      <c r="AY1493" s="26"/>
      <c r="BC1493" s="27"/>
      <c r="BL1493" s="53"/>
      <c r="BM1493" s="54"/>
    </row>
    <row r="1494" spans="4:65">
      <c r="D1494" s="25"/>
      <c r="AP1494" s="21"/>
      <c r="AQ1494" s="20"/>
      <c r="AR1494" s="24"/>
      <c r="AY1494" s="26"/>
      <c r="BC1494" s="27"/>
      <c r="BL1494" s="53"/>
      <c r="BM1494" s="54"/>
    </row>
    <row r="1495" spans="4:65">
      <c r="D1495" s="25"/>
      <c r="AP1495" s="21"/>
      <c r="AQ1495" s="20"/>
      <c r="AR1495" s="24"/>
      <c r="AY1495" s="26"/>
      <c r="BC1495" s="27"/>
      <c r="BL1495" s="53"/>
      <c r="BM1495" s="54"/>
    </row>
    <row r="1496" spans="4:65">
      <c r="D1496" s="25"/>
      <c r="AP1496" s="21"/>
      <c r="AQ1496" s="20"/>
      <c r="AR1496" s="24"/>
      <c r="AY1496" s="26"/>
      <c r="BC1496" s="27"/>
      <c r="BL1496" s="53"/>
      <c r="BM1496" s="54"/>
    </row>
    <row r="1497" spans="4:65">
      <c r="D1497" s="25"/>
      <c r="AP1497" s="21"/>
      <c r="AQ1497" s="20"/>
      <c r="AR1497" s="24"/>
      <c r="AY1497" s="26"/>
      <c r="BC1497" s="27"/>
      <c r="BL1497" s="53"/>
      <c r="BM1497" s="54"/>
    </row>
    <row r="1498" spans="4:65">
      <c r="D1498" s="25"/>
      <c r="AP1498" s="21"/>
      <c r="AQ1498" s="20"/>
      <c r="AR1498" s="24"/>
      <c r="AY1498" s="26"/>
      <c r="BC1498" s="27"/>
      <c r="BL1498" s="53"/>
      <c r="BM1498" s="54"/>
    </row>
    <row r="1499" spans="4:65">
      <c r="D1499" s="25"/>
      <c r="AP1499" s="21"/>
      <c r="AQ1499" s="20"/>
      <c r="AR1499" s="24"/>
      <c r="AY1499" s="26"/>
      <c r="BC1499" s="27"/>
      <c r="BL1499" s="53"/>
      <c r="BM1499" s="54"/>
    </row>
    <row r="1500" spans="4:65">
      <c r="D1500" s="25"/>
      <c r="AP1500" s="21"/>
      <c r="AQ1500" s="20"/>
      <c r="AR1500" s="24"/>
      <c r="AY1500" s="26"/>
      <c r="BC1500" s="27"/>
      <c r="BL1500" s="53"/>
      <c r="BM1500" s="54"/>
    </row>
    <row r="1501" spans="4:65">
      <c r="D1501" s="25"/>
      <c r="AP1501" s="21"/>
      <c r="AQ1501" s="20"/>
      <c r="AR1501" s="24"/>
      <c r="AY1501" s="26"/>
      <c r="BC1501" s="27"/>
      <c r="BL1501" s="53"/>
      <c r="BM1501" s="54"/>
    </row>
    <row r="1502" spans="4:65">
      <c r="D1502" s="25"/>
      <c r="AP1502" s="21"/>
      <c r="AQ1502" s="20"/>
      <c r="AR1502" s="24"/>
      <c r="AY1502" s="26"/>
      <c r="BC1502" s="27"/>
      <c r="BL1502" s="53"/>
      <c r="BM1502" s="54"/>
    </row>
    <row r="1503" spans="4:65">
      <c r="D1503" s="25"/>
      <c r="AP1503" s="21"/>
      <c r="AQ1503" s="20"/>
      <c r="AR1503" s="24"/>
      <c r="AY1503" s="26"/>
      <c r="BC1503" s="27"/>
      <c r="BL1503" s="53"/>
      <c r="BM1503" s="54"/>
    </row>
    <row r="1504" spans="4:65">
      <c r="D1504" s="25"/>
      <c r="AP1504" s="21"/>
      <c r="AQ1504" s="20"/>
      <c r="AR1504" s="24"/>
      <c r="AY1504" s="26"/>
      <c r="BC1504" s="27"/>
      <c r="BL1504" s="53"/>
      <c r="BM1504" s="54"/>
    </row>
    <row r="1505" spans="4:65">
      <c r="D1505" s="25"/>
      <c r="AP1505" s="21"/>
      <c r="AQ1505" s="20"/>
      <c r="AR1505" s="24"/>
      <c r="AY1505" s="26"/>
      <c r="BC1505" s="27"/>
      <c r="BL1505" s="53"/>
      <c r="BM1505" s="54"/>
    </row>
    <row r="1506" spans="4:65">
      <c r="D1506" s="25"/>
      <c r="AP1506" s="21"/>
      <c r="AQ1506" s="20"/>
      <c r="AR1506" s="24"/>
      <c r="AY1506" s="26"/>
      <c r="BC1506" s="27"/>
      <c r="BL1506" s="53"/>
      <c r="BM1506" s="54"/>
    </row>
    <row r="1507" spans="4:65">
      <c r="D1507" s="25"/>
      <c r="AP1507" s="21"/>
      <c r="AQ1507" s="20"/>
      <c r="AR1507" s="24"/>
      <c r="AY1507" s="26"/>
      <c r="BC1507" s="27"/>
      <c r="BL1507" s="53"/>
      <c r="BM1507" s="54"/>
    </row>
    <row r="1508" spans="4:65">
      <c r="D1508" s="25"/>
      <c r="AP1508" s="21"/>
      <c r="AQ1508" s="20"/>
      <c r="AR1508" s="24"/>
      <c r="AY1508" s="26"/>
      <c r="BC1508" s="27"/>
      <c r="BL1508" s="53"/>
      <c r="BM1508" s="54"/>
    </row>
    <row r="1509" spans="4:65">
      <c r="D1509" s="25"/>
      <c r="AP1509" s="21"/>
      <c r="AQ1509" s="20"/>
      <c r="AR1509" s="24"/>
      <c r="AY1509" s="26"/>
      <c r="BC1509" s="27"/>
      <c r="BL1509" s="53"/>
      <c r="BM1509" s="54"/>
    </row>
    <row r="1510" spans="4:65">
      <c r="D1510" s="25"/>
      <c r="AP1510" s="21"/>
      <c r="AQ1510" s="20"/>
      <c r="AR1510" s="24"/>
      <c r="AY1510" s="26"/>
      <c r="BC1510" s="27"/>
      <c r="BL1510" s="53"/>
      <c r="BM1510" s="54"/>
    </row>
    <row r="1511" spans="4:65">
      <c r="D1511" s="25"/>
      <c r="AP1511" s="21"/>
      <c r="AQ1511" s="20"/>
      <c r="AR1511" s="24"/>
      <c r="AY1511" s="26"/>
      <c r="BC1511" s="27"/>
      <c r="BL1511" s="53"/>
      <c r="BM1511" s="54"/>
    </row>
    <row r="1512" spans="4:65">
      <c r="D1512" s="25"/>
      <c r="AP1512" s="21"/>
      <c r="AQ1512" s="20"/>
      <c r="AR1512" s="24"/>
      <c r="AY1512" s="26"/>
      <c r="BC1512" s="27"/>
      <c r="BL1512" s="53"/>
      <c r="BM1512" s="54"/>
    </row>
    <row r="1513" spans="4:65">
      <c r="D1513" s="25"/>
      <c r="AP1513" s="21"/>
      <c r="AQ1513" s="20"/>
      <c r="AR1513" s="24"/>
      <c r="AY1513" s="26"/>
      <c r="BL1513" s="53"/>
      <c r="BM1513" s="54"/>
    </row>
    <row r="1514" spans="4:65">
      <c r="D1514" s="25"/>
      <c r="AP1514" s="21"/>
      <c r="AQ1514" s="20"/>
      <c r="AR1514" s="24"/>
      <c r="AY1514" s="26"/>
      <c r="BL1514" s="53"/>
      <c r="BM1514" s="54"/>
    </row>
    <row r="1515" spans="4:65">
      <c r="D1515" s="25"/>
      <c r="AP1515" s="21"/>
      <c r="AQ1515" s="20"/>
      <c r="AR1515" s="24"/>
      <c r="AY1515" s="26"/>
      <c r="BL1515" s="53"/>
      <c r="BM1515" s="54"/>
    </row>
    <row r="1516" spans="4:65">
      <c r="D1516" s="25"/>
      <c r="AP1516" s="21"/>
      <c r="AQ1516" s="20"/>
      <c r="AR1516" s="24"/>
      <c r="AY1516" s="26"/>
      <c r="BL1516" s="53"/>
      <c r="BM1516" s="54"/>
    </row>
    <row r="1517" spans="4:65">
      <c r="D1517" s="25"/>
      <c r="AP1517" s="21"/>
      <c r="AQ1517" s="20"/>
      <c r="AR1517" s="24"/>
      <c r="AY1517" s="26"/>
      <c r="BL1517" s="53"/>
      <c r="BM1517" s="54"/>
    </row>
    <row r="1518" spans="4:65">
      <c r="D1518" s="25"/>
      <c r="AP1518" s="21"/>
      <c r="AQ1518" s="20"/>
      <c r="AR1518" s="24"/>
      <c r="AY1518" s="26"/>
      <c r="BL1518" s="53"/>
      <c r="BM1518" s="54"/>
    </row>
    <row r="1519" spans="4:65">
      <c r="D1519" s="25"/>
      <c r="AP1519" s="21"/>
      <c r="AQ1519" s="20"/>
      <c r="AR1519" s="24"/>
      <c r="AY1519" s="26"/>
      <c r="BL1519" s="53"/>
      <c r="BM1519" s="54"/>
    </row>
    <row r="1520" spans="4:65">
      <c r="D1520" s="25"/>
      <c r="AP1520" s="21"/>
      <c r="AQ1520" s="20"/>
      <c r="AR1520" s="24"/>
      <c r="AY1520" s="26"/>
      <c r="BL1520" s="53"/>
      <c r="BM1520" s="54"/>
    </row>
    <row r="1521" spans="4:65">
      <c r="D1521" s="25"/>
      <c r="AP1521" s="21"/>
      <c r="AQ1521" s="20"/>
      <c r="AR1521" s="24"/>
      <c r="AY1521" s="26"/>
      <c r="BL1521" s="53"/>
      <c r="BM1521" s="54"/>
    </row>
    <row r="1522" spans="4:65">
      <c r="D1522" s="25"/>
      <c r="AP1522" s="21"/>
      <c r="AQ1522" s="20"/>
      <c r="AR1522" s="24"/>
      <c r="AY1522" s="26"/>
      <c r="BL1522" s="53"/>
      <c r="BM1522" s="54"/>
    </row>
    <row r="1523" spans="4:65">
      <c r="D1523" s="25"/>
      <c r="AP1523" s="21"/>
      <c r="AQ1523" s="20"/>
      <c r="AR1523" s="24"/>
      <c r="AY1523" s="26"/>
      <c r="BL1523" s="53"/>
      <c r="BM1523" s="54"/>
    </row>
    <row r="1524" spans="4:65">
      <c r="D1524" s="25"/>
      <c r="AP1524" s="21"/>
      <c r="AQ1524" s="20"/>
      <c r="AR1524" s="24"/>
      <c r="AY1524" s="26"/>
      <c r="BL1524" s="53"/>
      <c r="BM1524" s="54"/>
    </row>
    <row r="1525" spans="4:65">
      <c r="D1525" s="25"/>
      <c r="AP1525" s="21"/>
      <c r="AQ1525" s="20"/>
      <c r="AR1525" s="24"/>
      <c r="AY1525" s="26"/>
      <c r="BL1525" s="53"/>
      <c r="BM1525" s="54"/>
    </row>
    <row r="1526" spans="4:65">
      <c r="D1526" s="25"/>
      <c r="AP1526" s="21"/>
      <c r="AQ1526" s="20"/>
      <c r="AR1526" s="24"/>
      <c r="AY1526" s="26"/>
      <c r="BL1526" s="53"/>
      <c r="BM1526" s="54"/>
    </row>
    <row r="1527" spans="4:65">
      <c r="D1527" s="25"/>
      <c r="AP1527" s="21"/>
      <c r="AQ1527" s="20"/>
      <c r="AR1527" s="24"/>
      <c r="AY1527" s="26"/>
      <c r="BL1527" s="53"/>
      <c r="BM1527" s="54"/>
    </row>
    <row r="1528" spans="4:65">
      <c r="D1528" s="25"/>
      <c r="AP1528" s="21"/>
      <c r="AQ1528" s="20"/>
      <c r="AR1528" s="24"/>
      <c r="AY1528" s="26"/>
      <c r="BL1528" s="53"/>
      <c r="BM1528" s="54"/>
    </row>
    <row r="1529" spans="4:65">
      <c r="D1529" s="25"/>
      <c r="AP1529" s="21"/>
      <c r="AQ1529" s="20"/>
      <c r="AR1529" s="24"/>
      <c r="AY1529" s="26"/>
      <c r="BL1529" s="53"/>
      <c r="BM1529" s="54"/>
    </row>
    <row r="1530" spans="4:65">
      <c r="D1530" s="25"/>
      <c r="AP1530" s="21"/>
      <c r="AQ1530" s="20"/>
      <c r="AR1530" s="24"/>
      <c r="AY1530" s="26"/>
      <c r="BL1530" s="53"/>
      <c r="BM1530" s="54"/>
    </row>
    <row r="1531" spans="4:65">
      <c r="D1531" s="25"/>
      <c r="AP1531" s="21"/>
      <c r="AQ1531" s="20"/>
      <c r="AR1531" s="24"/>
      <c r="AY1531" s="26"/>
      <c r="BL1531" s="53"/>
      <c r="BM1531" s="54"/>
    </row>
    <row r="1532" spans="4:65">
      <c r="D1532" s="25"/>
      <c r="AP1532" s="21"/>
      <c r="AQ1532" s="20"/>
      <c r="AR1532" s="24"/>
      <c r="AY1532" s="26"/>
      <c r="BL1532" s="53"/>
      <c r="BM1532" s="54"/>
    </row>
    <row r="1533" spans="4:65">
      <c r="D1533" s="25"/>
      <c r="AP1533" s="21"/>
      <c r="AQ1533" s="20"/>
      <c r="AR1533" s="24"/>
      <c r="AY1533" s="26"/>
      <c r="BL1533" s="53"/>
      <c r="BM1533" s="54"/>
    </row>
    <row r="1534" spans="4:65">
      <c r="D1534" s="25"/>
      <c r="AP1534" s="21"/>
      <c r="AQ1534" s="20"/>
      <c r="AR1534" s="24"/>
      <c r="AY1534" s="26"/>
      <c r="BL1534" s="53"/>
      <c r="BM1534" s="54"/>
    </row>
    <row r="1535" spans="4:65">
      <c r="D1535" s="25"/>
      <c r="AP1535" s="21"/>
      <c r="AQ1535" s="20"/>
      <c r="AR1535" s="24"/>
      <c r="AY1535" s="26"/>
      <c r="BL1535" s="53"/>
      <c r="BM1535" s="54"/>
    </row>
    <row r="1536" spans="4:65">
      <c r="D1536" s="25"/>
      <c r="AP1536" s="21"/>
      <c r="AQ1536" s="20"/>
      <c r="AR1536" s="24"/>
      <c r="AY1536" s="26"/>
      <c r="BL1536" s="53"/>
      <c r="BM1536" s="54"/>
    </row>
    <row r="1537" spans="4:65">
      <c r="D1537" s="25"/>
      <c r="AP1537" s="21"/>
      <c r="AQ1537" s="20"/>
      <c r="AR1537" s="24"/>
      <c r="AY1537" s="26"/>
      <c r="BL1537" s="53"/>
      <c r="BM1537" s="54"/>
    </row>
    <row r="1538" spans="4:65">
      <c r="D1538" s="25"/>
      <c r="AP1538" s="21"/>
      <c r="AQ1538" s="20"/>
      <c r="AR1538" s="24"/>
      <c r="AY1538" s="26"/>
      <c r="BL1538" s="53"/>
      <c r="BM1538" s="54"/>
    </row>
    <row r="1539" spans="4:65">
      <c r="D1539" s="25"/>
      <c r="AP1539" s="21"/>
      <c r="AQ1539" s="20"/>
      <c r="AR1539" s="24"/>
      <c r="AY1539" s="26"/>
      <c r="BL1539" s="53"/>
      <c r="BM1539" s="54"/>
    </row>
    <row r="1540" spans="4:65">
      <c r="D1540" s="25"/>
      <c r="AP1540" s="21"/>
      <c r="AQ1540" s="20"/>
      <c r="AR1540" s="24"/>
      <c r="AY1540" s="26"/>
      <c r="BL1540" s="53"/>
      <c r="BM1540" s="54"/>
    </row>
    <row r="1541" spans="4:65">
      <c r="D1541" s="25"/>
      <c r="AP1541" s="21"/>
      <c r="AQ1541" s="20"/>
      <c r="AR1541" s="24"/>
      <c r="AY1541" s="26"/>
      <c r="BL1541" s="53"/>
      <c r="BM1541" s="54"/>
    </row>
    <row r="1542" spans="4:65">
      <c r="D1542" s="25"/>
      <c r="AP1542" s="21"/>
      <c r="AQ1542" s="20"/>
      <c r="AR1542" s="24"/>
      <c r="AY1542" s="26"/>
      <c r="BL1542" s="53"/>
      <c r="BM1542" s="54"/>
    </row>
    <row r="1543" spans="4:65">
      <c r="D1543" s="25"/>
      <c r="AP1543" s="21"/>
      <c r="AQ1543" s="20"/>
      <c r="AR1543" s="24"/>
      <c r="AY1543" s="26"/>
      <c r="BL1543" s="53"/>
      <c r="BM1543" s="54"/>
    </row>
    <row r="1544" spans="4:65">
      <c r="D1544" s="25"/>
      <c r="AP1544" s="21"/>
      <c r="AQ1544" s="20"/>
      <c r="AR1544" s="24"/>
      <c r="AY1544" s="26"/>
      <c r="BL1544" s="53"/>
      <c r="BM1544" s="54"/>
    </row>
    <row r="1545" spans="4:65">
      <c r="D1545" s="25"/>
      <c r="AP1545" s="21"/>
      <c r="AQ1545" s="20"/>
      <c r="AR1545" s="24"/>
      <c r="AY1545" s="26"/>
      <c r="BL1545" s="53"/>
      <c r="BM1545" s="54"/>
    </row>
    <row r="1546" spans="4:65">
      <c r="D1546" s="25"/>
      <c r="AP1546" s="21"/>
      <c r="AQ1546" s="20"/>
      <c r="AR1546" s="24"/>
      <c r="AY1546" s="26"/>
      <c r="BL1546" s="53"/>
      <c r="BM1546" s="54"/>
    </row>
    <row r="1547" spans="4:65">
      <c r="D1547" s="25"/>
      <c r="AP1547" s="21"/>
      <c r="AQ1547" s="20"/>
      <c r="AR1547" s="24"/>
      <c r="AY1547" s="26"/>
      <c r="BL1547" s="53"/>
      <c r="BM1547" s="54"/>
    </row>
    <row r="1548" spans="4:65">
      <c r="D1548" s="25"/>
      <c r="AP1548" s="21"/>
      <c r="AQ1548" s="20"/>
      <c r="AR1548" s="24"/>
      <c r="AY1548" s="26"/>
      <c r="BL1548" s="53"/>
      <c r="BM1548" s="54"/>
    </row>
    <row r="1549" spans="4:65">
      <c r="D1549" s="25"/>
      <c r="AP1549" s="21"/>
      <c r="AQ1549" s="20"/>
      <c r="AR1549" s="24"/>
      <c r="AY1549" s="26"/>
      <c r="BL1549" s="53"/>
      <c r="BM1549" s="54"/>
    </row>
    <row r="1550" spans="4:65">
      <c r="D1550" s="25"/>
      <c r="AP1550" s="21"/>
      <c r="AQ1550" s="20"/>
      <c r="AR1550" s="24"/>
      <c r="AY1550" s="26"/>
      <c r="BL1550" s="53"/>
      <c r="BM1550" s="54"/>
    </row>
    <row r="1551" spans="4:65">
      <c r="D1551" s="25"/>
      <c r="AP1551" s="21"/>
      <c r="AQ1551" s="20"/>
      <c r="AR1551" s="24"/>
      <c r="AY1551" s="26"/>
      <c r="BL1551" s="53"/>
      <c r="BM1551" s="54"/>
    </row>
    <row r="1552" spans="4:65">
      <c r="D1552" s="25"/>
      <c r="AP1552" s="21"/>
      <c r="AQ1552" s="20"/>
      <c r="AR1552" s="24"/>
      <c r="AY1552" s="26"/>
      <c r="BL1552" s="53"/>
      <c r="BM1552" s="54"/>
    </row>
    <row r="1553" spans="4:65">
      <c r="D1553" s="25"/>
      <c r="AP1553" s="21"/>
      <c r="AQ1553" s="20"/>
      <c r="AR1553" s="24"/>
      <c r="AY1553" s="26"/>
      <c r="BL1553" s="53"/>
      <c r="BM1553" s="54"/>
    </row>
    <row r="1554" spans="4:65">
      <c r="D1554" s="25"/>
      <c r="AP1554" s="21"/>
      <c r="AQ1554" s="20"/>
      <c r="AR1554" s="24"/>
      <c r="AY1554" s="26"/>
      <c r="BL1554" s="53"/>
      <c r="BM1554" s="54"/>
    </row>
    <row r="1555" spans="4:65">
      <c r="D1555" s="25"/>
      <c r="AP1555" s="21"/>
      <c r="AQ1555" s="20"/>
      <c r="AR1555" s="24"/>
      <c r="AY1555" s="26"/>
      <c r="BL1555" s="53"/>
      <c r="BM1555" s="54"/>
    </row>
    <row r="1556" spans="4:65">
      <c r="D1556" s="25"/>
      <c r="AP1556" s="21"/>
      <c r="AQ1556" s="20"/>
      <c r="AR1556" s="24"/>
      <c r="AY1556" s="26"/>
      <c r="BL1556" s="53"/>
      <c r="BM1556" s="54"/>
    </row>
    <row r="1557" spans="4:65">
      <c r="D1557" s="25"/>
      <c r="AP1557" s="21"/>
      <c r="AQ1557" s="20"/>
      <c r="AR1557" s="24"/>
      <c r="AY1557" s="26"/>
      <c r="BL1557" s="53"/>
      <c r="BM1557" s="54"/>
    </row>
    <row r="1558" spans="4:65">
      <c r="D1558" s="25"/>
      <c r="AP1558" s="21"/>
      <c r="AQ1558" s="20"/>
      <c r="AR1558" s="24"/>
      <c r="AY1558" s="26"/>
      <c r="BL1558" s="53"/>
      <c r="BM1558" s="54"/>
    </row>
    <row r="1559" spans="4:65">
      <c r="D1559" s="25"/>
      <c r="AP1559" s="21"/>
      <c r="AQ1559" s="20"/>
      <c r="AR1559" s="24"/>
      <c r="AY1559" s="26"/>
      <c r="BL1559" s="53"/>
      <c r="BM1559" s="54"/>
    </row>
    <row r="1560" spans="4:65">
      <c r="D1560" s="25"/>
      <c r="AP1560" s="21"/>
      <c r="AQ1560" s="20"/>
      <c r="AR1560" s="24"/>
      <c r="AY1560" s="26"/>
      <c r="BL1560" s="53"/>
      <c r="BM1560" s="54"/>
    </row>
    <row r="1561" spans="4:65">
      <c r="D1561" s="25"/>
      <c r="AP1561" s="21"/>
      <c r="AQ1561" s="20"/>
      <c r="AR1561" s="24"/>
      <c r="AY1561" s="26"/>
      <c r="BL1561" s="53"/>
      <c r="BM1561" s="54"/>
    </row>
    <row r="1562" spans="4:65">
      <c r="D1562" s="25"/>
      <c r="AP1562" s="21"/>
      <c r="AQ1562" s="20"/>
      <c r="AR1562" s="24"/>
      <c r="AY1562" s="26"/>
      <c r="BL1562" s="53"/>
      <c r="BM1562" s="54"/>
    </row>
    <row r="1563" spans="4:65">
      <c r="D1563" s="25"/>
      <c r="AP1563" s="21"/>
      <c r="AQ1563" s="20"/>
      <c r="AR1563" s="24"/>
      <c r="AY1563" s="26"/>
      <c r="BL1563" s="53"/>
      <c r="BM1563" s="54"/>
    </row>
    <row r="1564" spans="4:65">
      <c r="D1564" s="25"/>
      <c r="AP1564" s="21"/>
      <c r="AQ1564" s="20"/>
      <c r="AR1564" s="24"/>
      <c r="AY1564" s="26"/>
      <c r="BL1564" s="53"/>
      <c r="BM1564" s="54"/>
    </row>
    <row r="1565" spans="4:65">
      <c r="D1565" s="25"/>
      <c r="AP1565" s="21"/>
      <c r="AQ1565" s="20"/>
      <c r="AR1565" s="24"/>
      <c r="AY1565" s="26"/>
      <c r="BL1565" s="53"/>
      <c r="BM1565" s="54"/>
    </row>
    <row r="1566" spans="4:65">
      <c r="D1566" s="25"/>
      <c r="AP1566" s="21"/>
      <c r="AQ1566" s="20"/>
      <c r="AR1566" s="24"/>
      <c r="AY1566" s="26"/>
      <c r="BL1566" s="53"/>
      <c r="BM1566" s="54"/>
    </row>
    <row r="1567" spans="4:65">
      <c r="D1567" s="25"/>
      <c r="AP1567" s="21"/>
      <c r="AQ1567" s="20"/>
      <c r="AR1567" s="24"/>
      <c r="AY1567" s="26"/>
      <c r="BL1567" s="53"/>
      <c r="BM1567" s="54"/>
    </row>
    <row r="1568" spans="4:65">
      <c r="D1568" s="25"/>
      <c r="AP1568" s="21"/>
      <c r="AQ1568" s="20"/>
      <c r="AR1568" s="24"/>
      <c r="AY1568" s="26"/>
      <c r="BL1568" s="53"/>
      <c r="BM1568" s="54"/>
    </row>
    <row r="1569" spans="4:65">
      <c r="D1569" s="25"/>
      <c r="AP1569" s="21"/>
      <c r="AQ1569" s="20"/>
      <c r="AR1569" s="24"/>
      <c r="AY1569" s="26"/>
      <c r="BL1569" s="53"/>
      <c r="BM1569" s="54"/>
    </row>
    <row r="1570" spans="4:65">
      <c r="D1570" s="25"/>
      <c r="AP1570" s="21"/>
      <c r="AQ1570" s="20"/>
      <c r="AR1570" s="24"/>
      <c r="AY1570" s="26"/>
      <c r="BL1570" s="53"/>
      <c r="BM1570" s="54"/>
    </row>
    <row r="1571" spans="4:65">
      <c r="D1571" s="25"/>
      <c r="AP1571" s="21"/>
      <c r="AQ1571" s="20"/>
      <c r="AR1571" s="24"/>
      <c r="AY1571" s="26"/>
      <c r="BL1571" s="53"/>
      <c r="BM1571" s="54"/>
    </row>
    <row r="1572" spans="4:65">
      <c r="D1572" s="25"/>
      <c r="AP1572" s="21"/>
      <c r="AQ1572" s="20"/>
      <c r="AR1572" s="24"/>
      <c r="AY1572" s="26"/>
      <c r="BL1572" s="53"/>
      <c r="BM1572" s="54"/>
    </row>
    <row r="1573" spans="4:65">
      <c r="D1573" s="25"/>
      <c r="AP1573" s="21"/>
      <c r="AQ1573" s="20"/>
      <c r="AR1573" s="24"/>
      <c r="AY1573" s="26"/>
      <c r="BL1573" s="53"/>
      <c r="BM1573" s="54"/>
    </row>
    <row r="1574" spans="4:65">
      <c r="D1574" s="25"/>
      <c r="AP1574" s="21"/>
      <c r="AQ1574" s="20"/>
      <c r="AR1574" s="24"/>
      <c r="AY1574" s="26"/>
      <c r="BL1574" s="53"/>
      <c r="BM1574" s="54"/>
    </row>
    <row r="1575" spans="4:65">
      <c r="D1575" s="25"/>
      <c r="AP1575" s="21"/>
      <c r="AQ1575" s="20"/>
      <c r="AR1575" s="24"/>
      <c r="AY1575" s="26"/>
      <c r="BL1575" s="53"/>
      <c r="BM1575" s="54"/>
    </row>
    <row r="1576" spans="4:65">
      <c r="D1576" s="25"/>
      <c r="AP1576" s="21"/>
      <c r="AQ1576" s="20"/>
      <c r="AR1576" s="24"/>
      <c r="AY1576" s="26"/>
      <c r="BL1576" s="53"/>
      <c r="BM1576" s="54"/>
    </row>
    <row r="1577" spans="4:65">
      <c r="D1577" s="25"/>
      <c r="AP1577" s="21"/>
      <c r="AQ1577" s="20"/>
      <c r="AR1577" s="24"/>
      <c r="AY1577" s="26"/>
      <c r="BL1577" s="53"/>
      <c r="BM1577" s="54"/>
    </row>
    <row r="1578" spans="4:65">
      <c r="D1578" s="25"/>
      <c r="AP1578" s="21"/>
      <c r="AQ1578" s="20"/>
      <c r="AR1578" s="24"/>
      <c r="AY1578" s="26"/>
      <c r="BL1578" s="53"/>
      <c r="BM1578" s="54"/>
    </row>
    <row r="1579" spans="4:65">
      <c r="D1579" s="25"/>
      <c r="AP1579" s="21"/>
      <c r="AQ1579" s="20"/>
      <c r="AR1579" s="24"/>
      <c r="AY1579" s="26"/>
      <c r="BL1579" s="53"/>
      <c r="BM1579" s="54"/>
    </row>
    <row r="1580" spans="4:65">
      <c r="D1580" s="25"/>
      <c r="AP1580" s="21"/>
      <c r="AQ1580" s="20"/>
      <c r="AR1580" s="24"/>
      <c r="AY1580" s="26"/>
      <c r="BL1580" s="53"/>
      <c r="BM1580" s="54"/>
    </row>
    <row r="1581" spans="4:65">
      <c r="D1581" s="25"/>
      <c r="AP1581" s="21"/>
      <c r="AQ1581" s="20"/>
      <c r="AR1581" s="24"/>
      <c r="AY1581" s="26"/>
      <c r="BL1581" s="53"/>
      <c r="BM1581" s="54"/>
    </row>
    <row r="1582" spans="4:65">
      <c r="D1582" s="25"/>
      <c r="AP1582" s="21"/>
      <c r="AQ1582" s="20"/>
      <c r="AR1582" s="24"/>
      <c r="AY1582" s="26"/>
      <c r="BL1582" s="53"/>
      <c r="BM1582" s="54"/>
    </row>
    <row r="1583" spans="4:65">
      <c r="D1583" s="25"/>
      <c r="AP1583" s="21"/>
      <c r="AQ1583" s="20"/>
      <c r="AR1583" s="24"/>
      <c r="AY1583" s="26"/>
      <c r="BL1583" s="53"/>
      <c r="BM1583" s="54"/>
    </row>
    <row r="1584" spans="4:65">
      <c r="D1584" s="25"/>
      <c r="AP1584" s="21"/>
      <c r="AQ1584" s="20"/>
      <c r="AR1584" s="24"/>
      <c r="AY1584" s="26"/>
      <c r="BL1584" s="53"/>
      <c r="BM1584" s="54"/>
    </row>
    <row r="1585" spans="4:65">
      <c r="D1585" s="25"/>
      <c r="AP1585" s="21"/>
      <c r="AQ1585" s="20"/>
      <c r="AR1585" s="24"/>
      <c r="AY1585" s="26"/>
      <c r="BL1585" s="53"/>
      <c r="BM1585" s="54"/>
    </row>
    <row r="1586" spans="4:65">
      <c r="D1586" s="25"/>
      <c r="AP1586" s="21"/>
      <c r="AQ1586" s="20"/>
      <c r="AR1586" s="24"/>
      <c r="AY1586" s="26"/>
      <c r="BL1586" s="53"/>
      <c r="BM1586" s="54"/>
    </row>
    <row r="1587" spans="4:65">
      <c r="D1587" s="25"/>
      <c r="AP1587" s="21"/>
      <c r="AQ1587" s="20"/>
      <c r="AR1587" s="24"/>
      <c r="AY1587" s="26"/>
      <c r="BL1587" s="53"/>
      <c r="BM1587" s="54"/>
    </row>
    <row r="1588" spans="4:65">
      <c r="D1588" s="25"/>
      <c r="AP1588" s="21"/>
      <c r="AQ1588" s="20"/>
      <c r="AR1588" s="24"/>
      <c r="AY1588" s="26"/>
      <c r="BL1588" s="53"/>
      <c r="BM1588" s="54"/>
    </row>
    <row r="1589" spans="4:65">
      <c r="D1589" s="25"/>
      <c r="AP1589" s="21"/>
      <c r="AQ1589" s="20"/>
      <c r="AR1589" s="24"/>
      <c r="AY1589" s="26"/>
      <c r="BL1589" s="53"/>
      <c r="BM1589" s="54"/>
    </row>
    <row r="1590" spans="4:65">
      <c r="D1590" s="25"/>
      <c r="AP1590" s="21"/>
      <c r="AQ1590" s="20"/>
      <c r="AR1590" s="24"/>
      <c r="AY1590" s="26"/>
      <c r="BL1590" s="53"/>
      <c r="BM1590" s="54"/>
    </row>
    <row r="1591" spans="4:65">
      <c r="D1591" s="25"/>
      <c r="AP1591" s="21"/>
      <c r="AQ1591" s="20"/>
      <c r="AR1591" s="24"/>
      <c r="AY1591" s="26"/>
      <c r="BL1591" s="53"/>
      <c r="BM1591" s="54"/>
    </row>
    <row r="1592" spans="4:65">
      <c r="D1592" s="25"/>
      <c r="AP1592" s="21"/>
      <c r="AQ1592" s="20"/>
      <c r="AR1592" s="24"/>
      <c r="AY1592" s="26"/>
      <c r="BL1592" s="53"/>
      <c r="BM1592" s="54"/>
    </row>
    <row r="1593" spans="4:65">
      <c r="D1593" s="25"/>
      <c r="AP1593" s="21"/>
      <c r="AQ1593" s="20"/>
      <c r="AR1593" s="24"/>
      <c r="AY1593" s="26"/>
      <c r="BL1593" s="53"/>
      <c r="BM1593" s="54"/>
    </row>
    <row r="1594" spans="4:65">
      <c r="D1594" s="25"/>
      <c r="AP1594" s="21"/>
      <c r="AQ1594" s="20"/>
      <c r="AR1594" s="24"/>
      <c r="AY1594" s="26"/>
      <c r="BL1594" s="53"/>
      <c r="BM1594" s="54"/>
    </row>
    <row r="1595" spans="4:65">
      <c r="D1595" s="25"/>
      <c r="AP1595" s="21"/>
      <c r="AQ1595" s="20"/>
      <c r="AR1595" s="24"/>
      <c r="AY1595" s="26"/>
      <c r="BL1595" s="53"/>
      <c r="BM1595" s="54"/>
    </row>
    <row r="1596" spans="4:65">
      <c r="D1596" s="25"/>
      <c r="AP1596" s="21"/>
      <c r="AQ1596" s="20"/>
      <c r="AR1596" s="24"/>
      <c r="AY1596" s="26"/>
      <c r="BL1596" s="53"/>
      <c r="BM1596" s="54"/>
    </row>
    <row r="1597" spans="4:65">
      <c r="D1597" s="25"/>
      <c r="AP1597" s="21"/>
      <c r="AQ1597" s="20"/>
      <c r="AR1597" s="24"/>
      <c r="AY1597" s="26"/>
      <c r="BL1597" s="53"/>
      <c r="BM1597" s="54"/>
    </row>
    <row r="1598" spans="4:65">
      <c r="D1598" s="25"/>
      <c r="AP1598" s="21"/>
      <c r="AQ1598" s="20"/>
      <c r="AR1598" s="24"/>
      <c r="AY1598" s="26"/>
      <c r="BL1598" s="53"/>
      <c r="BM1598" s="54"/>
    </row>
    <row r="1599" spans="4:65">
      <c r="D1599" s="25"/>
      <c r="AP1599" s="21"/>
      <c r="AQ1599" s="20"/>
      <c r="AR1599" s="24"/>
      <c r="AY1599" s="26"/>
      <c r="BL1599" s="53"/>
      <c r="BM1599" s="54"/>
    </row>
    <row r="1600" spans="4:65">
      <c r="D1600" s="25"/>
      <c r="AP1600" s="21"/>
      <c r="AQ1600" s="20"/>
      <c r="AR1600" s="24"/>
      <c r="AY1600" s="26"/>
      <c r="BL1600" s="53"/>
      <c r="BM1600" s="54"/>
    </row>
    <row r="1601" spans="4:65">
      <c r="D1601" s="25"/>
      <c r="AP1601" s="21"/>
      <c r="AQ1601" s="20"/>
      <c r="AR1601" s="24"/>
      <c r="AY1601" s="26"/>
      <c r="BL1601" s="53"/>
      <c r="BM1601" s="54"/>
    </row>
    <row r="1602" spans="4:65">
      <c r="D1602" s="25"/>
      <c r="AP1602" s="21"/>
      <c r="AQ1602" s="20"/>
      <c r="AR1602" s="24"/>
      <c r="AY1602" s="26"/>
      <c r="BL1602" s="53"/>
      <c r="BM1602" s="54"/>
    </row>
    <row r="1603" spans="4:65">
      <c r="D1603" s="25"/>
      <c r="AP1603" s="21"/>
      <c r="AQ1603" s="20"/>
      <c r="AR1603" s="24"/>
      <c r="AY1603" s="26"/>
      <c r="BL1603" s="53"/>
      <c r="BM1603" s="54"/>
    </row>
    <row r="1604" spans="4:65">
      <c r="D1604" s="25"/>
      <c r="AP1604" s="21"/>
      <c r="AQ1604" s="20"/>
      <c r="AR1604" s="24"/>
      <c r="AY1604" s="26"/>
      <c r="BL1604" s="53"/>
      <c r="BM1604" s="54"/>
    </row>
    <row r="1605" spans="4:65">
      <c r="D1605" s="25"/>
      <c r="AP1605" s="21"/>
      <c r="AQ1605" s="20"/>
      <c r="AR1605" s="24"/>
      <c r="AY1605" s="26"/>
      <c r="BL1605" s="53"/>
      <c r="BM1605" s="54"/>
    </row>
    <row r="1606" spans="4:65">
      <c r="D1606" s="25"/>
      <c r="AP1606" s="21"/>
      <c r="AQ1606" s="20"/>
      <c r="AR1606" s="24"/>
      <c r="AY1606" s="26"/>
      <c r="BL1606" s="53"/>
      <c r="BM1606" s="54"/>
    </row>
    <row r="1607" spans="4:65">
      <c r="D1607" s="25"/>
      <c r="AP1607" s="21"/>
      <c r="AQ1607" s="20"/>
      <c r="AR1607" s="24"/>
      <c r="AY1607" s="26"/>
      <c r="BL1607" s="53"/>
      <c r="BM1607" s="54"/>
    </row>
    <row r="1608" spans="4:65">
      <c r="D1608" s="25"/>
      <c r="AP1608" s="21"/>
      <c r="AQ1608" s="20"/>
      <c r="AR1608" s="24"/>
      <c r="AY1608" s="26"/>
      <c r="BL1608" s="53"/>
      <c r="BM1608" s="54"/>
    </row>
    <row r="1609" spans="4:65">
      <c r="D1609" s="25"/>
      <c r="AP1609" s="21"/>
      <c r="AQ1609" s="20"/>
      <c r="AR1609" s="24"/>
      <c r="AY1609" s="26"/>
      <c r="BL1609" s="53"/>
      <c r="BM1609" s="54"/>
    </row>
    <row r="1610" spans="4:65">
      <c r="D1610" s="25"/>
      <c r="AP1610" s="21"/>
      <c r="AQ1610" s="20"/>
      <c r="AR1610" s="24"/>
      <c r="AY1610" s="26"/>
      <c r="BL1610" s="53"/>
      <c r="BM1610" s="54"/>
    </row>
    <row r="1611" spans="4:65">
      <c r="D1611" s="25"/>
      <c r="AP1611" s="21"/>
      <c r="AQ1611" s="20"/>
      <c r="AR1611" s="24"/>
      <c r="AY1611" s="26"/>
      <c r="BL1611" s="53"/>
      <c r="BM1611" s="54"/>
    </row>
    <row r="1612" spans="4:65">
      <c r="D1612" s="25"/>
      <c r="AP1612" s="21"/>
      <c r="AQ1612" s="20"/>
      <c r="AR1612" s="24"/>
      <c r="AY1612" s="26"/>
      <c r="BL1612" s="53"/>
      <c r="BM1612" s="54"/>
    </row>
    <row r="1613" spans="4:65">
      <c r="D1613" s="25"/>
      <c r="AP1613" s="21"/>
      <c r="AQ1613" s="20"/>
      <c r="AR1613" s="24"/>
      <c r="AY1613" s="26"/>
      <c r="BL1613" s="53"/>
      <c r="BM1613" s="54"/>
    </row>
    <row r="1614" spans="4:65">
      <c r="D1614" s="25"/>
      <c r="AP1614" s="21"/>
      <c r="AQ1614" s="20"/>
      <c r="AR1614" s="24"/>
      <c r="AY1614" s="26"/>
      <c r="BL1614" s="53"/>
      <c r="BM1614" s="54"/>
    </row>
    <row r="1615" spans="4:65">
      <c r="D1615" s="25"/>
      <c r="AP1615" s="21"/>
      <c r="AQ1615" s="20"/>
      <c r="AR1615" s="24"/>
      <c r="AY1615" s="26"/>
      <c r="BL1615" s="53"/>
      <c r="BM1615" s="54"/>
    </row>
    <row r="1616" spans="4:65">
      <c r="D1616" s="25"/>
      <c r="AP1616" s="21"/>
      <c r="AQ1616" s="20"/>
      <c r="AR1616" s="24"/>
      <c r="AY1616" s="26"/>
      <c r="BL1616" s="53"/>
      <c r="BM1616" s="54"/>
    </row>
    <row r="1617" spans="4:65">
      <c r="D1617" s="25"/>
      <c r="AP1617" s="21"/>
      <c r="AQ1617" s="20"/>
      <c r="AR1617" s="24"/>
      <c r="AY1617" s="26"/>
      <c r="BL1617" s="53"/>
      <c r="BM1617" s="54"/>
    </row>
    <row r="1618" spans="4:65">
      <c r="D1618" s="25"/>
      <c r="AP1618" s="21"/>
      <c r="AQ1618" s="20"/>
      <c r="AR1618" s="24"/>
      <c r="AY1618" s="26"/>
      <c r="BL1618" s="53"/>
      <c r="BM1618" s="54"/>
    </row>
    <row r="1619" spans="4:65">
      <c r="D1619" s="25"/>
      <c r="AP1619" s="21"/>
      <c r="AQ1619" s="20"/>
      <c r="AR1619" s="24"/>
      <c r="AY1619" s="26"/>
      <c r="BL1619" s="53"/>
      <c r="BM1619" s="54"/>
    </row>
    <row r="1620" spans="4:65">
      <c r="D1620" s="25"/>
      <c r="AP1620" s="21"/>
      <c r="AQ1620" s="20"/>
      <c r="AR1620" s="24"/>
      <c r="AY1620" s="26"/>
      <c r="BL1620" s="53"/>
      <c r="BM1620" s="54"/>
    </row>
    <row r="1621" spans="4:65">
      <c r="D1621" s="25"/>
      <c r="AP1621" s="21"/>
      <c r="AQ1621" s="20"/>
      <c r="AR1621" s="24"/>
      <c r="AY1621" s="26"/>
      <c r="BL1621" s="53"/>
      <c r="BM1621" s="54"/>
    </row>
    <row r="1622" spans="4:65">
      <c r="D1622" s="25"/>
      <c r="AP1622" s="21"/>
      <c r="AQ1622" s="20"/>
      <c r="AR1622" s="24"/>
      <c r="AY1622" s="26"/>
      <c r="BL1622" s="53"/>
      <c r="BM1622" s="54"/>
    </row>
    <row r="1623" spans="4:65">
      <c r="D1623" s="25"/>
      <c r="AP1623" s="21"/>
      <c r="AQ1623" s="20"/>
      <c r="AR1623" s="24"/>
      <c r="AY1623" s="26"/>
      <c r="BL1623" s="53"/>
      <c r="BM1623" s="54"/>
    </row>
    <row r="1624" spans="4:65">
      <c r="D1624" s="25"/>
      <c r="AP1624" s="21"/>
      <c r="AQ1624" s="20"/>
      <c r="AR1624" s="24"/>
      <c r="AY1624" s="26"/>
      <c r="BL1624" s="53"/>
      <c r="BM1624" s="54"/>
    </row>
    <row r="1625" spans="4:65">
      <c r="D1625" s="25"/>
      <c r="AP1625" s="21"/>
      <c r="AQ1625" s="20"/>
      <c r="AR1625" s="24"/>
      <c r="AY1625" s="26"/>
      <c r="BL1625" s="53"/>
      <c r="BM1625" s="54"/>
    </row>
    <row r="1626" spans="4:65">
      <c r="D1626" s="25"/>
      <c r="AP1626" s="21"/>
      <c r="AQ1626" s="20"/>
      <c r="AR1626" s="24"/>
      <c r="AY1626" s="26"/>
      <c r="BL1626" s="53"/>
      <c r="BM1626" s="54"/>
    </row>
    <row r="1627" spans="4:65">
      <c r="D1627" s="25"/>
      <c r="AP1627" s="21"/>
      <c r="AQ1627" s="20"/>
      <c r="AR1627" s="24"/>
      <c r="AY1627" s="26"/>
      <c r="BL1627" s="53"/>
      <c r="BM1627" s="54"/>
    </row>
    <row r="1628" spans="4:65">
      <c r="D1628" s="25"/>
      <c r="AP1628" s="21"/>
      <c r="AQ1628" s="20"/>
      <c r="AR1628" s="24"/>
      <c r="AY1628" s="26"/>
      <c r="BL1628" s="53"/>
      <c r="BM1628" s="54"/>
    </row>
    <row r="1629" spans="4:65">
      <c r="D1629" s="25"/>
      <c r="AP1629" s="21"/>
      <c r="AQ1629" s="20"/>
      <c r="AR1629" s="24"/>
      <c r="AY1629" s="26"/>
      <c r="BL1629" s="53"/>
      <c r="BM1629" s="54"/>
    </row>
    <row r="1630" spans="4:65">
      <c r="D1630" s="25"/>
      <c r="AP1630" s="21"/>
      <c r="AQ1630" s="20"/>
      <c r="AR1630" s="24"/>
      <c r="AY1630" s="26"/>
      <c r="BL1630" s="53"/>
      <c r="BM1630" s="54"/>
    </row>
    <row r="1631" spans="4:65">
      <c r="D1631" s="25"/>
      <c r="AP1631" s="21"/>
      <c r="AQ1631" s="20"/>
      <c r="AR1631" s="24"/>
      <c r="AY1631" s="26"/>
      <c r="BL1631" s="53"/>
      <c r="BM1631" s="54"/>
    </row>
    <row r="1632" spans="4:65">
      <c r="D1632" s="25"/>
      <c r="AP1632" s="21"/>
      <c r="AQ1632" s="20"/>
      <c r="AR1632" s="24"/>
      <c r="AY1632" s="26"/>
      <c r="BL1632" s="53"/>
      <c r="BM1632" s="54"/>
    </row>
    <row r="1633" spans="4:65">
      <c r="D1633" s="25"/>
      <c r="AP1633" s="21"/>
      <c r="AQ1633" s="20"/>
      <c r="AR1633" s="24"/>
      <c r="AY1633" s="26"/>
      <c r="BL1633" s="53"/>
      <c r="BM1633" s="54"/>
    </row>
    <row r="1634" spans="4:65">
      <c r="D1634" s="25"/>
      <c r="AP1634" s="21"/>
      <c r="AQ1634" s="20"/>
      <c r="AR1634" s="24"/>
      <c r="AY1634" s="26"/>
      <c r="BL1634" s="53"/>
      <c r="BM1634" s="54"/>
    </row>
    <row r="1635" spans="4:65">
      <c r="D1635" s="25"/>
      <c r="AP1635" s="21"/>
      <c r="AQ1635" s="20"/>
      <c r="AR1635" s="24"/>
      <c r="AY1635" s="26"/>
      <c r="BL1635" s="53"/>
      <c r="BM1635" s="54"/>
    </row>
    <row r="1636" spans="4:65">
      <c r="D1636" s="25"/>
      <c r="AP1636" s="21"/>
      <c r="AQ1636" s="20"/>
      <c r="AR1636" s="24"/>
      <c r="AY1636" s="26"/>
      <c r="BL1636" s="53"/>
      <c r="BM1636" s="54"/>
    </row>
    <row r="1637" spans="4:65">
      <c r="D1637" s="25"/>
      <c r="AP1637" s="21"/>
      <c r="AQ1637" s="20"/>
      <c r="AR1637" s="24"/>
      <c r="AY1637" s="26"/>
      <c r="BL1637" s="53"/>
      <c r="BM1637" s="54"/>
    </row>
    <row r="1638" spans="4:65">
      <c r="D1638" s="25"/>
      <c r="AP1638" s="21"/>
      <c r="AQ1638" s="20"/>
      <c r="AR1638" s="24"/>
      <c r="AY1638" s="26"/>
      <c r="BL1638" s="53"/>
      <c r="BM1638" s="54"/>
    </row>
    <row r="1639" spans="4:65">
      <c r="D1639" s="25"/>
      <c r="AP1639" s="21"/>
      <c r="AQ1639" s="20"/>
      <c r="AR1639" s="24"/>
      <c r="AY1639" s="26"/>
      <c r="BL1639" s="53"/>
      <c r="BM1639" s="54"/>
    </row>
    <row r="1640" spans="4:65">
      <c r="D1640" s="25"/>
      <c r="AP1640" s="21"/>
      <c r="AQ1640" s="20"/>
      <c r="AR1640" s="24"/>
      <c r="AY1640" s="26"/>
      <c r="BL1640" s="53"/>
      <c r="BM1640" s="54"/>
    </row>
    <row r="1641" spans="4:65">
      <c r="D1641" s="25"/>
      <c r="AP1641" s="21"/>
      <c r="AQ1641" s="20"/>
      <c r="AR1641" s="24"/>
      <c r="AY1641" s="26"/>
      <c r="BL1641" s="53"/>
      <c r="BM1641" s="54"/>
    </row>
    <row r="1642" spans="4:65">
      <c r="D1642" s="25"/>
      <c r="AP1642" s="21"/>
      <c r="AQ1642" s="20"/>
      <c r="AR1642" s="24"/>
      <c r="AY1642" s="26"/>
      <c r="BL1642" s="53"/>
      <c r="BM1642" s="54"/>
    </row>
    <row r="1643" spans="4:65">
      <c r="D1643" s="25"/>
      <c r="AP1643" s="21"/>
      <c r="AQ1643" s="20"/>
      <c r="AR1643" s="24"/>
      <c r="AY1643" s="26"/>
      <c r="BL1643" s="53"/>
      <c r="BM1643" s="54"/>
    </row>
    <row r="1644" spans="4:65">
      <c r="D1644" s="25"/>
      <c r="AP1644" s="21"/>
      <c r="AQ1644" s="20"/>
      <c r="AR1644" s="24"/>
      <c r="AY1644" s="26"/>
      <c r="BL1644" s="53"/>
      <c r="BM1644" s="54"/>
    </row>
    <row r="1645" spans="4:65">
      <c r="D1645" s="25"/>
      <c r="AP1645" s="21"/>
      <c r="AQ1645" s="20"/>
      <c r="AR1645" s="24"/>
      <c r="AY1645" s="26"/>
      <c r="BL1645" s="53"/>
      <c r="BM1645" s="54"/>
    </row>
    <row r="1646" spans="4:65">
      <c r="D1646" s="25"/>
      <c r="AP1646" s="21"/>
      <c r="AQ1646" s="20"/>
      <c r="AR1646" s="24"/>
      <c r="AY1646" s="26"/>
      <c r="BL1646" s="53"/>
      <c r="BM1646" s="54"/>
    </row>
    <row r="1647" spans="4:65">
      <c r="D1647" s="25"/>
      <c r="AP1647" s="21"/>
      <c r="AQ1647" s="20"/>
      <c r="AR1647" s="24"/>
      <c r="AY1647" s="26"/>
      <c r="BL1647" s="53"/>
      <c r="BM1647" s="54"/>
    </row>
    <row r="1648" spans="4:65">
      <c r="D1648" s="25"/>
      <c r="AP1648" s="21"/>
      <c r="AQ1648" s="20"/>
      <c r="AR1648" s="24"/>
      <c r="AY1648" s="26"/>
      <c r="BL1648" s="53"/>
      <c r="BM1648" s="54"/>
    </row>
    <row r="1649" spans="4:65">
      <c r="D1649" s="25"/>
      <c r="AP1649" s="21"/>
      <c r="AQ1649" s="20"/>
      <c r="AR1649" s="24"/>
      <c r="AY1649" s="26"/>
      <c r="BL1649" s="53"/>
      <c r="BM1649" s="54"/>
    </row>
    <row r="1650" spans="4:65">
      <c r="D1650" s="25"/>
      <c r="AP1650" s="21"/>
      <c r="AQ1650" s="20"/>
      <c r="AR1650" s="24"/>
      <c r="AY1650" s="26"/>
      <c r="BL1650" s="53"/>
      <c r="BM1650" s="54"/>
    </row>
    <row r="1651" spans="4:65">
      <c r="D1651" s="25"/>
      <c r="AP1651" s="21"/>
      <c r="AQ1651" s="20"/>
      <c r="AR1651" s="24"/>
      <c r="AY1651" s="26"/>
      <c r="BL1651" s="53"/>
      <c r="BM1651" s="54"/>
    </row>
    <row r="1652" spans="4:65">
      <c r="D1652" s="25"/>
      <c r="AP1652" s="21"/>
      <c r="AQ1652" s="20"/>
      <c r="AR1652" s="24"/>
      <c r="AY1652" s="26"/>
      <c r="BL1652" s="53"/>
      <c r="BM1652" s="54"/>
    </row>
    <row r="1653" spans="4:65">
      <c r="D1653" s="25"/>
      <c r="AP1653" s="21"/>
      <c r="AQ1653" s="20"/>
      <c r="AR1653" s="24"/>
      <c r="AY1653" s="26"/>
      <c r="BL1653" s="53"/>
      <c r="BM1653" s="54"/>
    </row>
    <row r="1654" spans="4:65">
      <c r="D1654" s="25"/>
      <c r="AP1654" s="21"/>
      <c r="AQ1654" s="20"/>
      <c r="AR1654" s="24"/>
      <c r="AY1654" s="26"/>
      <c r="BL1654" s="53"/>
      <c r="BM1654" s="54"/>
    </row>
    <row r="1655" spans="4:65">
      <c r="D1655" s="25"/>
      <c r="AP1655" s="21"/>
      <c r="AQ1655" s="20"/>
      <c r="AR1655" s="24"/>
      <c r="AY1655" s="26"/>
      <c r="BL1655" s="53"/>
      <c r="BM1655" s="54"/>
    </row>
    <row r="1656" spans="4:65">
      <c r="D1656" s="25"/>
      <c r="AP1656" s="21"/>
      <c r="AQ1656" s="20"/>
      <c r="AR1656" s="24"/>
      <c r="AY1656" s="26"/>
      <c r="BL1656" s="53"/>
      <c r="BM1656" s="54"/>
    </row>
    <row r="1657" spans="4:65">
      <c r="D1657" s="25"/>
      <c r="AP1657" s="21"/>
      <c r="AQ1657" s="20"/>
      <c r="AR1657" s="24"/>
      <c r="AY1657" s="26"/>
      <c r="BL1657" s="53"/>
      <c r="BM1657" s="54"/>
    </row>
    <row r="1658" spans="4:65">
      <c r="D1658" s="25"/>
      <c r="AP1658" s="21"/>
      <c r="AQ1658" s="20"/>
      <c r="AR1658" s="24"/>
      <c r="AY1658" s="26"/>
      <c r="BL1658" s="53"/>
      <c r="BM1658" s="54"/>
    </row>
    <row r="1659" spans="4:65">
      <c r="D1659" s="25"/>
      <c r="AP1659" s="21"/>
      <c r="AQ1659" s="20"/>
      <c r="AR1659" s="24"/>
      <c r="AY1659" s="26"/>
      <c r="BL1659" s="53"/>
      <c r="BM1659" s="54"/>
    </row>
    <row r="1660" spans="4:65">
      <c r="D1660" s="25"/>
      <c r="AP1660" s="21"/>
      <c r="AQ1660" s="20"/>
      <c r="AR1660" s="24"/>
      <c r="AY1660" s="26"/>
      <c r="BL1660" s="53"/>
      <c r="BM1660" s="54"/>
    </row>
    <row r="1661" spans="4:65">
      <c r="D1661" s="25"/>
      <c r="AP1661" s="21"/>
      <c r="AQ1661" s="20"/>
      <c r="AR1661" s="24"/>
      <c r="AY1661" s="26"/>
      <c r="BL1661" s="53"/>
      <c r="BM1661" s="54"/>
    </row>
    <row r="1662" spans="4:65">
      <c r="D1662" s="25"/>
      <c r="AP1662" s="21"/>
      <c r="AQ1662" s="20"/>
      <c r="AR1662" s="24"/>
      <c r="AY1662" s="26"/>
      <c r="BL1662" s="53"/>
      <c r="BM1662" s="54"/>
    </row>
    <row r="1663" spans="4:65">
      <c r="D1663" s="25"/>
      <c r="AP1663" s="21"/>
      <c r="AQ1663" s="20"/>
      <c r="AR1663" s="24"/>
      <c r="AY1663" s="26"/>
      <c r="BL1663" s="53"/>
      <c r="BM1663" s="54"/>
    </row>
    <row r="1664" spans="4:65">
      <c r="D1664" s="25"/>
      <c r="AP1664" s="21"/>
      <c r="AQ1664" s="20"/>
      <c r="AR1664" s="24"/>
      <c r="AY1664" s="26"/>
      <c r="BL1664" s="53"/>
      <c r="BM1664" s="54"/>
    </row>
    <row r="1665" spans="4:65">
      <c r="D1665" s="25"/>
      <c r="AP1665" s="21"/>
      <c r="AQ1665" s="20"/>
      <c r="AR1665" s="24"/>
      <c r="AY1665" s="26"/>
      <c r="BL1665" s="53"/>
      <c r="BM1665" s="54"/>
    </row>
    <row r="1666" spans="4:65">
      <c r="D1666" s="25"/>
      <c r="AP1666" s="21"/>
      <c r="AQ1666" s="20"/>
      <c r="AR1666" s="24"/>
      <c r="AY1666" s="26"/>
      <c r="BL1666" s="53"/>
      <c r="BM1666" s="54"/>
    </row>
    <row r="1667" spans="4:65">
      <c r="D1667" s="25"/>
      <c r="AP1667" s="21"/>
      <c r="AQ1667" s="20"/>
      <c r="AR1667" s="24"/>
      <c r="AY1667" s="26"/>
      <c r="BL1667" s="53"/>
      <c r="BM1667" s="54"/>
    </row>
    <row r="1668" spans="4:65">
      <c r="D1668" s="25"/>
      <c r="AP1668" s="21"/>
      <c r="AQ1668" s="20"/>
      <c r="AR1668" s="24"/>
      <c r="AY1668" s="26"/>
      <c r="BL1668" s="53"/>
      <c r="BM1668" s="54"/>
    </row>
    <row r="1669" spans="4:65">
      <c r="D1669" s="25"/>
      <c r="AP1669" s="21"/>
      <c r="AQ1669" s="20"/>
      <c r="AR1669" s="24"/>
      <c r="AY1669" s="26"/>
      <c r="BL1669" s="53"/>
      <c r="BM1669" s="54"/>
    </row>
    <row r="1670" spans="4:65">
      <c r="D1670" s="25"/>
      <c r="AP1670" s="21"/>
      <c r="AQ1670" s="20"/>
      <c r="AR1670" s="24"/>
      <c r="AY1670" s="26"/>
      <c r="BL1670" s="53"/>
      <c r="BM1670" s="54"/>
    </row>
    <row r="1671" spans="4:65">
      <c r="D1671" s="25"/>
      <c r="AP1671" s="21"/>
      <c r="AQ1671" s="20"/>
      <c r="AR1671" s="24"/>
      <c r="AY1671" s="26"/>
    </row>
    <row r="1672" spans="4:65">
      <c r="D1672" s="25"/>
      <c r="AP1672" s="21"/>
      <c r="AQ1672" s="20"/>
      <c r="AR1672" s="24"/>
      <c r="AY1672" s="26"/>
    </row>
    <row r="1673" spans="4:65">
      <c r="D1673" s="25"/>
      <c r="AP1673" s="21"/>
      <c r="AQ1673" s="20"/>
      <c r="AR1673" s="24"/>
      <c r="AY1673" s="26"/>
    </row>
    <row r="1674" spans="4:65">
      <c r="D1674" s="25"/>
      <c r="AP1674" s="21"/>
      <c r="AQ1674" s="20"/>
      <c r="AR1674" s="24"/>
      <c r="AY1674" s="26"/>
    </row>
    <row r="1675" spans="4:65">
      <c r="D1675" s="25"/>
      <c r="AP1675" s="21"/>
      <c r="AQ1675" s="20"/>
      <c r="AR1675" s="24"/>
      <c r="AY1675" s="26"/>
    </row>
    <row r="1676" spans="4:65">
      <c r="D1676" s="25"/>
      <c r="AP1676" s="21"/>
      <c r="AQ1676" s="20"/>
      <c r="AR1676" s="24"/>
      <c r="AY1676" s="26"/>
    </row>
    <row r="1677" spans="4:65">
      <c r="D1677" s="25"/>
      <c r="AP1677" s="21"/>
      <c r="AQ1677" s="20"/>
      <c r="AR1677" s="24"/>
      <c r="AY1677" s="26"/>
    </row>
    <row r="1678" spans="4:65">
      <c r="D1678" s="25"/>
      <c r="AP1678" s="21"/>
      <c r="AQ1678" s="20"/>
      <c r="AR1678" s="24"/>
      <c r="AY1678" s="26"/>
    </row>
    <row r="1679" spans="4:65">
      <c r="D1679" s="25"/>
      <c r="AP1679" s="21"/>
      <c r="AQ1679" s="20"/>
      <c r="AR1679" s="24"/>
      <c r="AY1679" s="26"/>
    </row>
    <row r="1680" spans="4:65">
      <c r="D1680" s="25"/>
      <c r="AP1680" s="21"/>
      <c r="AQ1680" s="20"/>
      <c r="AR1680" s="24"/>
      <c r="AY1680" s="26"/>
    </row>
    <row r="1681" spans="4:51">
      <c r="D1681" s="25"/>
      <c r="AP1681" s="21"/>
      <c r="AQ1681" s="20"/>
      <c r="AR1681" s="24"/>
      <c r="AY1681" s="26"/>
    </row>
    <row r="1682" spans="4:51">
      <c r="D1682" s="25"/>
      <c r="AP1682" s="21"/>
      <c r="AQ1682" s="20"/>
      <c r="AR1682" s="24"/>
      <c r="AY1682" s="26"/>
    </row>
    <row r="1683" spans="4:51">
      <c r="D1683" s="25"/>
      <c r="AP1683" s="21"/>
      <c r="AQ1683" s="20"/>
      <c r="AR1683" s="24"/>
      <c r="AY1683" s="26"/>
    </row>
    <row r="1684" spans="4:51">
      <c r="D1684" s="25"/>
      <c r="AP1684" s="21"/>
      <c r="AQ1684" s="20"/>
      <c r="AR1684" s="24"/>
      <c r="AY1684" s="26"/>
    </row>
    <row r="1685" spans="4:51">
      <c r="D1685" s="25"/>
      <c r="AP1685" s="21"/>
      <c r="AQ1685" s="20"/>
      <c r="AR1685" s="24"/>
      <c r="AY1685" s="26"/>
    </row>
    <row r="1686" spans="4:51">
      <c r="D1686" s="25"/>
      <c r="AP1686" s="21"/>
      <c r="AQ1686" s="20"/>
      <c r="AR1686" s="24"/>
      <c r="AY1686" s="26"/>
    </row>
    <row r="1687" spans="4:51">
      <c r="D1687" s="25"/>
      <c r="AP1687" s="21"/>
      <c r="AQ1687" s="20"/>
      <c r="AR1687" s="24"/>
      <c r="AY1687" s="26"/>
    </row>
    <row r="1688" spans="4:51">
      <c r="D1688" s="25"/>
      <c r="AP1688" s="21"/>
      <c r="AQ1688" s="20"/>
      <c r="AR1688" s="24"/>
      <c r="AY1688" s="26"/>
    </row>
    <row r="1689" spans="4:51">
      <c r="D1689" s="25"/>
      <c r="AP1689" s="21"/>
      <c r="AQ1689" s="20"/>
      <c r="AR1689" s="24"/>
      <c r="AY1689" s="26"/>
    </row>
    <row r="1690" spans="4:51">
      <c r="D1690" s="25"/>
      <c r="AP1690" s="21"/>
      <c r="AQ1690" s="20"/>
      <c r="AR1690" s="24"/>
      <c r="AY1690" s="26"/>
    </row>
    <row r="1691" spans="4:51">
      <c r="D1691" s="25"/>
      <c r="AP1691" s="21"/>
      <c r="AQ1691" s="20"/>
      <c r="AR1691" s="24"/>
      <c r="AY1691" s="26"/>
    </row>
    <row r="1692" spans="4:51">
      <c r="D1692" s="25"/>
      <c r="AP1692" s="21"/>
      <c r="AQ1692" s="20"/>
      <c r="AR1692" s="24"/>
      <c r="AY1692" s="26"/>
    </row>
    <row r="1693" spans="4:51">
      <c r="D1693" s="25"/>
      <c r="AP1693" s="21"/>
      <c r="AQ1693" s="20"/>
      <c r="AR1693" s="24"/>
      <c r="AY1693" s="26"/>
    </row>
    <row r="1694" spans="4:51">
      <c r="D1694" s="25"/>
      <c r="AP1694" s="21"/>
      <c r="AQ1694" s="20"/>
      <c r="AR1694" s="24"/>
      <c r="AY1694" s="26"/>
    </row>
    <row r="1695" spans="4:51">
      <c r="D1695" s="25"/>
      <c r="AP1695" s="21"/>
      <c r="AQ1695" s="20"/>
      <c r="AR1695" s="24"/>
      <c r="AY1695" s="26"/>
    </row>
    <row r="1696" spans="4:51">
      <c r="D1696" s="25"/>
      <c r="AP1696" s="21"/>
      <c r="AQ1696" s="20"/>
      <c r="AR1696" s="24"/>
      <c r="AY1696" s="26"/>
    </row>
    <row r="1697" spans="4:51">
      <c r="D1697" s="25"/>
      <c r="AP1697" s="21"/>
      <c r="AQ1697" s="20"/>
      <c r="AR1697" s="24"/>
      <c r="AY1697" s="26"/>
    </row>
    <row r="1698" spans="4:51">
      <c r="D1698" s="25"/>
      <c r="AP1698" s="21"/>
      <c r="AQ1698" s="20"/>
      <c r="AR1698" s="24"/>
      <c r="AY1698" s="26"/>
    </row>
    <row r="1699" spans="4:51">
      <c r="D1699" s="25"/>
      <c r="AP1699" s="21"/>
      <c r="AQ1699" s="20"/>
      <c r="AR1699" s="24"/>
      <c r="AY1699" s="26"/>
    </row>
    <row r="1700" spans="4:51">
      <c r="D1700" s="25"/>
      <c r="AP1700" s="21"/>
      <c r="AQ1700" s="20"/>
      <c r="AR1700" s="24"/>
      <c r="AY1700" s="26"/>
    </row>
    <row r="1701" spans="4:51">
      <c r="D1701" s="25"/>
      <c r="AP1701" s="21"/>
      <c r="AQ1701" s="20"/>
      <c r="AR1701" s="24"/>
      <c r="AY1701" s="26"/>
    </row>
    <row r="1702" spans="4:51">
      <c r="D1702" s="25"/>
      <c r="AP1702" s="21"/>
      <c r="AQ1702" s="20"/>
      <c r="AR1702" s="24"/>
      <c r="AY1702" s="26"/>
    </row>
    <row r="1703" spans="4:51">
      <c r="D1703" s="25"/>
      <c r="AP1703" s="21"/>
      <c r="AQ1703" s="20"/>
      <c r="AR1703" s="24"/>
      <c r="AY1703" s="26"/>
    </row>
    <row r="1704" spans="4:51">
      <c r="D1704" s="25"/>
      <c r="AP1704" s="21"/>
      <c r="AQ1704" s="20"/>
      <c r="AR1704" s="24"/>
      <c r="AY1704" s="26"/>
    </row>
    <row r="1705" spans="4:51">
      <c r="D1705" s="25"/>
      <c r="AP1705" s="21"/>
      <c r="AQ1705" s="20"/>
      <c r="AR1705" s="24"/>
      <c r="AY1705" s="26"/>
    </row>
    <row r="1706" spans="4:51">
      <c r="D1706" s="25"/>
      <c r="AP1706" s="21"/>
      <c r="AQ1706" s="20"/>
      <c r="AR1706" s="24"/>
      <c r="AY1706" s="26"/>
    </row>
    <row r="1707" spans="4:51">
      <c r="D1707" s="25"/>
      <c r="AP1707" s="21"/>
      <c r="AQ1707" s="20"/>
      <c r="AR1707" s="24"/>
      <c r="AY1707" s="26"/>
    </row>
    <row r="1708" spans="4:51">
      <c r="D1708" s="25"/>
      <c r="AP1708" s="21"/>
      <c r="AQ1708" s="20"/>
      <c r="AR1708" s="24"/>
      <c r="AY1708" s="26"/>
    </row>
    <row r="1709" spans="4:51">
      <c r="D1709" s="25"/>
      <c r="AP1709" s="21"/>
      <c r="AQ1709" s="20"/>
      <c r="AR1709" s="24"/>
      <c r="AY1709" s="26"/>
    </row>
    <row r="1710" spans="4:51">
      <c r="D1710" s="25"/>
      <c r="AP1710" s="21"/>
      <c r="AQ1710" s="20"/>
      <c r="AR1710" s="24"/>
      <c r="AY1710" s="26"/>
    </row>
    <row r="1711" spans="4:51">
      <c r="D1711" s="25"/>
      <c r="AP1711" s="21"/>
      <c r="AQ1711" s="20"/>
      <c r="AR1711" s="24"/>
      <c r="AY1711" s="26"/>
    </row>
    <row r="1712" spans="4:51">
      <c r="D1712" s="25"/>
      <c r="AP1712" s="21"/>
      <c r="AQ1712" s="20"/>
      <c r="AR1712" s="24"/>
      <c r="AY1712" s="26"/>
    </row>
    <row r="1713" spans="4:51">
      <c r="D1713" s="25"/>
      <c r="AP1713" s="21"/>
      <c r="AQ1713" s="20"/>
      <c r="AR1713" s="24"/>
      <c r="AY1713" s="26"/>
    </row>
    <row r="1714" spans="4:51">
      <c r="D1714" s="25"/>
      <c r="AP1714" s="21"/>
      <c r="AQ1714" s="20"/>
      <c r="AR1714" s="24"/>
      <c r="AY1714" s="26"/>
    </row>
    <row r="1715" spans="4:51">
      <c r="D1715" s="25"/>
      <c r="AP1715" s="21"/>
      <c r="AQ1715" s="20"/>
      <c r="AR1715" s="24"/>
      <c r="AY1715" s="26"/>
    </row>
    <row r="1716" spans="4:51">
      <c r="D1716" s="25"/>
      <c r="AP1716" s="21"/>
      <c r="AQ1716" s="20"/>
      <c r="AR1716" s="24"/>
      <c r="AY1716" s="26"/>
    </row>
    <row r="1717" spans="4:51">
      <c r="D1717" s="25"/>
      <c r="AP1717" s="21"/>
      <c r="AQ1717" s="20"/>
      <c r="AR1717" s="24"/>
      <c r="AY1717" s="26"/>
    </row>
    <row r="1718" spans="4:51">
      <c r="D1718" s="25"/>
      <c r="AP1718" s="21"/>
      <c r="AQ1718" s="20"/>
      <c r="AR1718" s="24"/>
      <c r="AY1718" s="26"/>
    </row>
    <row r="1719" spans="4:51">
      <c r="D1719" s="25"/>
      <c r="AP1719" s="21"/>
      <c r="AQ1719" s="20"/>
      <c r="AR1719" s="24"/>
      <c r="AY1719" s="26"/>
    </row>
    <row r="1720" spans="4:51">
      <c r="D1720" s="25"/>
      <c r="AP1720" s="21"/>
      <c r="AQ1720" s="20"/>
      <c r="AR1720" s="24"/>
      <c r="AY1720" s="26"/>
    </row>
    <row r="1721" spans="4:51">
      <c r="D1721" s="25"/>
      <c r="AP1721" s="21"/>
      <c r="AQ1721" s="20"/>
      <c r="AR1721" s="24"/>
      <c r="AY1721" s="26"/>
    </row>
    <row r="1722" spans="4:51">
      <c r="D1722" s="25"/>
      <c r="AP1722" s="21"/>
      <c r="AQ1722" s="20"/>
      <c r="AR1722" s="24"/>
      <c r="AY1722" s="26"/>
    </row>
    <row r="1723" spans="4:51">
      <c r="D1723" s="25"/>
      <c r="AP1723" s="21"/>
      <c r="AQ1723" s="20"/>
      <c r="AR1723" s="24"/>
      <c r="AY1723" s="26"/>
    </row>
    <row r="1724" spans="4:51">
      <c r="D1724" s="25"/>
      <c r="AP1724" s="21"/>
      <c r="AQ1724" s="20"/>
      <c r="AR1724" s="24"/>
      <c r="AY1724" s="26"/>
    </row>
    <row r="1725" spans="4:51">
      <c r="D1725" s="25"/>
      <c r="AP1725" s="21"/>
      <c r="AQ1725" s="20"/>
      <c r="AR1725" s="24"/>
      <c r="AY1725" s="26"/>
    </row>
    <row r="1726" spans="4:51">
      <c r="D1726" s="25"/>
      <c r="AP1726" s="21"/>
      <c r="AQ1726" s="20"/>
      <c r="AR1726" s="24"/>
      <c r="AY1726" s="26"/>
    </row>
    <row r="1727" spans="4:51">
      <c r="D1727" s="25"/>
      <c r="AP1727" s="21"/>
      <c r="AQ1727" s="20"/>
      <c r="AR1727" s="24"/>
      <c r="AY1727" s="26"/>
    </row>
    <row r="1728" spans="4:51">
      <c r="D1728" s="25"/>
      <c r="AP1728" s="21"/>
      <c r="AQ1728" s="20"/>
      <c r="AR1728" s="24"/>
      <c r="AY1728" s="26"/>
    </row>
    <row r="1729" spans="4:51">
      <c r="D1729" s="25"/>
      <c r="AP1729" s="21"/>
      <c r="AQ1729" s="20"/>
      <c r="AR1729" s="24"/>
      <c r="AY1729" s="26"/>
    </row>
    <row r="1730" spans="4:51">
      <c r="D1730" s="25"/>
      <c r="AP1730" s="21"/>
      <c r="AQ1730" s="20"/>
      <c r="AR1730" s="24"/>
      <c r="AY1730" s="26"/>
    </row>
    <row r="1731" spans="4:51">
      <c r="D1731" s="25"/>
      <c r="AP1731" s="21"/>
      <c r="AQ1731" s="20"/>
      <c r="AR1731" s="24"/>
      <c r="AY1731" s="26"/>
    </row>
    <row r="1732" spans="4:51">
      <c r="D1732" s="25"/>
      <c r="AP1732" s="21"/>
      <c r="AQ1732" s="20"/>
      <c r="AR1732" s="24"/>
      <c r="AY1732" s="26"/>
    </row>
    <row r="1733" spans="4:51">
      <c r="D1733" s="25"/>
      <c r="AP1733" s="21"/>
      <c r="AQ1733" s="20"/>
      <c r="AR1733" s="24"/>
      <c r="AY1733" s="26"/>
    </row>
    <row r="1734" spans="4:51">
      <c r="D1734" s="25"/>
      <c r="AP1734" s="21"/>
      <c r="AQ1734" s="20"/>
      <c r="AR1734" s="24"/>
      <c r="AY1734" s="26"/>
    </row>
    <row r="1735" spans="4:51">
      <c r="D1735" s="25"/>
      <c r="AP1735" s="21"/>
      <c r="AQ1735" s="20"/>
      <c r="AR1735" s="24"/>
      <c r="AY1735" s="26"/>
    </row>
    <row r="1736" spans="4:51">
      <c r="D1736" s="25"/>
      <c r="AP1736" s="21"/>
      <c r="AQ1736" s="20"/>
      <c r="AR1736" s="24"/>
      <c r="AY1736" s="26"/>
    </row>
    <row r="1737" spans="4:51">
      <c r="D1737" s="25"/>
      <c r="AP1737" s="21"/>
      <c r="AQ1737" s="20"/>
      <c r="AR1737" s="24"/>
      <c r="AY1737" s="26"/>
    </row>
    <row r="1738" spans="4:51">
      <c r="D1738" s="25"/>
      <c r="AP1738" s="21"/>
      <c r="AQ1738" s="20"/>
      <c r="AR1738" s="24"/>
      <c r="AY1738" s="26"/>
    </row>
    <row r="1739" spans="4:51">
      <c r="D1739" s="25"/>
      <c r="AP1739" s="21"/>
      <c r="AQ1739" s="20"/>
      <c r="AR1739" s="24"/>
      <c r="AY1739" s="26"/>
    </row>
    <row r="1740" spans="4:51">
      <c r="D1740" s="25"/>
      <c r="AP1740" s="21"/>
      <c r="AQ1740" s="20"/>
      <c r="AR1740" s="24"/>
      <c r="AY1740" s="26"/>
    </row>
    <row r="1741" spans="4:51">
      <c r="D1741" s="25"/>
      <c r="AP1741" s="21"/>
      <c r="AQ1741" s="20"/>
      <c r="AR1741" s="24"/>
      <c r="AY1741" s="26"/>
    </row>
    <row r="1742" spans="4:51">
      <c r="D1742" s="25"/>
      <c r="AP1742" s="21"/>
      <c r="AQ1742" s="20"/>
      <c r="AR1742" s="24"/>
      <c r="AY1742" s="26"/>
    </row>
    <row r="1743" spans="4:51">
      <c r="D1743" s="25"/>
      <c r="AP1743" s="21"/>
      <c r="AQ1743" s="20"/>
      <c r="AR1743" s="24"/>
      <c r="AY1743" s="26"/>
    </row>
    <row r="1744" spans="4:51">
      <c r="D1744" s="25"/>
      <c r="AP1744" s="21"/>
      <c r="AQ1744" s="20"/>
      <c r="AR1744" s="24"/>
      <c r="AY1744" s="26"/>
    </row>
    <row r="1745" spans="4:51">
      <c r="D1745" s="25"/>
      <c r="AP1745" s="21"/>
      <c r="AQ1745" s="20"/>
      <c r="AR1745" s="24"/>
      <c r="AY1745" s="26"/>
    </row>
    <row r="1746" spans="4:51">
      <c r="D1746" s="25"/>
      <c r="AP1746" s="21"/>
      <c r="AQ1746" s="20"/>
      <c r="AR1746" s="24"/>
      <c r="AY1746" s="26"/>
    </row>
    <row r="1747" spans="4:51">
      <c r="D1747" s="25"/>
      <c r="AP1747" s="21"/>
      <c r="AQ1747" s="20"/>
      <c r="AR1747" s="24"/>
      <c r="AY1747" s="26"/>
    </row>
    <row r="1748" spans="4:51">
      <c r="D1748" s="25"/>
      <c r="AP1748" s="21"/>
      <c r="AQ1748" s="20"/>
      <c r="AR1748" s="24"/>
      <c r="AY1748" s="26"/>
    </row>
    <row r="1749" spans="4:51">
      <c r="D1749" s="25"/>
      <c r="AP1749" s="21"/>
      <c r="AQ1749" s="20"/>
      <c r="AR1749" s="24"/>
      <c r="AY1749" s="26"/>
    </row>
    <row r="1750" spans="4:51">
      <c r="D1750" s="25"/>
      <c r="AP1750" s="21"/>
      <c r="AQ1750" s="20"/>
      <c r="AR1750" s="24"/>
      <c r="AY1750" s="26"/>
    </row>
    <row r="1751" spans="4:51">
      <c r="D1751" s="25"/>
      <c r="AP1751" s="21"/>
      <c r="AQ1751" s="20"/>
      <c r="AR1751" s="24"/>
      <c r="AY1751" s="26"/>
    </row>
    <row r="1752" spans="4:51">
      <c r="D1752" s="25"/>
      <c r="AP1752" s="21"/>
      <c r="AQ1752" s="20"/>
      <c r="AR1752" s="24"/>
      <c r="AY1752" s="26"/>
    </row>
    <row r="1753" spans="4:51">
      <c r="D1753" s="25"/>
      <c r="AP1753" s="21"/>
      <c r="AQ1753" s="20"/>
      <c r="AR1753" s="24"/>
      <c r="AY1753" s="26"/>
    </row>
    <row r="1754" spans="4:51">
      <c r="D1754" s="25"/>
      <c r="AP1754" s="21"/>
      <c r="AQ1754" s="20"/>
      <c r="AR1754" s="24"/>
      <c r="AY1754" s="26"/>
    </row>
    <row r="1755" spans="4:51">
      <c r="D1755" s="25"/>
      <c r="AP1755" s="21"/>
      <c r="AQ1755" s="20"/>
      <c r="AR1755" s="24"/>
      <c r="AY1755" s="26"/>
    </row>
    <row r="1756" spans="4:51">
      <c r="D1756" s="25"/>
      <c r="AP1756" s="21"/>
      <c r="AQ1756" s="20"/>
      <c r="AR1756" s="24"/>
      <c r="AY1756" s="26"/>
    </row>
    <row r="1757" spans="4:51">
      <c r="D1757" s="25"/>
      <c r="AP1757" s="21"/>
      <c r="AQ1757" s="20"/>
      <c r="AR1757" s="24"/>
      <c r="AY1757" s="26"/>
    </row>
    <row r="1758" spans="4:51">
      <c r="D1758" s="25"/>
      <c r="AP1758" s="21"/>
      <c r="AQ1758" s="20"/>
      <c r="AR1758" s="24"/>
      <c r="AY1758" s="26"/>
    </row>
    <row r="1759" spans="4:51">
      <c r="D1759" s="25"/>
      <c r="AP1759" s="21"/>
      <c r="AQ1759" s="20"/>
      <c r="AR1759" s="24"/>
      <c r="AY1759" s="26"/>
    </row>
    <row r="1760" spans="4:51">
      <c r="D1760" s="25"/>
      <c r="AP1760" s="21"/>
      <c r="AQ1760" s="20"/>
      <c r="AR1760" s="24"/>
      <c r="AY1760" s="26"/>
    </row>
    <row r="1761" spans="4:51">
      <c r="D1761" s="25"/>
      <c r="AP1761" s="21"/>
      <c r="AQ1761" s="20"/>
      <c r="AR1761" s="24"/>
      <c r="AY1761" s="26"/>
    </row>
    <row r="1762" spans="4:51">
      <c r="D1762" s="25"/>
      <c r="AP1762" s="21"/>
      <c r="AQ1762" s="20"/>
      <c r="AR1762" s="24"/>
      <c r="AY1762" s="26"/>
    </row>
    <row r="1763" spans="4:51">
      <c r="D1763" s="25"/>
      <c r="AP1763" s="21"/>
      <c r="AQ1763" s="20"/>
      <c r="AR1763" s="24"/>
      <c r="AY1763" s="26"/>
    </row>
    <row r="1764" spans="4:51">
      <c r="D1764" s="25"/>
      <c r="AP1764" s="21"/>
      <c r="AQ1764" s="20"/>
      <c r="AR1764" s="24"/>
      <c r="AY1764" s="26"/>
    </row>
    <row r="1765" spans="4:51">
      <c r="D1765" s="25"/>
      <c r="AP1765" s="21"/>
      <c r="AQ1765" s="20"/>
      <c r="AR1765" s="24"/>
      <c r="AY1765" s="26"/>
    </row>
    <row r="1766" spans="4:51">
      <c r="D1766" s="25"/>
      <c r="AP1766" s="21"/>
      <c r="AQ1766" s="20"/>
      <c r="AR1766" s="24"/>
      <c r="AY1766" s="26"/>
    </row>
    <row r="1767" spans="4:51">
      <c r="D1767" s="25"/>
      <c r="AP1767" s="21"/>
      <c r="AQ1767" s="20"/>
      <c r="AR1767" s="24"/>
      <c r="AY1767" s="26"/>
    </row>
    <row r="1768" spans="4:51">
      <c r="D1768" s="25"/>
      <c r="AP1768" s="21"/>
      <c r="AQ1768" s="20"/>
      <c r="AR1768" s="24"/>
      <c r="AY1768" s="26"/>
    </row>
    <row r="1769" spans="4:51">
      <c r="D1769" s="25"/>
      <c r="AP1769" s="21"/>
      <c r="AQ1769" s="20"/>
      <c r="AR1769" s="24"/>
      <c r="AY1769" s="26"/>
    </row>
    <row r="1770" spans="4:51">
      <c r="D1770" s="25"/>
      <c r="AP1770" s="21"/>
      <c r="AQ1770" s="20"/>
      <c r="AR1770" s="24"/>
      <c r="AY1770" s="26"/>
    </row>
    <row r="1771" spans="4:51">
      <c r="D1771" s="25"/>
      <c r="AP1771" s="21"/>
      <c r="AQ1771" s="20"/>
      <c r="AR1771" s="24"/>
      <c r="AY1771" s="26"/>
    </row>
    <row r="1772" spans="4:51">
      <c r="D1772" s="25"/>
      <c r="AP1772" s="21"/>
      <c r="AQ1772" s="20"/>
      <c r="AR1772" s="24"/>
      <c r="AY1772" s="26"/>
    </row>
    <row r="1773" spans="4:51">
      <c r="D1773" s="25"/>
      <c r="AP1773" s="21"/>
      <c r="AQ1773" s="20"/>
      <c r="AR1773" s="24"/>
      <c r="AY1773" s="26"/>
    </row>
    <row r="1774" spans="4:51">
      <c r="D1774" s="25"/>
      <c r="AP1774" s="21"/>
      <c r="AQ1774" s="20"/>
      <c r="AR1774" s="24"/>
      <c r="AY1774" s="26"/>
    </row>
    <row r="1775" spans="4:51">
      <c r="D1775" s="25"/>
      <c r="AP1775" s="21"/>
      <c r="AQ1775" s="20"/>
      <c r="AR1775" s="24"/>
      <c r="AY1775" s="26"/>
    </row>
    <row r="1776" spans="4:51">
      <c r="D1776" s="25"/>
      <c r="AP1776" s="21"/>
      <c r="AQ1776" s="20"/>
      <c r="AR1776" s="24"/>
      <c r="AY1776" s="26"/>
    </row>
    <row r="1777" spans="4:51">
      <c r="D1777" s="25"/>
      <c r="AP1777" s="21"/>
      <c r="AQ1777" s="20"/>
      <c r="AR1777" s="24"/>
      <c r="AY1777" s="26"/>
    </row>
    <row r="1778" spans="4:51">
      <c r="D1778" s="25"/>
      <c r="AP1778" s="21"/>
      <c r="AQ1778" s="20"/>
      <c r="AR1778" s="24"/>
      <c r="AY1778" s="26"/>
    </row>
    <row r="1779" spans="4:51">
      <c r="D1779" s="25"/>
      <c r="AP1779" s="21"/>
      <c r="AQ1779" s="20"/>
      <c r="AR1779" s="24"/>
      <c r="AY1779" s="26"/>
    </row>
    <row r="1780" spans="4:51">
      <c r="D1780" s="25"/>
      <c r="AP1780" s="21"/>
      <c r="AQ1780" s="20"/>
      <c r="AR1780" s="24"/>
      <c r="AY1780" s="26"/>
    </row>
    <row r="1781" spans="4:51">
      <c r="D1781" s="25"/>
      <c r="AP1781" s="21"/>
      <c r="AQ1781" s="20"/>
      <c r="AR1781" s="24"/>
      <c r="AY1781" s="26"/>
    </row>
    <row r="1782" spans="4:51">
      <c r="D1782" s="25"/>
      <c r="AP1782" s="21"/>
      <c r="AQ1782" s="20"/>
      <c r="AR1782" s="24"/>
      <c r="AY1782" s="26"/>
    </row>
    <row r="1783" spans="4:51">
      <c r="D1783" s="25"/>
      <c r="AP1783" s="21"/>
      <c r="AQ1783" s="20"/>
      <c r="AR1783" s="24"/>
      <c r="AY1783" s="26"/>
    </row>
    <row r="1784" spans="4:51">
      <c r="D1784" s="25"/>
      <c r="AP1784" s="21"/>
      <c r="AQ1784" s="20"/>
      <c r="AR1784" s="24"/>
      <c r="AY1784" s="26"/>
    </row>
    <row r="1785" spans="4:51">
      <c r="D1785" s="25"/>
      <c r="AP1785" s="21"/>
      <c r="AQ1785" s="20"/>
      <c r="AR1785" s="24"/>
      <c r="AY1785" s="26"/>
    </row>
    <row r="1786" spans="4:51">
      <c r="D1786" s="25"/>
      <c r="AP1786" s="21"/>
      <c r="AQ1786" s="20"/>
      <c r="AR1786" s="24"/>
      <c r="AY1786" s="26"/>
    </row>
    <row r="1787" spans="4:51">
      <c r="D1787" s="25"/>
      <c r="AP1787" s="21"/>
      <c r="AQ1787" s="20"/>
      <c r="AR1787" s="24"/>
      <c r="AY1787" s="26"/>
    </row>
    <row r="1788" spans="4:51">
      <c r="D1788" s="25"/>
      <c r="AP1788" s="21"/>
      <c r="AQ1788" s="20"/>
      <c r="AR1788" s="24"/>
      <c r="AY1788" s="26"/>
    </row>
    <row r="1789" spans="4:51">
      <c r="D1789" s="25"/>
      <c r="AP1789" s="21"/>
      <c r="AQ1789" s="20"/>
      <c r="AR1789" s="24"/>
      <c r="AY1789" s="26"/>
    </row>
    <row r="1790" spans="4:51">
      <c r="D1790" s="25"/>
      <c r="AP1790" s="21"/>
      <c r="AQ1790" s="20"/>
      <c r="AR1790" s="24"/>
      <c r="AY1790" s="26"/>
    </row>
    <row r="1791" spans="4:51">
      <c r="D1791" s="25"/>
      <c r="AP1791" s="21"/>
      <c r="AQ1791" s="20"/>
      <c r="AR1791" s="24"/>
      <c r="AY1791" s="26"/>
    </row>
    <row r="1792" spans="4:51">
      <c r="D1792" s="25"/>
      <c r="AP1792" s="21"/>
      <c r="AQ1792" s="20"/>
      <c r="AR1792" s="24"/>
      <c r="AY1792" s="26"/>
    </row>
    <row r="1793" spans="4:51">
      <c r="D1793" s="25"/>
      <c r="AP1793" s="21"/>
      <c r="AQ1793" s="20"/>
      <c r="AR1793" s="24"/>
      <c r="AY1793" s="26"/>
    </row>
    <row r="1794" spans="4:51">
      <c r="D1794" s="25"/>
      <c r="AP1794" s="21"/>
      <c r="AQ1794" s="20"/>
      <c r="AR1794" s="24"/>
      <c r="AY1794" s="26"/>
    </row>
    <row r="1795" spans="4:51">
      <c r="D1795" s="25"/>
      <c r="AP1795" s="21"/>
      <c r="AQ1795" s="20"/>
      <c r="AR1795" s="24"/>
      <c r="AY1795" s="26"/>
    </row>
    <row r="1796" spans="4:51">
      <c r="D1796" s="25"/>
      <c r="AP1796" s="21"/>
      <c r="AQ1796" s="20"/>
      <c r="AR1796" s="24"/>
      <c r="AY1796" s="26"/>
    </row>
    <row r="1797" spans="4:51">
      <c r="D1797" s="25"/>
      <c r="AP1797" s="21"/>
      <c r="AQ1797" s="20"/>
      <c r="AR1797" s="24"/>
      <c r="AY1797" s="26"/>
    </row>
    <row r="1798" spans="4:51">
      <c r="D1798" s="25"/>
      <c r="AP1798" s="21"/>
      <c r="AQ1798" s="20"/>
      <c r="AR1798" s="24"/>
      <c r="AY1798" s="26"/>
    </row>
    <row r="1799" spans="4:51">
      <c r="D1799" s="25"/>
      <c r="AP1799" s="21"/>
      <c r="AQ1799" s="20"/>
      <c r="AR1799" s="24"/>
      <c r="AY1799" s="26"/>
    </row>
    <row r="1800" spans="4:51">
      <c r="D1800" s="25"/>
      <c r="AP1800" s="21"/>
      <c r="AQ1800" s="20"/>
      <c r="AR1800" s="24"/>
      <c r="AY1800" s="26"/>
    </row>
    <row r="1801" spans="4:51">
      <c r="D1801" s="25"/>
      <c r="AP1801" s="21"/>
      <c r="AQ1801" s="20"/>
      <c r="AR1801" s="24"/>
      <c r="AY1801" s="26"/>
    </row>
    <row r="1802" spans="4:51">
      <c r="D1802" s="25"/>
      <c r="AP1802" s="21"/>
      <c r="AQ1802" s="20"/>
      <c r="AR1802" s="24"/>
      <c r="AY1802" s="26"/>
    </row>
    <row r="1803" spans="4:51">
      <c r="D1803" s="25"/>
      <c r="AP1803" s="21"/>
      <c r="AQ1803" s="20"/>
      <c r="AR1803" s="24"/>
      <c r="AY1803" s="26"/>
    </row>
    <row r="1804" spans="4:51">
      <c r="D1804" s="25"/>
      <c r="AP1804" s="21"/>
      <c r="AQ1804" s="20"/>
      <c r="AR1804" s="24"/>
      <c r="AY1804" s="26"/>
    </row>
    <row r="1805" spans="4:51">
      <c r="D1805" s="25"/>
      <c r="AP1805" s="21"/>
      <c r="AQ1805" s="20"/>
      <c r="AR1805" s="24"/>
      <c r="AY1805" s="26"/>
    </row>
    <row r="1806" spans="4:51">
      <c r="D1806" s="25"/>
      <c r="AP1806" s="21"/>
      <c r="AQ1806" s="20"/>
      <c r="AR1806" s="24"/>
      <c r="AY1806" s="26"/>
    </row>
    <row r="1807" spans="4:51">
      <c r="D1807" s="25"/>
      <c r="AP1807" s="21"/>
      <c r="AQ1807" s="20"/>
      <c r="AR1807" s="24"/>
      <c r="AY1807" s="26"/>
    </row>
    <row r="1808" spans="4:51">
      <c r="D1808" s="25"/>
      <c r="AP1808" s="21"/>
      <c r="AQ1808" s="20"/>
      <c r="AR1808" s="24"/>
      <c r="AY1808" s="26"/>
    </row>
    <row r="1809" spans="4:51">
      <c r="D1809" s="25"/>
      <c r="AP1809" s="21"/>
      <c r="AQ1809" s="20"/>
      <c r="AR1809" s="24"/>
      <c r="AY1809" s="26"/>
    </row>
    <row r="1810" spans="4:51">
      <c r="D1810" s="25"/>
      <c r="AP1810" s="21"/>
      <c r="AQ1810" s="20"/>
      <c r="AR1810" s="24"/>
      <c r="AY1810" s="26"/>
    </row>
    <row r="1811" spans="4:51">
      <c r="D1811" s="25"/>
      <c r="AP1811" s="21"/>
      <c r="AQ1811" s="20"/>
      <c r="AR1811" s="24"/>
      <c r="AY1811" s="26"/>
    </row>
    <row r="1812" spans="4:51">
      <c r="D1812" s="25"/>
      <c r="AP1812" s="21"/>
      <c r="AQ1812" s="20"/>
      <c r="AR1812" s="24"/>
      <c r="AY1812" s="26"/>
    </row>
    <row r="1813" spans="4:51">
      <c r="D1813" s="25"/>
      <c r="AP1813" s="21"/>
      <c r="AQ1813" s="20"/>
      <c r="AR1813" s="24"/>
      <c r="AY1813" s="26"/>
    </row>
    <row r="1814" spans="4:51">
      <c r="D1814" s="25"/>
      <c r="AP1814" s="21"/>
      <c r="AQ1814" s="20"/>
      <c r="AR1814" s="24"/>
      <c r="AY1814" s="26"/>
    </row>
    <row r="1815" spans="4:51">
      <c r="D1815" s="25"/>
      <c r="AP1815" s="21"/>
      <c r="AQ1815" s="20"/>
      <c r="AR1815" s="24"/>
      <c r="AY1815" s="26"/>
    </row>
    <row r="1816" spans="4:51">
      <c r="D1816" s="25"/>
      <c r="AP1816" s="21"/>
      <c r="AQ1816" s="20"/>
      <c r="AR1816" s="24"/>
      <c r="AY1816" s="26"/>
    </row>
    <row r="1817" spans="4:51">
      <c r="D1817" s="25"/>
      <c r="AP1817" s="21"/>
      <c r="AQ1817" s="20"/>
      <c r="AR1817" s="24"/>
      <c r="AY1817" s="26"/>
    </row>
    <row r="1818" spans="4:51">
      <c r="D1818" s="25"/>
      <c r="AP1818" s="21"/>
      <c r="AQ1818" s="20"/>
      <c r="AR1818" s="24"/>
      <c r="AY1818" s="26"/>
    </row>
    <row r="1819" spans="4:51">
      <c r="D1819" s="25"/>
      <c r="AP1819" s="21"/>
      <c r="AQ1819" s="20"/>
      <c r="AR1819" s="24"/>
      <c r="AY1819" s="26"/>
    </row>
    <row r="1820" spans="4:51">
      <c r="D1820" s="25"/>
      <c r="AP1820" s="21"/>
      <c r="AQ1820" s="20"/>
      <c r="AR1820" s="24"/>
      <c r="AY1820" s="26"/>
    </row>
    <row r="1821" spans="4:51">
      <c r="D1821" s="25"/>
      <c r="AP1821" s="21"/>
      <c r="AQ1821" s="20"/>
      <c r="AR1821" s="24"/>
      <c r="AY1821" s="26"/>
    </row>
    <row r="1822" spans="4:51">
      <c r="D1822" s="25"/>
      <c r="AP1822" s="21"/>
      <c r="AQ1822" s="20"/>
      <c r="AR1822" s="24"/>
      <c r="AY1822" s="26"/>
    </row>
    <row r="1823" spans="4:51">
      <c r="D1823" s="25"/>
      <c r="AP1823" s="21"/>
      <c r="AQ1823" s="20"/>
      <c r="AR1823" s="24"/>
      <c r="AY1823" s="26"/>
    </row>
    <row r="1824" spans="4:51">
      <c r="D1824" s="25"/>
      <c r="AP1824" s="21"/>
      <c r="AQ1824" s="20"/>
      <c r="AR1824" s="24"/>
      <c r="AY1824" s="26"/>
    </row>
    <row r="1825" spans="4:51">
      <c r="D1825" s="25"/>
      <c r="AP1825" s="21"/>
      <c r="AQ1825" s="20"/>
      <c r="AR1825" s="24"/>
      <c r="AY1825" s="26"/>
    </row>
    <row r="1826" spans="4:51">
      <c r="D1826" s="25"/>
      <c r="AP1826" s="21"/>
      <c r="AQ1826" s="20"/>
      <c r="AR1826" s="24"/>
      <c r="AY1826" s="26"/>
    </row>
    <row r="1827" spans="4:51">
      <c r="D1827" s="25"/>
      <c r="AP1827" s="21"/>
      <c r="AQ1827" s="20"/>
      <c r="AR1827" s="24"/>
      <c r="AY1827" s="26"/>
    </row>
    <row r="1828" spans="4:51">
      <c r="D1828" s="25"/>
      <c r="AP1828" s="21"/>
      <c r="AQ1828" s="20"/>
      <c r="AR1828" s="24"/>
      <c r="AY1828" s="26"/>
    </row>
    <row r="1829" spans="4:51">
      <c r="D1829" s="25"/>
      <c r="AP1829" s="21"/>
      <c r="AQ1829" s="20"/>
      <c r="AR1829" s="24"/>
      <c r="AY1829" s="26"/>
    </row>
    <row r="1830" spans="4:51">
      <c r="D1830" s="25"/>
      <c r="AP1830" s="21"/>
      <c r="AQ1830" s="20"/>
      <c r="AR1830" s="24"/>
      <c r="AY1830" s="26"/>
    </row>
    <row r="1831" spans="4:51">
      <c r="D1831" s="25"/>
      <c r="AP1831" s="21"/>
      <c r="AQ1831" s="20"/>
      <c r="AR1831" s="24"/>
      <c r="AY1831" s="26"/>
    </row>
    <row r="1832" spans="4:51">
      <c r="D1832" s="25"/>
      <c r="AP1832" s="21"/>
      <c r="AQ1832" s="20"/>
      <c r="AR1832" s="24"/>
      <c r="AY1832" s="26"/>
    </row>
    <row r="1833" spans="4:51">
      <c r="D1833" s="25"/>
      <c r="AP1833" s="21"/>
      <c r="AQ1833" s="20"/>
      <c r="AR1833" s="24"/>
      <c r="AY1833" s="26"/>
    </row>
    <row r="1834" spans="4:51">
      <c r="D1834" s="25"/>
      <c r="AP1834" s="21"/>
      <c r="AQ1834" s="20"/>
      <c r="AR1834" s="24"/>
      <c r="AY1834" s="26"/>
    </row>
    <row r="1835" spans="4:51">
      <c r="D1835" s="25"/>
      <c r="AP1835" s="21"/>
      <c r="AQ1835" s="20"/>
      <c r="AR1835" s="24"/>
      <c r="AY1835" s="26"/>
    </row>
    <row r="1836" spans="4:51">
      <c r="D1836" s="25"/>
      <c r="AP1836" s="21"/>
      <c r="AQ1836" s="20"/>
      <c r="AR1836" s="24"/>
      <c r="AY1836" s="26"/>
    </row>
    <row r="1837" spans="4:51">
      <c r="D1837" s="25"/>
      <c r="AP1837" s="21"/>
      <c r="AQ1837" s="20"/>
      <c r="AR1837" s="24"/>
      <c r="AY1837" s="26"/>
    </row>
    <row r="1838" spans="4:51">
      <c r="D1838" s="25"/>
      <c r="AP1838" s="21"/>
      <c r="AQ1838" s="20"/>
      <c r="AR1838" s="24"/>
      <c r="AY1838" s="26"/>
    </row>
    <row r="1839" spans="4:51">
      <c r="D1839" s="25"/>
      <c r="AP1839" s="21"/>
      <c r="AQ1839" s="20"/>
      <c r="AR1839" s="24"/>
      <c r="AY1839" s="26"/>
    </row>
    <row r="1840" spans="4:51">
      <c r="D1840" s="25"/>
      <c r="AP1840" s="21"/>
      <c r="AQ1840" s="20"/>
      <c r="AR1840" s="24"/>
      <c r="AY1840" s="26"/>
    </row>
    <row r="1841" spans="4:51">
      <c r="D1841" s="25"/>
      <c r="AP1841" s="21"/>
      <c r="AQ1841" s="20"/>
      <c r="AR1841" s="24"/>
      <c r="AY1841" s="26"/>
    </row>
    <row r="1842" spans="4:51">
      <c r="D1842" s="25"/>
      <c r="AP1842" s="21"/>
      <c r="AQ1842" s="20"/>
      <c r="AR1842" s="24"/>
      <c r="AY1842" s="26"/>
    </row>
    <row r="1843" spans="4:51">
      <c r="D1843" s="25"/>
      <c r="AP1843" s="21"/>
      <c r="AQ1843" s="20"/>
      <c r="AR1843" s="24"/>
      <c r="AY1843" s="26"/>
    </row>
    <row r="1844" spans="4:51">
      <c r="D1844" s="25"/>
      <c r="AP1844" s="21"/>
      <c r="AQ1844" s="20"/>
      <c r="AR1844" s="24"/>
      <c r="AY1844" s="26"/>
    </row>
    <row r="1845" spans="4:51">
      <c r="D1845" s="25"/>
      <c r="AP1845" s="21"/>
      <c r="AQ1845" s="20"/>
      <c r="AR1845" s="24"/>
      <c r="AY1845" s="26"/>
    </row>
    <row r="1846" spans="4:51">
      <c r="D1846" s="25"/>
      <c r="AP1846" s="21"/>
      <c r="AQ1846" s="20"/>
      <c r="AR1846" s="24"/>
      <c r="AY1846" s="26"/>
    </row>
    <row r="1847" spans="4:51">
      <c r="D1847" s="25"/>
      <c r="AP1847" s="21"/>
      <c r="AQ1847" s="20"/>
      <c r="AR1847" s="24"/>
      <c r="AY1847" s="26"/>
    </row>
    <row r="1848" spans="4:51">
      <c r="D1848" s="25"/>
      <c r="AP1848" s="21"/>
      <c r="AQ1848" s="20"/>
      <c r="AR1848" s="24"/>
      <c r="AY1848" s="26"/>
    </row>
    <row r="1849" spans="4:51">
      <c r="D1849" s="25"/>
      <c r="AP1849" s="21"/>
      <c r="AQ1849" s="20"/>
      <c r="AR1849" s="24"/>
      <c r="AY1849" s="26"/>
    </row>
    <row r="1850" spans="4:51">
      <c r="D1850" s="25"/>
      <c r="AP1850" s="21"/>
      <c r="AQ1850" s="20"/>
      <c r="AR1850" s="24"/>
      <c r="AY1850" s="26"/>
    </row>
    <row r="1851" spans="4:51">
      <c r="D1851" s="25"/>
      <c r="AP1851" s="21"/>
      <c r="AQ1851" s="20"/>
      <c r="AR1851" s="24"/>
      <c r="AY1851" s="26"/>
    </row>
    <row r="1852" spans="4:51">
      <c r="D1852" s="25"/>
      <c r="AP1852" s="21"/>
      <c r="AQ1852" s="20"/>
      <c r="AR1852" s="24"/>
      <c r="AY1852" s="26"/>
    </row>
    <row r="1853" spans="4:51">
      <c r="D1853" s="25"/>
      <c r="AP1853" s="21"/>
      <c r="AQ1853" s="20"/>
      <c r="AR1853" s="24"/>
      <c r="AY1853" s="26"/>
    </row>
    <row r="1854" spans="4:51">
      <c r="D1854" s="25"/>
      <c r="AP1854" s="21"/>
      <c r="AQ1854" s="20"/>
      <c r="AR1854" s="24"/>
      <c r="AY1854" s="26"/>
    </row>
    <row r="1855" spans="4:51">
      <c r="D1855" s="25"/>
      <c r="AP1855" s="21"/>
      <c r="AQ1855" s="20"/>
      <c r="AR1855" s="24"/>
      <c r="AY1855" s="26"/>
    </row>
    <row r="1856" spans="4:51">
      <c r="D1856" s="25"/>
      <c r="AP1856" s="21"/>
      <c r="AQ1856" s="20"/>
      <c r="AR1856" s="24"/>
      <c r="AY1856" s="26"/>
    </row>
    <row r="1857" spans="4:51">
      <c r="D1857" s="25"/>
      <c r="AP1857" s="21"/>
      <c r="AQ1857" s="20"/>
      <c r="AR1857" s="24"/>
      <c r="AY1857" s="26"/>
    </row>
    <row r="1858" spans="4:51">
      <c r="D1858" s="25"/>
      <c r="AP1858" s="21"/>
      <c r="AQ1858" s="20"/>
      <c r="AR1858" s="24"/>
      <c r="AY1858" s="26"/>
    </row>
    <row r="1859" spans="4:51">
      <c r="D1859" s="25"/>
      <c r="AP1859" s="21"/>
      <c r="AQ1859" s="20"/>
      <c r="AR1859" s="24"/>
      <c r="AY1859" s="26"/>
    </row>
    <row r="1860" spans="4:51">
      <c r="D1860" s="25"/>
      <c r="AP1860" s="21"/>
      <c r="AQ1860" s="20"/>
      <c r="AR1860" s="24"/>
      <c r="AY1860" s="26"/>
    </row>
    <row r="1861" spans="4:51">
      <c r="D1861" s="25"/>
      <c r="AP1861" s="21"/>
      <c r="AQ1861" s="20"/>
      <c r="AR1861" s="24"/>
      <c r="AY1861" s="26"/>
    </row>
    <row r="1862" spans="4:51">
      <c r="D1862" s="25"/>
      <c r="AP1862" s="21"/>
      <c r="AQ1862" s="20"/>
      <c r="AR1862" s="24"/>
      <c r="AY1862" s="26"/>
    </row>
    <row r="1863" spans="4:51">
      <c r="D1863" s="25"/>
      <c r="AP1863" s="21"/>
      <c r="AQ1863" s="20"/>
      <c r="AR1863" s="24"/>
      <c r="AY1863" s="26"/>
    </row>
    <row r="1864" spans="4:51">
      <c r="D1864" s="25"/>
      <c r="AP1864" s="21"/>
      <c r="AQ1864" s="20"/>
      <c r="AR1864" s="24"/>
      <c r="AY1864" s="26"/>
    </row>
    <row r="1865" spans="4:51">
      <c r="D1865" s="25"/>
      <c r="AP1865" s="21"/>
      <c r="AQ1865" s="20"/>
      <c r="AR1865" s="24"/>
      <c r="AY1865" s="26"/>
    </row>
    <row r="1866" spans="4:51">
      <c r="D1866" s="25"/>
      <c r="AP1866" s="21"/>
      <c r="AQ1866" s="20"/>
      <c r="AR1866" s="24"/>
      <c r="AY1866" s="26"/>
    </row>
    <row r="1867" spans="4:51">
      <c r="D1867" s="25"/>
      <c r="AP1867" s="21"/>
      <c r="AQ1867" s="20"/>
      <c r="AR1867" s="24"/>
      <c r="AY1867" s="26"/>
    </row>
    <row r="1868" spans="4:51">
      <c r="D1868" s="25"/>
      <c r="AP1868" s="21"/>
      <c r="AQ1868" s="20"/>
      <c r="AR1868" s="24"/>
      <c r="AY1868" s="26"/>
    </row>
    <row r="1869" spans="4:51">
      <c r="D1869" s="25"/>
      <c r="AP1869" s="21"/>
      <c r="AQ1869" s="20"/>
      <c r="AR1869" s="24"/>
      <c r="AY1869" s="26"/>
    </row>
    <row r="1870" spans="4:51">
      <c r="D1870" s="25"/>
      <c r="AP1870" s="21"/>
      <c r="AQ1870" s="20"/>
      <c r="AR1870" s="24"/>
      <c r="AY1870" s="26"/>
    </row>
    <row r="1871" spans="4:51">
      <c r="D1871" s="25"/>
      <c r="AP1871" s="21"/>
      <c r="AQ1871" s="20"/>
      <c r="AR1871" s="24"/>
      <c r="AY1871" s="26"/>
    </row>
    <row r="1872" spans="4:51">
      <c r="D1872" s="25"/>
      <c r="AP1872" s="21"/>
      <c r="AQ1872" s="20"/>
      <c r="AR1872" s="24"/>
      <c r="AY1872" s="26"/>
    </row>
    <row r="1873" spans="4:51">
      <c r="D1873" s="25"/>
      <c r="AP1873" s="21"/>
      <c r="AQ1873" s="20"/>
      <c r="AR1873" s="24"/>
      <c r="AY1873" s="26"/>
    </row>
    <row r="1874" spans="4:51">
      <c r="D1874" s="25"/>
      <c r="AP1874" s="21"/>
      <c r="AQ1874" s="20"/>
      <c r="AR1874" s="24"/>
      <c r="AY1874" s="26"/>
    </row>
    <row r="1875" spans="4:51">
      <c r="D1875" s="25"/>
      <c r="AP1875" s="21"/>
      <c r="AQ1875" s="20"/>
      <c r="AR1875" s="24"/>
      <c r="AY1875" s="26"/>
    </row>
    <row r="1876" spans="4:51">
      <c r="D1876" s="25"/>
      <c r="AP1876" s="21"/>
      <c r="AQ1876" s="20"/>
      <c r="AR1876" s="24"/>
      <c r="AY1876" s="26"/>
    </row>
    <row r="1877" spans="4:51">
      <c r="D1877" s="25"/>
      <c r="AP1877" s="21"/>
      <c r="AQ1877" s="20"/>
      <c r="AR1877" s="24"/>
      <c r="AY1877" s="26"/>
    </row>
    <row r="1878" spans="4:51">
      <c r="D1878" s="25"/>
      <c r="AP1878" s="21"/>
      <c r="AQ1878" s="20"/>
      <c r="AR1878" s="24"/>
      <c r="AY1878" s="26"/>
    </row>
    <row r="1879" spans="4:51">
      <c r="D1879" s="25"/>
      <c r="AP1879" s="21"/>
      <c r="AQ1879" s="20"/>
      <c r="AR1879" s="24"/>
      <c r="AY1879" s="26"/>
    </row>
    <row r="1880" spans="4:51">
      <c r="D1880" s="25"/>
      <c r="AP1880" s="21"/>
      <c r="AQ1880" s="20"/>
      <c r="AR1880" s="24"/>
      <c r="AY1880" s="26"/>
    </row>
    <row r="1881" spans="4:51">
      <c r="D1881" s="25"/>
      <c r="AP1881" s="21"/>
      <c r="AQ1881" s="20"/>
      <c r="AR1881" s="24"/>
      <c r="AY1881" s="26"/>
    </row>
    <row r="1882" spans="4:51">
      <c r="D1882" s="25"/>
      <c r="AP1882" s="21"/>
      <c r="AQ1882" s="20"/>
      <c r="AR1882" s="24"/>
      <c r="AY1882" s="26"/>
    </row>
    <row r="1883" spans="4:51">
      <c r="D1883" s="25"/>
      <c r="AP1883" s="21"/>
      <c r="AQ1883" s="20"/>
      <c r="AR1883" s="24"/>
      <c r="AY1883" s="26"/>
    </row>
    <row r="1884" spans="4:51">
      <c r="D1884" s="25"/>
      <c r="AP1884" s="21"/>
      <c r="AQ1884" s="20"/>
      <c r="AR1884" s="24"/>
      <c r="AY1884" s="26"/>
    </row>
    <row r="1885" spans="4:51">
      <c r="D1885" s="25"/>
      <c r="AP1885" s="21"/>
      <c r="AQ1885" s="20"/>
      <c r="AR1885" s="24"/>
      <c r="AY1885" s="26"/>
    </row>
    <row r="1886" spans="4:51">
      <c r="D1886" s="25"/>
      <c r="AP1886" s="21"/>
      <c r="AQ1886" s="20"/>
      <c r="AR1886" s="24"/>
      <c r="AY1886" s="26"/>
    </row>
    <row r="1887" spans="4:51">
      <c r="D1887" s="25"/>
      <c r="AP1887" s="21"/>
      <c r="AQ1887" s="20"/>
      <c r="AR1887" s="24"/>
      <c r="AY1887" s="26"/>
    </row>
    <row r="1888" spans="4:51">
      <c r="D1888" s="25"/>
      <c r="AP1888" s="21"/>
      <c r="AQ1888" s="20"/>
      <c r="AR1888" s="24"/>
      <c r="AY1888" s="26"/>
    </row>
    <row r="1889" spans="4:51">
      <c r="D1889" s="25"/>
      <c r="AP1889" s="21"/>
      <c r="AQ1889" s="20"/>
      <c r="AR1889" s="24"/>
      <c r="AY1889" s="26"/>
    </row>
    <row r="1890" spans="4:51">
      <c r="D1890" s="25"/>
      <c r="AP1890" s="21"/>
      <c r="AQ1890" s="20"/>
      <c r="AR1890" s="24"/>
      <c r="AY1890" s="26"/>
    </row>
    <row r="1891" spans="4:51">
      <c r="D1891" s="25"/>
      <c r="AP1891" s="21"/>
      <c r="AQ1891" s="20"/>
      <c r="AR1891" s="24"/>
      <c r="AY1891" s="26"/>
    </row>
    <row r="1892" spans="4:51">
      <c r="D1892" s="25"/>
      <c r="AP1892" s="21"/>
      <c r="AQ1892" s="20"/>
      <c r="AR1892" s="24"/>
      <c r="AY1892" s="26"/>
    </row>
    <row r="1893" spans="4:51">
      <c r="D1893" s="25"/>
      <c r="AP1893" s="21"/>
      <c r="AQ1893" s="20"/>
      <c r="AR1893" s="24"/>
      <c r="AY1893" s="26"/>
    </row>
    <row r="1894" spans="4:51">
      <c r="D1894" s="25"/>
      <c r="AP1894" s="21"/>
      <c r="AQ1894" s="20"/>
      <c r="AR1894" s="24"/>
      <c r="AY1894" s="26"/>
    </row>
    <row r="1895" spans="4:51">
      <c r="D1895" s="25"/>
      <c r="AP1895" s="21"/>
      <c r="AQ1895" s="20"/>
      <c r="AR1895" s="24"/>
      <c r="AY1895" s="26"/>
    </row>
    <row r="1896" spans="4:51">
      <c r="D1896" s="25"/>
      <c r="AP1896" s="21"/>
      <c r="AQ1896" s="20"/>
      <c r="AR1896" s="24"/>
      <c r="AY1896" s="26"/>
    </row>
    <row r="1897" spans="4:51">
      <c r="D1897" s="25"/>
      <c r="AP1897" s="21"/>
      <c r="AQ1897" s="20"/>
      <c r="AR1897" s="24"/>
      <c r="AY1897" s="26"/>
    </row>
    <row r="1898" spans="4:51">
      <c r="D1898" s="25"/>
      <c r="AP1898" s="21"/>
      <c r="AQ1898" s="20"/>
      <c r="AR1898" s="24"/>
      <c r="AY1898" s="26"/>
    </row>
    <row r="1899" spans="4:51">
      <c r="D1899" s="25"/>
      <c r="AP1899" s="21"/>
      <c r="AQ1899" s="20"/>
      <c r="AR1899" s="24"/>
      <c r="AY1899" s="26"/>
    </row>
    <row r="1900" spans="4:51">
      <c r="D1900" s="25"/>
      <c r="AP1900" s="21"/>
      <c r="AQ1900" s="20"/>
      <c r="AR1900" s="24"/>
      <c r="AY1900" s="26"/>
    </row>
    <row r="1901" spans="4:51">
      <c r="D1901" s="25"/>
      <c r="AP1901" s="21"/>
      <c r="AQ1901" s="20"/>
      <c r="AR1901" s="24"/>
      <c r="AY1901" s="26"/>
    </row>
    <row r="1902" spans="4:51">
      <c r="D1902" s="25"/>
      <c r="AP1902" s="21"/>
      <c r="AQ1902" s="20"/>
      <c r="AR1902" s="24"/>
      <c r="AY1902" s="26"/>
    </row>
    <row r="1903" spans="4:51">
      <c r="D1903" s="25"/>
      <c r="AP1903" s="21"/>
      <c r="AQ1903" s="20"/>
      <c r="AR1903" s="24"/>
      <c r="AY1903" s="26"/>
    </row>
    <row r="1904" spans="4:51">
      <c r="D1904" s="25"/>
      <c r="AP1904" s="21"/>
      <c r="AQ1904" s="20"/>
      <c r="AR1904" s="24"/>
      <c r="AY1904" s="26"/>
    </row>
    <row r="1905" spans="4:51">
      <c r="D1905" s="25"/>
      <c r="AP1905" s="21"/>
      <c r="AQ1905" s="20"/>
      <c r="AR1905" s="24"/>
      <c r="AY1905" s="26"/>
    </row>
    <row r="1906" spans="4:51">
      <c r="D1906" s="25"/>
      <c r="AP1906" s="21"/>
      <c r="AQ1906" s="20"/>
      <c r="AR1906" s="24"/>
      <c r="AY1906" s="26"/>
    </row>
    <row r="1907" spans="4:51">
      <c r="D1907" s="25"/>
      <c r="AP1907" s="21"/>
      <c r="AQ1907" s="20"/>
      <c r="AR1907" s="24"/>
      <c r="AY1907" s="26"/>
    </row>
    <row r="1908" spans="4:51">
      <c r="D1908" s="25"/>
      <c r="AP1908" s="21"/>
      <c r="AQ1908" s="20"/>
      <c r="AR1908" s="24"/>
      <c r="AY1908" s="26"/>
    </row>
    <row r="1909" spans="4:51">
      <c r="D1909" s="25"/>
      <c r="AP1909" s="21"/>
      <c r="AQ1909" s="20"/>
      <c r="AR1909" s="24"/>
      <c r="AY1909" s="26"/>
    </row>
    <row r="1910" spans="4:51">
      <c r="D1910" s="25"/>
      <c r="AP1910" s="21"/>
      <c r="AQ1910" s="20"/>
      <c r="AR1910" s="24"/>
      <c r="AY1910" s="26"/>
    </row>
    <row r="1911" spans="4:51">
      <c r="D1911" s="25"/>
      <c r="AP1911" s="21"/>
      <c r="AQ1911" s="20"/>
      <c r="AR1911" s="24"/>
      <c r="AY1911" s="26"/>
    </row>
    <row r="1912" spans="4:51">
      <c r="D1912" s="25"/>
      <c r="AP1912" s="21"/>
      <c r="AQ1912" s="20"/>
      <c r="AR1912" s="24"/>
      <c r="AY1912" s="26"/>
    </row>
    <row r="1913" spans="4:51">
      <c r="D1913" s="25"/>
      <c r="AP1913" s="21"/>
      <c r="AQ1913" s="20"/>
      <c r="AR1913" s="24"/>
      <c r="AY1913" s="26"/>
    </row>
    <row r="1914" spans="4:51">
      <c r="D1914" s="25"/>
      <c r="AP1914" s="21"/>
      <c r="AQ1914" s="20"/>
      <c r="AR1914" s="24"/>
      <c r="AY1914" s="26"/>
    </row>
    <row r="1915" spans="4:51">
      <c r="D1915" s="25"/>
      <c r="AP1915" s="21"/>
      <c r="AQ1915" s="20"/>
      <c r="AR1915" s="24"/>
      <c r="AY1915" s="26"/>
    </row>
    <row r="1916" spans="4:51">
      <c r="D1916" s="25"/>
      <c r="AP1916" s="21"/>
      <c r="AQ1916" s="20"/>
      <c r="AR1916" s="24"/>
      <c r="AY1916" s="26"/>
    </row>
    <row r="1917" spans="4:51">
      <c r="D1917" s="25"/>
      <c r="AP1917" s="21"/>
      <c r="AQ1917" s="20"/>
      <c r="AR1917" s="24"/>
      <c r="AY1917" s="26"/>
    </row>
    <row r="1918" spans="4:51">
      <c r="D1918" s="25"/>
      <c r="AP1918" s="21"/>
      <c r="AQ1918" s="20"/>
      <c r="AR1918" s="24"/>
      <c r="AY1918" s="26"/>
    </row>
    <row r="1919" spans="4:51">
      <c r="D1919" s="25"/>
      <c r="AP1919" s="21"/>
      <c r="AQ1919" s="20"/>
      <c r="AR1919" s="24"/>
      <c r="AY1919" s="26"/>
    </row>
    <row r="1920" spans="4:51">
      <c r="D1920" s="25"/>
      <c r="AP1920" s="21"/>
      <c r="AQ1920" s="20"/>
      <c r="AR1920" s="24"/>
      <c r="AY1920" s="26"/>
    </row>
    <row r="1921" spans="4:51">
      <c r="D1921" s="25"/>
      <c r="AP1921" s="21"/>
      <c r="AQ1921" s="20"/>
      <c r="AR1921" s="24"/>
      <c r="AY1921" s="26"/>
    </row>
    <row r="1922" spans="4:51">
      <c r="D1922" s="25"/>
      <c r="AP1922" s="21"/>
      <c r="AQ1922" s="20"/>
      <c r="AR1922" s="24"/>
      <c r="AY1922" s="26"/>
    </row>
    <row r="1923" spans="4:51">
      <c r="D1923" s="25"/>
      <c r="AP1923" s="21"/>
      <c r="AQ1923" s="20"/>
      <c r="AR1923" s="24"/>
      <c r="AY1923" s="26"/>
    </row>
    <row r="1924" spans="4:51">
      <c r="D1924" s="25"/>
      <c r="AP1924" s="21"/>
      <c r="AQ1924" s="20"/>
      <c r="AR1924" s="24"/>
      <c r="AY1924" s="26"/>
    </row>
    <row r="1925" spans="4:51">
      <c r="D1925" s="25"/>
      <c r="AP1925" s="21"/>
      <c r="AQ1925" s="20"/>
      <c r="AR1925" s="24"/>
      <c r="AY1925" s="26"/>
    </row>
    <row r="1926" spans="4:51">
      <c r="D1926" s="25"/>
      <c r="AP1926" s="21"/>
      <c r="AQ1926" s="20"/>
      <c r="AR1926" s="24"/>
      <c r="AY1926" s="26"/>
    </row>
    <row r="1927" spans="4:51">
      <c r="D1927" s="25"/>
      <c r="AP1927" s="21"/>
      <c r="AQ1927" s="20"/>
      <c r="AR1927" s="24"/>
      <c r="AY1927" s="26"/>
    </row>
    <row r="1928" spans="4:51">
      <c r="D1928" s="25"/>
      <c r="AP1928" s="21"/>
      <c r="AQ1928" s="20"/>
      <c r="AR1928" s="24"/>
      <c r="AY1928" s="26"/>
    </row>
    <row r="1929" spans="4:51">
      <c r="D1929" s="25"/>
      <c r="AP1929" s="21"/>
      <c r="AQ1929" s="20"/>
      <c r="AR1929" s="24"/>
      <c r="AY1929" s="26"/>
    </row>
    <row r="1930" spans="4:51">
      <c r="D1930" s="25"/>
      <c r="AP1930" s="21"/>
      <c r="AQ1930" s="20"/>
      <c r="AR1930" s="24"/>
      <c r="AY1930" s="26"/>
    </row>
    <row r="1931" spans="4:51">
      <c r="D1931" s="25"/>
      <c r="AP1931" s="21"/>
      <c r="AQ1931" s="20"/>
      <c r="AR1931" s="24"/>
      <c r="AY1931" s="26"/>
    </row>
    <row r="1932" spans="4:51">
      <c r="D1932" s="25"/>
      <c r="AP1932" s="21"/>
      <c r="AQ1932" s="20"/>
      <c r="AR1932" s="24"/>
      <c r="AY1932" s="26"/>
    </row>
    <row r="1933" spans="4:51">
      <c r="D1933" s="25"/>
      <c r="AP1933" s="21"/>
      <c r="AQ1933" s="20"/>
      <c r="AR1933" s="24"/>
      <c r="AY1933" s="26"/>
    </row>
    <row r="1934" spans="4:51">
      <c r="D1934" s="25"/>
      <c r="AP1934" s="21"/>
      <c r="AQ1934" s="20"/>
      <c r="AR1934" s="24"/>
      <c r="AY1934" s="26"/>
    </row>
    <row r="1935" spans="4:51">
      <c r="D1935" s="25"/>
      <c r="AP1935" s="21"/>
      <c r="AQ1935" s="20"/>
      <c r="AR1935" s="24"/>
      <c r="AY1935" s="26"/>
    </row>
    <row r="1936" spans="4:51">
      <c r="D1936" s="25"/>
      <c r="AP1936" s="21"/>
      <c r="AQ1936" s="20"/>
      <c r="AR1936" s="24"/>
      <c r="AY1936" s="26"/>
    </row>
    <row r="1937" spans="4:51">
      <c r="D1937" s="25"/>
      <c r="AP1937" s="21"/>
      <c r="AQ1937" s="20"/>
      <c r="AR1937" s="24"/>
      <c r="AY1937" s="26"/>
    </row>
    <row r="1938" spans="4:51">
      <c r="D1938" s="25"/>
      <c r="AP1938" s="21"/>
      <c r="AQ1938" s="20"/>
      <c r="AR1938" s="24"/>
      <c r="AY1938" s="26"/>
    </row>
    <row r="1939" spans="4:51">
      <c r="D1939" s="25"/>
      <c r="AP1939" s="21"/>
      <c r="AQ1939" s="20"/>
      <c r="AR1939" s="24"/>
      <c r="AY1939" s="26"/>
    </row>
    <row r="1940" spans="4:51">
      <c r="D1940" s="25"/>
      <c r="AP1940" s="21"/>
      <c r="AQ1940" s="20"/>
      <c r="AR1940" s="24"/>
      <c r="AY1940" s="26"/>
    </row>
    <row r="1941" spans="4:51">
      <c r="D1941" s="25"/>
      <c r="AP1941" s="21"/>
      <c r="AQ1941" s="20"/>
      <c r="AR1941" s="24"/>
      <c r="AY1941" s="26"/>
    </row>
    <row r="1942" spans="4:51">
      <c r="D1942" s="25"/>
      <c r="AP1942" s="21"/>
      <c r="AQ1942" s="20"/>
      <c r="AR1942" s="24"/>
      <c r="AY1942" s="26"/>
    </row>
    <row r="1943" spans="4:51">
      <c r="D1943" s="25"/>
      <c r="AP1943" s="21"/>
      <c r="AQ1943" s="20"/>
      <c r="AR1943" s="24"/>
      <c r="AY1943" s="26"/>
    </row>
    <row r="1944" spans="4:51">
      <c r="D1944" s="25"/>
      <c r="AP1944" s="21"/>
      <c r="AQ1944" s="20"/>
      <c r="AR1944" s="24"/>
      <c r="AY1944" s="26"/>
    </row>
    <row r="1945" spans="4:51">
      <c r="D1945" s="25"/>
      <c r="AP1945" s="21"/>
      <c r="AQ1945" s="20"/>
      <c r="AR1945" s="24"/>
      <c r="AY1945" s="26"/>
    </row>
    <row r="1946" spans="4:51">
      <c r="D1946" s="25"/>
      <c r="AP1946" s="21"/>
      <c r="AQ1946" s="20"/>
      <c r="AR1946" s="24"/>
      <c r="AY1946" s="26"/>
    </row>
    <row r="1947" spans="4:51">
      <c r="D1947" s="25"/>
      <c r="AP1947" s="21"/>
      <c r="AQ1947" s="20"/>
      <c r="AR1947" s="24"/>
      <c r="AY1947" s="26"/>
    </row>
    <row r="1948" spans="4:51">
      <c r="D1948" s="25"/>
      <c r="AP1948" s="21"/>
      <c r="AQ1948" s="20"/>
      <c r="AR1948" s="24"/>
      <c r="AY1948" s="26"/>
    </row>
    <row r="1949" spans="4:51">
      <c r="D1949" s="25"/>
      <c r="AP1949" s="21"/>
      <c r="AQ1949" s="20"/>
      <c r="AR1949" s="24"/>
      <c r="AY1949" s="26"/>
    </row>
    <row r="1950" spans="4:51">
      <c r="D1950" s="25"/>
      <c r="AP1950" s="21"/>
      <c r="AQ1950" s="20"/>
      <c r="AR1950" s="24"/>
      <c r="AY1950" s="26"/>
    </row>
    <row r="1951" spans="4:51">
      <c r="D1951" s="25"/>
      <c r="AP1951" s="21"/>
      <c r="AQ1951" s="20"/>
      <c r="AR1951" s="24"/>
      <c r="AY1951" s="26"/>
    </row>
    <row r="1952" spans="4:51">
      <c r="D1952" s="25"/>
      <c r="AP1952" s="21"/>
      <c r="AQ1952" s="20"/>
      <c r="AR1952" s="24"/>
      <c r="AY1952" s="26"/>
    </row>
    <row r="1953" spans="4:51">
      <c r="D1953" s="25"/>
      <c r="AP1953" s="21"/>
      <c r="AQ1953" s="20"/>
      <c r="AR1953" s="24"/>
      <c r="AY1953" s="26"/>
    </row>
    <row r="1954" spans="4:51">
      <c r="D1954" s="25"/>
      <c r="AP1954" s="21"/>
      <c r="AQ1954" s="20"/>
      <c r="AR1954" s="24"/>
      <c r="AY1954" s="26"/>
    </row>
    <row r="1955" spans="4:51">
      <c r="D1955" s="25"/>
      <c r="AP1955" s="21"/>
      <c r="AQ1955" s="20"/>
      <c r="AR1955" s="24"/>
      <c r="AY1955" s="26"/>
    </row>
    <row r="1956" spans="4:51">
      <c r="D1956" s="25"/>
      <c r="AP1956" s="21"/>
      <c r="AQ1956" s="20"/>
      <c r="AR1956" s="24"/>
      <c r="AY1956" s="26"/>
    </row>
    <row r="1957" spans="4:51">
      <c r="D1957" s="25"/>
      <c r="AP1957" s="21"/>
      <c r="AQ1957" s="20"/>
      <c r="AR1957" s="24"/>
      <c r="AY1957" s="26"/>
    </row>
    <row r="1958" spans="4:51">
      <c r="D1958" s="25"/>
      <c r="AP1958" s="21"/>
      <c r="AQ1958" s="20"/>
      <c r="AR1958" s="24"/>
      <c r="AY1958" s="26"/>
    </row>
    <row r="1959" spans="4:51">
      <c r="D1959" s="25"/>
      <c r="AP1959" s="21"/>
      <c r="AQ1959" s="20"/>
      <c r="AR1959" s="24"/>
      <c r="AY1959" s="26"/>
    </row>
    <row r="1960" spans="4:51">
      <c r="D1960" s="25"/>
      <c r="AP1960" s="21"/>
      <c r="AQ1960" s="20"/>
      <c r="AR1960" s="24"/>
      <c r="AY1960" s="26"/>
    </row>
    <row r="1961" spans="4:51">
      <c r="D1961" s="25"/>
      <c r="AP1961" s="21"/>
      <c r="AQ1961" s="20"/>
      <c r="AR1961" s="24"/>
      <c r="AY1961" s="26"/>
    </row>
    <row r="1962" spans="4:51">
      <c r="D1962" s="25"/>
      <c r="AP1962" s="21"/>
      <c r="AQ1962" s="20"/>
      <c r="AR1962" s="24"/>
      <c r="AY1962" s="26"/>
    </row>
    <row r="1963" spans="4:51">
      <c r="D1963" s="25"/>
      <c r="AP1963" s="21"/>
      <c r="AQ1963" s="20"/>
      <c r="AR1963" s="24"/>
      <c r="AY1963" s="26"/>
    </row>
    <row r="1964" spans="4:51">
      <c r="D1964" s="25"/>
      <c r="AP1964" s="21"/>
      <c r="AQ1964" s="20"/>
      <c r="AR1964" s="24"/>
      <c r="AY1964" s="26"/>
    </row>
    <row r="1965" spans="4:51">
      <c r="D1965" s="25"/>
      <c r="AP1965" s="21"/>
      <c r="AQ1965" s="20"/>
      <c r="AR1965" s="24"/>
      <c r="AY1965" s="26"/>
    </row>
    <row r="1966" spans="4:51">
      <c r="D1966" s="25"/>
      <c r="AP1966" s="21"/>
      <c r="AQ1966" s="20"/>
      <c r="AR1966" s="24"/>
      <c r="AY1966" s="26"/>
    </row>
    <row r="1967" spans="4:51">
      <c r="D1967" s="25"/>
      <c r="AP1967" s="21"/>
      <c r="AQ1967" s="20"/>
      <c r="AR1967" s="24"/>
      <c r="AY1967" s="26"/>
    </row>
    <row r="1968" spans="4:51">
      <c r="D1968" s="25"/>
      <c r="AP1968" s="21"/>
      <c r="AQ1968" s="20"/>
      <c r="AR1968" s="24"/>
      <c r="AY1968" s="26"/>
    </row>
    <row r="1969" spans="4:51">
      <c r="D1969" s="25"/>
      <c r="AP1969" s="21"/>
      <c r="AQ1969" s="20"/>
      <c r="AR1969" s="24"/>
      <c r="AY1969" s="26"/>
    </row>
    <row r="1970" spans="4:51">
      <c r="D1970" s="25"/>
      <c r="AP1970" s="21"/>
      <c r="AQ1970" s="20"/>
      <c r="AR1970" s="24"/>
      <c r="AY1970" s="26"/>
    </row>
    <row r="1971" spans="4:51">
      <c r="D1971" s="25"/>
      <c r="AP1971" s="21"/>
      <c r="AQ1971" s="20"/>
      <c r="AR1971" s="24"/>
      <c r="AY1971" s="26"/>
    </row>
    <row r="1972" spans="4:51">
      <c r="D1972" s="25"/>
      <c r="AP1972" s="21"/>
      <c r="AQ1972" s="20"/>
      <c r="AR1972" s="24"/>
      <c r="AY1972" s="26"/>
    </row>
    <row r="1973" spans="4:51">
      <c r="D1973" s="25"/>
      <c r="AP1973" s="21"/>
      <c r="AQ1973" s="20"/>
      <c r="AR1973" s="24"/>
      <c r="AY1973" s="26"/>
    </row>
    <row r="1974" spans="4:51">
      <c r="D1974" s="25"/>
      <c r="AP1974" s="21"/>
      <c r="AQ1974" s="20"/>
      <c r="AR1974" s="24"/>
      <c r="AY1974" s="26"/>
    </row>
    <row r="1975" spans="4:51">
      <c r="D1975" s="25"/>
      <c r="AP1975" s="21"/>
      <c r="AQ1975" s="20"/>
      <c r="AR1975" s="24"/>
      <c r="AY1975" s="26"/>
    </row>
    <row r="1976" spans="4:51">
      <c r="D1976" s="25"/>
      <c r="AP1976" s="21"/>
      <c r="AQ1976" s="20"/>
      <c r="AR1976" s="24"/>
      <c r="AY1976" s="26"/>
    </row>
    <row r="1977" spans="4:51">
      <c r="D1977" s="25"/>
      <c r="AP1977" s="21"/>
      <c r="AQ1977" s="20"/>
      <c r="AR1977" s="24"/>
      <c r="AY1977" s="26"/>
    </row>
    <row r="1978" spans="4:51">
      <c r="D1978" s="25"/>
      <c r="AP1978" s="21"/>
      <c r="AQ1978" s="20"/>
      <c r="AR1978" s="24"/>
      <c r="AY1978" s="26"/>
    </row>
    <row r="1979" spans="4:51">
      <c r="D1979" s="25"/>
      <c r="AP1979" s="21"/>
      <c r="AQ1979" s="20"/>
      <c r="AR1979" s="24"/>
      <c r="AY1979" s="26"/>
    </row>
    <row r="1980" spans="4:51">
      <c r="D1980" s="25"/>
      <c r="AP1980" s="21"/>
      <c r="AQ1980" s="20"/>
      <c r="AR1980" s="24"/>
      <c r="AY1980" s="26"/>
    </row>
    <row r="1981" spans="4:51">
      <c r="D1981" s="25"/>
      <c r="AP1981" s="21"/>
      <c r="AQ1981" s="20"/>
      <c r="AR1981" s="24"/>
      <c r="AY1981" s="26"/>
    </row>
    <row r="1982" spans="4:51">
      <c r="D1982" s="25"/>
      <c r="AP1982" s="21"/>
      <c r="AQ1982" s="20"/>
      <c r="AR1982" s="24"/>
      <c r="AY1982" s="26"/>
    </row>
    <row r="1983" spans="4:51">
      <c r="D1983" s="25"/>
      <c r="AP1983" s="21"/>
      <c r="AQ1983" s="20"/>
      <c r="AR1983" s="24"/>
      <c r="AY1983" s="26"/>
    </row>
    <row r="1984" spans="4:51">
      <c r="D1984" s="25"/>
      <c r="AP1984" s="21"/>
      <c r="AQ1984" s="20"/>
      <c r="AR1984" s="24"/>
      <c r="AY1984" s="26"/>
    </row>
    <row r="1985" spans="4:51">
      <c r="D1985" s="25"/>
      <c r="AP1985" s="21"/>
      <c r="AQ1985" s="20"/>
      <c r="AR1985" s="24"/>
      <c r="AY1985" s="26"/>
    </row>
    <row r="1986" spans="4:51">
      <c r="D1986" s="25"/>
      <c r="AP1986" s="21"/>
      <c r="AQ1986" s="20"/>
      <c r="AR1986" s="24"/>
      <c r="AY1986" s="26"/>
    </row>
    <row r="1987" spans="4:51">
      <c r="D1987" s="25"/>
      <c r="AP1987" s="21"/>
      <c r="AQ1987" s="20"/>
      <c r="AR1987" s="24"/>
      <c r="AY1987" s="26"/>
    </row>
    <row r="1988" spans="4:51">
      <c r="D1988" s="25"/>
      <c r="AP1988" s="21"/>
      <c r="AQ1988" s="20"/>
      <c r="AR1988" s="24"/>
      <c r="AY1988" s="26"/>
    </row>
    <row r="1989" spans="4:51">
      <c r="D1989" s="25"/>
      <c r="AP1989" s="21"/>
      <c r="AQ1989" s="20"/>
      <c r="AR1989" s="24"/>
      <c r="AY1989" s="26"/>
    </row>
    <row r="1990" spans="4:51">
      <c r="D1990" s="25"/>
      <c r="AP1990" s="21"/>
      <c r="AQ1990" s="20"/>
      <c r="AR1990" s="24"/>
      <c r="AY1990" s="26"/>
    </row>
    <row r="1991" spans="4:51">
      <c r="D1991" s="25"/>
      <c r="AP1991" s="21"/>
      <c r="AQ1991" s="20"/>
      <c r="AR1991" s="24"/>
      <c r="AY1991" s="26"/>
    </row>
    <row r="1992" spans="4:51">
      <c r="D1992" s="25"/>
      <c r="AP1992" s="21"/>
      <c r="AQ1992" s="20"/>
      <c r="AR1992" s="24"/>
      <c r="AY1992" s="26"/>
    </row>
    <row r="1993" spans="4:51">
      <c r="D1993" s="25"/>
      <c r="AP1993" s="21"/>
      <c r="AQ1993" s="20"/>
      <c r="AR1993" s="24"/>
      <c r="AY1993" s="26"/>
    </row>
    <row r="1994" spans="4:51">
      <c r="D1994" s="25"/>
      <c r="AP1994" s="21"/>
      <c r="AQ1994" s="20"/>
      <c r="AR1994" s="24"/>
      <c r="AY1994" s="26"/>
    </row>
    <row r="1995" spans="4:51">
      <c r="D1995" s="25"/>
      <c r="AP1995" s="21"/>
      <c r="AQ1995" s="20"/>
      <c r="AR1995" s="24"/>
      <c r="AY1995" s="26"/>
    </row>
    <row r="1996" spans="4:51">
      <c r="D1996" s="25"/>
      <c r="AP1996" s="21"/>
      <c r="AQ1996" s="20"/>
      <c r="AR1996" s="24"/>
      <c r="AY1996" s="26"/>
    </row>
    <row r="1997" spans="4:51">
      <c r="D1997" s="25"/>
      <c r="AP1997" s="21"/>
      <c r="AQ1997" s="20"/>
      <c r="AR1997" s="24"/>
      <c r="AY1997" s="26"/>
    </row>
    <row r="1998" spans="4:51">
      <c r="D1998" s="25"/>
      <c r="AP1998" s="21"/>
      <c r="AQ1998" s="20"/>
      <c r="AR1998" s="24"/>
      <c r="AY1998" s="26"/>
    </row>
    <row r="1999" spans="4:51">
      <c r="D1999" s="25"/>
      <c r="AP1999" s="21"/>
      <c r="AQ1999" s="20"/>
      <c r="AR1999" s="24"/>
      <c r="AY1999" s="26"/>
    </row>
    <row r="2000" spans="4:51">
      <c r="D2000" s="25"/>
      <c r="AP2000" s="21"/>
      <c r="AQ2000" s="20"/>
      <c r="AR2000" s="24"/>
      <c r="AY2000" s="26"/>
    </row>
  </sheetData>
  <phoneticPr fontId="3"/>
  <pageMargins left="0.75" right="0.75" top="1" bottom="1" header="0.5" footer="0.5"/>
  <pageSetup orientation="portrait" horizontalDpi="4294967292" verticalDpi="4294967292"/>
  <headerFooter alignWithMargins="0"/>
  <legacyDrawing r:id="rId1"/>
</worksheet>
</file>

<file path=xl/worksheets/sheet6.xml><?xml version="1.0" encoding="utf-8"?>
<worksheet xmlns="http://schemas.openxmlformats.org/spreadsheetml/2006/main" xmlns:r="http://schemas.openxmlformats.org/officeDocument/2006/relationships">
  <sheetPr codeName="Sheet8"/>
  <dimension ref="A1:EM2311"/>
  <sheetViews>
    <sheetView topLeftCell="A25" workbookViewId="0">
      <selection activeCell="S100" sqref="C100:S300"/>
    </sheetView>
  </sheetViews>
  <sheetFormatPr defaultColWidth="11" defaultRowHeight="13" customHeight="1"/>
  <cols>
    <col min="3" max="3" width="10.69140625" style="20" customWidth="1"/>
    <col min="4" max="4" width="20.61328125" customWidth="1"/>
    <col min="5" max="11" width="20.61328125" hidden="1" customWidth="1"/>
    <col min="12" max="12" width="15.61328125" hidden="1" customWidth="1"/>
    <col min="13" max="13" width="23" hidden="1" customWidth="1"/>
    <col min="14" max="16" width="20.61328125" hidden="1" customWidth="1"/>
    <col min="17" max="17" width="23.69140625" hidden="1" customWidth="1"/>
    <col min="18" max="18" width="20.61328125" hidden="1" customWidth="1"/>
    <col min="19" max="19" width="22.23046875" hidden="1" customWidth="1"/>
    <col min="20" max="20" width="20.61328125" hidden="1" customWidth="1"/>
    <col min="21" max="21" width="15.23046875" hidden="1" customWidth="1"/>
    <col min="22" max="26" width="20.61328125" hidden="1" customWidth="1"/>
    <col min="27" max="27" width="23.15234375" hidden="1" customWidth="1"/>
    <col min="28" max="28" width="20.61328125" hidden="1" customWidth="1"/>
    <col min="29" max="29" width="23" hidden="1" customWidth="1"/>
    <col min="30" max="41" width="0" hidden="1" customWidth="1"/>
    <col min="42" max="42" width="16.69140625" style="72" bestFit="1" customWidth="1"/>
    <col min="43" max="43" width="10.69140625" style="23" customWidth="1"/>
    <col min="44" max="46" width="0" hidden="1" customWidth="1"/>
    <col min="47" max="47" width="35.61328125" style="25" customWidth="1"/>
    <col min="48" max="48" width="19.3828125" customWidth="1"/>
    <col min="49" max="49" width="14.69140625" style="63" bestFit="1" customWidth="1"/>
    <col min="50" max="50" width="14.69140625" bestFit="1" customWidth="1"/>
    <col min="51" max="51" width="10.69140625" style="40" customWidth="1"/>
  </cols>
  <sheetData>
    <row r="1" spans="3:43" ht="13" hidden="1" customHeight="1">
      <c r="C1" s="73" t="s">
        <v>121</v>
      </c>
      <c r="D1" s="2"/>
      <c r="E1" s="2"/>
      <c r="F1" s="1" t="s">
        <v>24</v>
      </c>
      <c r="G1" s="2"/>
      <c r="H1" s="2"/>
      <c r="I1" s="2"/>
      <c r="J1" s="2"/>
      <c r="K1" s="2"/>
      <c r="L1" s="3"/>
      <c r="M1" s="2"/>
      <c r="N1" s="2"/>
      <c r="O1" s="2"/>
      <c r="P1" s="2"/>
      <c r="Q1" s="2"/>
      <c r="R1" s="2"/>
      <c r="S1" s="2"/>
      <c r="T1" s="2"/>
      <c r="U1" s="3"/>
      <c r="V1" s="2"/>
      <c r="W1" s="2"/>
      <c r="X1" s="2"/>
      <c r="Y1" s="2"/>
      <c r="Z1" s="2"/>
      <c r="AA1" s="2"/>
      <c r="AB1" s="2"/>
      <c r="AC1" s="2"/>
      <c r="AP1" s="69"/>
      <c r="AQ1" s="4"/>
    </row>
    <row r="2" spans="3:43" ht="13" hidden="1" customHeight="1">
      <c r="C2" s="74"/>
      <c r="D2" s="2"/>
      <c r="E2" s="2"/>
      <c r="F2" s="5" t="s">
        <v>122</v>
      </c>
      <c r="G2" s="2"/>
      <c r="H2" s="2"/>
      <c r="I2" s="2"/>
      <c r="J2" s="2"/>
      <c r="K2" s="2"/>
      <c r="L2" s="3"/>
      <c r="M2" s="2"/>
      <c r="N2" s="2"/>
      <c r="O2" s="2"/>
      <c r="P2" s="2"/>
      <c r="Q2" s="2"/>
      <c r="R2" s="2"/>
      <c r="S2" s="2"/>
      <c r="T2" s="2"/>
      <c r="U2" s="3"/>
      <c r="V2" s="2"/>
      <c r="W2" s="2"/>
      <c r="X2" s="2"/>
      <c r="Y2" s="2"/>
      <c r="Z2" s="2"/>
      <c r="AA2" s="2"/>
      <c r="AB2" s="2"/>
      <c r="AC2" s="2"/>
      <c r="AP2" s="69"/>
      <c r="AQ2" s="4"/>
    </row>
    <row r="3" spans="3:43" ht="13" hidden="1" customHeight="1">
      <c r="C3" s="73" t="s">
        <v>118</v>
      </c>
      <c r="D3" s="2"/>
      <c r="E3" s="2"/>
      <c r="F3" s="2"/>
      <c r="G3" s="2"/>
      <c r="H3" s="2"/>
      <c r="I3" s="2"/>
      <c r="J3" s="2"/>
      <c r="K3" s="2"/>
      <c r="L3" s="1" t="s">
        <v>119</v>
      </c>
      <c r="M3" s="2"/>
      <c r="N3" s="2"/>
      <c r="O3" s="2"/>
      <c r="P3" s="2"/>
      <c r="Q3" s="2"/>
      <c r="R3" s="2"/>
      <c r="S3" s="2"/>
      <c r="T3" s="2"/>
      <c r="U3" s="1" t="s">
        <v>120</v>
      </c>
      <c r="V3" s="2"/>
      <c r="W3" s="2"/>
      <c r="X3" s="2"/>
      <c r="Y3" s="2"/>
      <c r="Z3" s="2"/>
      <c r="AA3" s="2"/>
      <c r="AB3" s="2"/>
      <c r="AC3" s="2"/>
      <c r="AP3" s="69"/>
      <c r="AQ3" s="4"/>
    </row>
    <row r="4" spans="3:43" ht="13" hidden="1" customHeight="1">
      <c r="C4" s="6"/>
      <c r="D4" s="7" t="s">
        <v>110</v>
      </c>
      <c r="E4" s="7" t="s">
        <v>111</v>
      </c>
      <c r="F4" s="7" t="s">
        <v>112</v>
      </c>
      <c r="G4" s="7" t="s">
        <v>113</v>
      </c>
      <c r="H4" s="7" t="s">
        <v>114</v>
      </c>
      <c r="I4" s="7" t="s">
        <v>115</v>
      </c>
      <c r="J4" s="7" t="s">
        <v>116</v>
      </c>
      <c r="K4" s="7" t="s">
        <v>117</v>
      </c>
      <c r="L4" s="6"/>
      <c r="M4" s="7" t="s">
        <v>110</v>
      </c>
      <c r="N4" s="7" t="s">
        <v>111</v>
      </c>
      <c r="O4" s="7" t="s">
        <v>112</v>
      </c>
      <c r="P4" s="7" t="s">
        <v>113</v>
      </c>
      <c r="Q4" s="7" t="s">
        <v>114</v>
      </c>
      <c r="R4" s="7" t="s">
        <v>115</v>
      </c>
      <c r="S4" s="7" t="s">
        <v>116</v>
      </c>
      <c r="T4" s="7" t="s">
        <v>117</v>
      </c>
      <c r="U4" s="6"/>
      <c r="V4" s="7" t="s">
        <v>110</v>
      </c>
      <c r="W4" s="7" t="s">
        <v>111</v>
      </c>
      <c r="X4" s="7" t="s">
        <v>112</v>
      </c>
      <c r="Y4" s="7" t="s">
        <v>113</v>
      </c>
      <c r="Z4" s="7" t="s">
        <v>114</v>
      </c>
      <c r="AA4" s="7" t="s">
        <v>115</v>
      </c>
      <c r="AB4" s="7" t="s">
        <v>116</v>
      </c>
      <c r="AC4" s="7" t="s">
        <v>117</v>
      </c>
      <c r="AP4" s="69"/>
      <c r="AQ4" s="4"/>
    </row>
    <row r="5" spans="3:43" ht="13" hidden="1" customHeight="1">
      <c r="C5" s="8" t="s">
        <v>102</v>
      </c>
      <c r="D5" s="9">
        <v>-27.2444260945847</v>
      </c>
      <c r="E5" s="9">
        <v>-3.4382385491982101</v>
      </c>
      <c r="F5" s="10">
        <v>0</v>
      </c>
      <c r="G5" s="9">
        <v>49.647081042397403</v>
      </c>
      <c r="H5" s="9">
        <v>284.92053208446498</v>
      </c>
      <c r="I5" s="9">
        <v>-671.46892493688802</v>
      </c>
      <c r="J5" s="9">
        <v>-306.42082409770097</v>
      </c>
      <c r="K5" s="9">
        <v>-476.39128316176902</v>
      </c>
      <c r="L5" s="11"/>
      <c r="M5" s="12">
        <v>-7.2509169417801402</v>
      </c>
      <c r="N5" s="12">
        <v>52.7356253268118</v>
      </c>
      <c r="O5" s="12">
        <v>-95.139589091998999</v>
      </c>
      <c r="P5" s="12">
        <v>237.00133358831999</v>
      </c>
      <c r="Q5" s="12">
        <v>-270.85392355015898</v>
      </c>
      <c r="R5" s="13">
        <v>0</v>
      </c>
      <c r="S5" s="12">
        <v>-645.84350231557301</v>
      </c>
      <c r="T5" s="12">
        <v>411.12543216248503</v>
      </c>
      <c r="U5" s="14"/>
      <c r="V5" s="12">
        <v>-10.170828901815099</v>
      </c>
      <c r="W5" s="13">
        <v>0</v>
      </c>
      <c r="X5" s="12">
        <v>11.2757426837744</v>
      </c>
      <c r="Y5" s="12">
        <v>-36.872487022775097</v>
      </c>
      <c r="Z5" s="12">
        <v>194.96112525199999</v>
      </c>
      <c r="AA5" s="12">
        <v>-412.42232180368302</v>
      </c>
      <c r="AB5" s="12">
        <v>386.51061481618501</v>
      </c>
      <c r="AC5" s="12">
        <v>-139.824224670799</v>
      </c>
      <c r="AD5" s="12"/>
      <c r="AE5" s="12"/>
      <c r="AF5" s="12"/>
      <c r="AG5" s="12"/>
      <c r="AH5" s="12"/>
      <c r="AP5" s="69"/>
      <c r="AQ5" s="4"/>
    </row>
    <row r="6" spans="3:43" ht="13" hidden="1" customHeight="1">
      <c r="C6" s="8" t="s">
        <v>103</v>
      </c>
      <c r="D6" s="9">
        <v>19.675269874383201</v>
      </c>
      <c r="E6" s="9">
        <v>2.9459994407038801</v>
      </c>
      <c r="F6" s="9">
        <v>-5.05958726370657</v>
      </c>
      <c r="G6" s="9">
        <v>-78.057932502233996</v>
      </c>
      <c r="H6" s="10">
        <v>0</v>
      </c>
      <c r="I6" s="9">
        <v>272.541674619991</v>
      </c>
      <c r="J6" s="9">
        <v>191.28184796089701</v>
      </c>
      <c r="K6" s="10">
        <v>0</v>
      </c>
      <c r="L6" s="11"/>
      <c r="M6" s="12">
        <v>2.9184716311922498</v>
      </c>
      <c r="N6" s="12">
        <v>-30.074227777127799</v>
      </c>
      <c r="O6" s="12">
        <v>41.005509927569499</v>
      </c>
      <c r="P6" s="12">
        <v>-82.612195033754702</v>
      </c>
      <c r="Q6" s="12">
        <v>86.886447686116398</v>
      </c>
      <c r="R6" s="12">
        <v>85.030368974652404</v>
      </c>
      <c r="S6" s="12">
        <v>-24.143191630590501</v>
      </c>
      <c r="T6" s="13">
        <v>0</v>
      </c>
      <c r="U6" s="14"/>
      <c r="V6" s="12">
        <v>4.7809083340614</v>
      </c>
      <c r="W6" s="15">
        <v>-0.40967075242513001</v>
      </c>
      <c r="X6" s="12">
        <v>-4.5478709534813504</v>
      </c>
      <c r="Y6" s="13">
        <v>0</v>
      </c>
      <c r="Z6" s="12">
        <v>7.9555262936473703</v>
      </c>
      <c r="AA6" s="12">
        <v>-6.3701826805865398</v>
      </c>
      <c r="AB6" s="12">
        <v>0.988511643702363</v>
      </c>
      <c r="AC6" s="13">
        <v>0</v>
      </c>
      <c r="AD6" s="12"/>
      <c r="AE6" s="12"/>
      <c r="AF6" s="12"/>
      <c r="AG6" s="12"/>
      <c r="AH6" s="12"/>
      <c r="AP6" s="69"/>
      <c r="AQ6" s="4"/>
    </row>
    <row r="7" spans="3:43" ht="13" hidden="1" customHeight="1">
      <c r="C7" s="8" t="s">
        <v>104</v>
      </c>
      <c r="D7" s="9">
        <v>-6.0398727941868602</v>
      </c>
      <c r="E7" s="9">
        <v>-1.0271225024228601</v>
      </c>
      <c r="F7" s="9">
        <v>5.3605248349362</v>
      </c>
      <c r="G7" s="9">
        <v>18.937113562959901</v>
      </c>
      <c r="H7" s="9">
        <v>-27.573192333999099</v>
      </c>
      <c r="I7" s="9">
        <v>-43.626169775666803</v>
      </c>
      <c r="J7" s="10">
        <v>0</v>
      </c>
      <c r="K7" s="10">
        <v>0</v>
      </c>
      <c r="L7" s="11"/>
      <c r="M7" s="12">
        <v>-0.282727704099067</v>
      </c>
      <c r="N7" s="12">
        <v>5.9814306825888304</v>
      </c>
      <c r="O7" s="12">
        <v>-5.8758811177710797</v>
      </c>
      <c r="P7" s="12">
        <v>7.8999519878500397</v>
      </c>
      <c r="Q7" s="12">
        <v>-10.886118260653999</v>
      </c>
      <c r="R7" s="13">
        <v>0</v>
      </c>
      <c r="S7" s="13">
        <v>0</v>
      </c>
      <c r="T7" s="13">
        <v>0</v>
      </c>
      <c r="U7" s="14"/>
      <c r="V7" s="12">
        <v>-0.73984499591195196</v>
      </c>
      <c r="W7" s="12">
        <v>0.25329776799738402</v>
      </c>
      <c r="X7" s="12">
        <v>0.47135407604605001</v>
      </c>
      <c r="Y7" s="12">
        <v>-0.94592318234931805</v>
      </c>
      <c r="Z7" s="12">
        <v>0.54692992576826605</v>
      </c>
      <c r="AA7" s="13">
        <v>0</v>
      </c>
      <c r="AB7" s="13">
        <v>0</v>
      </c>
      <c r="AC7" s="13">
        <v>0</v>
      </c>
      <c r="AD7" s="12"/>
      <c r="AE7" s="12"/>
      <c r="AF7" s="12"/>
      <c r="AG7" s="12"/>
      <c r="AH7" s="12"/>
      <c r="AP7" s="69"/>
      <c r="AQ7" s="4"/>
    </row>
    <row r="8" spans="3:43" ht="13" hidden="1" customHeight="1">
      <c r="C8" s="8" t="s">
        <v>105</v>
      </c>
      <c r="D8" s="9">
        <v>1.0531899612629401</v>
      </c>
      <c r="E8" s="9">
        <v>0.13224169625754401</v>
      </c>
      <c r="F8" s="9">
        <v>-1.4346039338021499</v>
      </c>
      <c r="G8" s="9">
        <v>-0.51781289540485298</v>
      </c>
      <c r="H8" s="9">
        <v>4.2898131280657896</v>
      </c>
      <c r="I8" s="10">
        <v>0</v>
      </c>
      <c r="J8" s="10">
        <v>0</v>
      </c>
      <c r="K8" s="10">
        <v>0</v>
      </c>
      <c r="L8" s="11"/>
      <c r="M8" s="12">
        <v>8.9834396870655097E-3</v>
      </c>
      <c r="N8" s="12">
        <v>-0.436696998416016</v>
      </c>
      <c r="O8" s="12">
        <v>0.27654361988713999</v>
      </c>
      <c r="P8" s="13">
        <v>0</v>
      </c>
      <c r="Q8" s="13">
        <v>0</v>
      </c>
      <c r="R8" s="13">
        <v>0</v>
      </c>
      <c r="S8" s="13">
        <v>0</v>
      </c>
      <c r="T8" s="13">
        <v>0</v>
      </c>
      <c r="U8" s="14"/>
      <c r="V8" s="12">
        <v>6.1038196626665799E-2</v>
      </c>
      <c r="W8" s="12">
        <v>-3.4596148276803101E-2</v>
      </c>
      <c r="X8" s="12">
        <v>3.6650703109614401E-2</v>
      </c>
      <c r="Y8" s="12">
        <v>-2.21690359176769E-2</v>
      </c>
      <c r="Z8" s="13">
        <v>0</v>
      </c>
      <c r="AA8" s="13">
        <v>0</v>
      </c>
      <c r="AB8" s="13">
        <v>0</v>
      </c>
      <c r="AC8" s="13">
        <v>0</v>
      </c>
      <c r="AD8" s="12"/>
      <c r="AE8" s="12"/>
      <c r="AF8" s="12"/>
      <c r="AG8" s="12"/>
      <c r="AH8" s="12"/>
      <c r="AP8" s="69"/>
      <c r="AQ8" s="4"/>
    </row>
    <row r="9" spans="3:43" ht="13" hidden="1" customHeight="1">
      <c r="C9" s="8" t="s">
        <v>106</v>
      </c>
      <c r="D9" s="9">
        <v>-0.10752383079834101</v>
      </c>
      <c r="E9" s="10">
        <v>0</v>
      </c>
      <c r="F9" s="9">
        <v>0.115824432759682</v>
      </c>
      <c r="G9" s="9">
        <v>-0.147543794540513</v>
      </c>
      <c r="H9" s="10">
        <v>0</v>
      </c>
      <c r="I9" s="10">
        <v>0</v>
      </c>
      <c r="J9" s="10">
        <v>0</v>
      </c>
      <c r="K9" s="10">
        <v>0</v>
      </c>
      <c r="L9" s="11"/>
      <c r="M9" s="13">
        <v>0</v>
      </c>
      <c r="N9" s="13">
        <v>0</v>
      </c>
      <c r="O9" s="13">
        <v>0</v>
      </c>
      <c r="P9" s="16">
        <v>-7.4586977134027E-3</v>
      </c>
      <c r="Q9" s="13">
        <v>0</v>
      </c>
      <c r="R9" s="13">
        <v>0</v>
      </c>
      <c r="S9" s="13">
        <v>0</v>
      </c>
      <c r="T9" s="13">
        <v>0</v>
      </c>
      <c r="U9" s="14"/>
      <c r="V9" s="12">
        <v>-2.7383314333121198E-3</v>
      </c>
      <c r="W9" s="12">
        <v>3.09690020876693E-4</v>
      </c>
      <c r="X9" s="13">
        <v>0</v>
      </c>
      <c r="Y9" s="12">
        <v>1.1131787074913501E-4</v>
      </c>
      <c r="Z9" s="13">
        <v>0</v>
      </c>
      <c r="AA9" s="13">
        <v>0</v>
      </c>
      <c r="AB9" s="13">
        <v>0</v>
      </c>
      <c r="AC9" s="13">
        <v>0</v>
      </c>
      <c r="AD9" s="12"/>
      <c r="AE9" s="12"/>
      <c r="AF9" s="12"/>
      <c r="AG9" s="12"/>
      <c r="AH9" s="12"/>
      <c r="AP9" s="69"/>
      <c r="AQ9" s="4"/>
    </row>
    <row r="10" spans="3:43" ht="13" hidden="1" customHeight="1">
      <c r="C10" s="8" t="s">
        <v>107</v>
      </c>
      <c r="D10" s="9">
        <v>6.3216048751383999E-3</v>
      </c>
      <c r="E10" s="9">
        <v>-7.9274341534916603E-4</v>
      </c>
      <c r="F10" s="10">
        <v>0</v>
      </c>
      <c r="G10" s="10">
        <v>0</v>
      </c>
      <c r="H10" s="10">
        <v>0</v>
      </c>
      <c r="I10" s="10">
        <v>0</v>
      </c>
      <c r="J10" s="10">
        <v>0</v>
      </c>
      <c r="K10" s="10">
        <v>0</v>
      </c>
      <c r="L10" s="11"/>
      <c r="M10" s="13">
        <v>0</v>
      </c>
      <c r="N10" s="12">
        <v>8.2811454269701799E-4</v>
      </c>
      <c r="O10" s="13">
        <v>0</v>
      </c>
      <c r="P10" s="13">
        <v>0</v>
      </c>
      <c r="Q10" s="13">
        <v>0</v>
      </c>
      <c r="R10" s="13">
        <v>0</v>
      </c>
      <c r="S10" s="13">
        <v>0</v>
      </c>
      <c r="T10" s="13">
        <v>0</v>
      </c>
      <c r="U10" s="14"/>
      <c r="V10" s="12">
        <v>8.0405753457299197E-5</v>
      </c>
      <c r="W10" s="12">
        <v>-5.6517624071030004E-6</v>
      </c>
      <c r="X10" s="13">
        <v>0</v>
      </c>
      <c r="Y10" s="13">
        <v>0</v>
      </c>
      <c r="Z10" s="13">
        <v>0</v>
      </c>
      <c r="AA10" s="13">
        <v>0</v>
      </c>
      <c r="AB10" s="13">
        <v>0</v>
      </c>
      <c r="AC10" s="13">
        <v>0</v>
      </c>
      <c r="AD10" s="12"/>
      <c r="AE10" s="12"/>
      <c r="AF10" s="12"/>
      <c r="AG10" s="12"/>
      <c r="AH10" s="12"/>
      <c r="AP10" s="69"/>
      <c r="AQ10" s="4"/>
    </row>
    <row r="11" spans="3:43" ht="13" hidden="1" customHeight="1">
      <c r="C11" s="8" t="s">
        <v>108</v>
      </c>
      <c r="D11" s="9">
        <v>-2.0139101443108901E-4</v>
      </c>
      <c r="E11" s="10">
        <v>0</v>
      </c>
      <c r="F11" s="10">
        <v>0</v>
      </c>
      <c r="G11" s="10">
        <v>0</v>
      </c>
      <c r="H11" s="10">
        <v>0</v>
      </c>
      <c r="I11" s="10">
        <v>0</v>
      </c>
      <c r="J11" s="10">
        <v>0</v>
      </c>
      <c r="K11" s="10">
        <v>0</v>
      </c>
      <c r="L11" s="11"/>
      <c r="M11" s="12">
        <v>1.5228510009732E-6</v>
      </c>
      <c r="N11" s="13">
        <v>0</v>
      </c>
      <c r="O11" s="13">
        <v>0</v>
      </c>
      <c r="P11" s="13">
        <v>0</v>
      </c>
      <c r="Q11" s="13">
        <v>0</v>
      </c>
      <c r="R11" s="13">
        <v>0</v>
      </c>
      <c r="S11" s="13">
        <v>0</v>
      </c>
      <c r="T11" s="13">
        <v>0</v>
      </c>
      <c r="U11" s="14"/>
      <c r="V11" s="12">
        <v>-1.2775950205219999E-6</v>
      </c>
      <c r="W11" s="13">
        <v>0</v>
      </c>
      <c r="X11" s="13">
        <v>0</v>
      </c>
      <c r="Y11" s="13">
        <v>0</v>
      </c>
      <c r="Z11" s="13">
        <v>0</v>
      </c>
      <c r="AA11" s="13">
        <v>0</v>
      </c>
      <c r="AB11" s="13">
        <v>0</v>
      </c>
      <c r="AC11" s="13">
        <v>0</v>
      </c>
      <c r="AD11" s="12"/>
      <c r="AE11" s="12"/>
      <c r="AF11" s="12"/>
      <c r="AG11" s="12"/>
      <c r="AH11" s="12"/>
      <c r="AP11" s="69"/>
      <c r="AQ11" s="4"/>
    </row>
    <row r="12" spans="3:43" ht="13" hidden="1" customHeight="1">
      <c r="C12" s="8" t="s">
        <v>109</v>
      </c>
      <c r="D12" s="9">
        <v>2.9370853393422001E-6</v>
      </c>
      <c r="E12" s="10">
        <v>0</v>
      </c>
      <c r="F12" s="10">
        <v>0</v>
      </c>
      <c r="G12" s="10">
        <v>0</v>
      </c>
      <c r="H12" s="10">
        <v>0</v>
      </c>
      <c r="I12" s="10">
        <v>0</v>
      </c>
      <c r="J12" s="10">
        <v>0</v>
      </c>
      <c r="K12" s="10">
        <v>0</v>
      </c>
      <c r="L12" s="11"/>
      <c r="M12" s="13">
        <v>0</v>
      </c>
      <c r="N12" s="13">
        <v>0</v>
      </c>
      <c r="O12" s="13">
        <v>0</v>
      </c>
      <c r="P12" s="13">
        <v>0</v>
      </c>
      <c r="Q12" s="13">
        <v>0</v>
      </c>
      <c r="R12" s="13">
        <v>0</v>
      </c>
      <c r="S12" s="13">
        <v>0</v>
      </c>
      <c r="T12" s="13">
        <v>0</v>
      </c>
      <c r="U12" s="14"/>
      <c r="V12" s="12">
        <v>8.9750622073000005E-9</v>
      </c>
      <c r="W12" s="13">
        <v>0</v>
      </c>
      <c r="X12" s="13">
        <v>0</v>
      </c>
      <c r="Y12" s="13">
        <v>0</v>
      </c>
      <c r="Z12" s="13">
        <v>0</v>
      </c>
      <c r="AA12" s="13">
        <v>0</v>
      </c>
      <c r="AB12" s="13">
        <v>0</v>
      </c>
      <c r="AC12" s="13">
        <v>0</v>
      </c>
      <c r="AD12" s="12"/>
      <c r="AE12" s="12"/>
      <c r="AF12" s="12"/>
      <c r="AG12" s="12"/>
      <c r="AH12" s="12"/>
      <c r="AP12" s="69"/>
      <c r="AQ12" s="4"/>
    </row>
    <row r="13" spans="3:43" ht="13" hidden="1" customHeight="1">
      <c r="M13" s="12"/>
      <c r="N13" s="12"/>
      <c r="O13" s="12"/>
      <c r="P13" s="12"/>
      <c r="Q13" s="12"/>
      <c r="R13" s="12"/>
      <c r="S13" s="12"/>
      <c r="T13" s="12"/>
      <c r="U13" s="12"/>
      <c r="V13" s="12"/>
      <c r="W13" s="12"/>
      <c r="X13" s="12"/>
      <c r="Y13" s="12"/>
      <c r="Z13" s="12"/>
      <c r="AA13" s="12"/>
      <c r="AB13" s="12"/>
      <c r="AC13" s="12"/>
      <c r="AD13" s="12"/>
      <c r="AE13" s="12"/>
      <c r="AF13" s="12"/>
      <c r="AG13" s="12"/>
      <c r="AH13" s="12"/>
      <c r="AP13" s="69"/>
      <c r="AQ13" s="4"/>
    </row>
    <row r="14" spans="3:43" ht="13" hidden="1" customHeight="1">
      <c r="D14">
        <v>0</v>
      </c>
      <c r="E14">
        <v>1</v>
      </c>
      <c r="F14">
        <v>2</v>
      </c>
      <c r="G14">
        <v>3</v>
      </c>
      <c r="H14">
        <v>4</v>
      </c>
      <c r="I14">
        <v>5</v>
      </c>
      <c r="J14">
        <v>6</v>
      </c>
      <c r="K14">
        <v>7</v>
      </c>
      <c r="M14" s="12"/>
      <c r="N14" s="12"/>
      <c r="O14" s="12"/>
      <c r="P14" s="12"/>
      <c r="Q14" s="12"/>
      <c r="R14" s="12"/>
      <c r="S14" s="12"/>
      <c r="T14" s="12"/>
      <c r="U14" s="12"/>
      <c r="V14" s="12"/>
      <c r="W14" s="12"/>
      <c r="X14" s="12"/>
      <c r="Y14" s="12"/>
      <c r="Z14" s="12"/>
      <c r="AA14" s="12"/>
      <c r="AB14" s="12"/>
      <c r="AC14" s="12"/>
      <c r="AD14" s="12"/>
      <c r="AE14" s="12"/>
      <c r="AF14" s="12"/>
      <c r="AG14" s="12"/>
      <c r="AH14" s="12"/>
      <c r="AP14" s="69"/>
      <c r="AQ14" s="4"/>
    </row>
    <row r="15" spans="3:43" ht="13" hidden="1" customHeight="1">
      <c r="D15" s="17">
        <v>1</v>
      </c>
      <c r="M15" s="12"/>
      <c r="N15" s="12"/>
      <c r="O15" s="12"/>
      <c r="P15" s="12"/>
      <c r="Q15" s="12"/>
      <c r="R15" s="12"/>
      <c r="S15" s="12"/>
      <c r="T15" s="12"/>
      <c r="U15" s="12"/>
      <c r="V15" s="12"/>
      <c r="W15" s="12"/>
      <c r="X15" s="12"/>
      <c r="Y15" s="12"/>
      <c r="Z15" s="12"/>
      <c r="AA15" s="12"/>
      <c r="AB15" s="12"/>
      <c r="AC15" s="12"/>
      <c r="AD15" s="12"/>
      <c r="AE15" s="12"/>
      <c r="AF15" s="12"/>
      <c r="AG15" s="12"/>
      <c r="AH15" s="12"/>
      <c r="AP15" s="69"/>
      <c r="AQ15" s="4"/>
    </row>
    <row r="16" spans="3:43" ht="13" hidden="1" customHeight="1">
      <c r="D16" s="17">
        <v>2</v>
      </c>
      <c r="M16" s="12"/>
      <c r="N16" s="12"/>
      <c r="O16" s="12"/>
      <c r="P16" s="12"/>
      <c r="Q16" s="12"/>
      <c r="R16" s="12"/>
      <c r="S16" s="12"/>
      <c r="T16" s="12"/>
      <c r="U16" s="12"/>
      <c r="V16" s="12"/>
      <c r="W16" s="12"/>
      <c r="X16" s="12"/>
      <c r="Y16" s="12"/>
      <c r="Z16" s="12"/>
      <c r="AA16" s="12"/>
      <c r="AB16" s="12"/>
      <c r="AC16" s="12"/>
      <c r="AD16" s="12"/>
      <c r="AE16" s="12"/>
      <c r="AF16" s="12"/>
      <c r="AG16" s="12"/>
      <c r="AH16" s="12"/>
      <c r="AP16" s="69"/>
      <c r="AQ16" s="4"/>
    </row>
    <row r="17" spans="1:143" ht="13" hidden="1" customHeight="1">
      <c r="D17" s="17">
        <v>3</v>
      </c>
      <c r="M17" s="12"/>
      <c r="N17" s="12"/>
      <c r="O17" s="12"/>
      <c r="P17" s="12"/>
      <c r="Q17" s="12"/>
      <c r="R17" s="12"/>
      <c r="S17" s="12"/>
      <c r="T17" s="12"/>
      <c r="U17" s="12"/>
      <c r="V17" s="12"/>
      <c r="W17" s="12"/>
      <c r="X17" s="12"/>
      <c r="Y17" s="12"/>
      <c r="Z17" s="12"/>
      <c r="AA17" s="12"/>
      <c r="AB17" s="12"/>
      <c r="AC17" s="12"/>
      <c r="AD17" s="12"/>
      <c r="AE17" s="12"/>
      <c r="AF17" s="12"/>
      <c r="AG17" s="12"/>
      <c r="AH17" s="12"/>
      <c r="AP17" s="69"/>
      <c r="AQ17" s="4"/>
    </row>
    <row r="18" spans="1:143" ht="13" hidden="1" customHeight="1">
      <c r="D18" s="17">
        <v>4</v>
      </c>
      <c r="M18" s="12"/>
      <c r="N18" s="12"/>
      <c r="O18" s="12"/>
      <c r="P18" s="12"/>
      <c r="Q18" s="12"/>
      <c r="R18" s="12"/>
      <c r="S18" s="12"/>
      <c r="T18" s="12"/>
      <c r="U18" s="12"/>
      <c r="V18" s="12"/>
      <c r="W18" s="12"/>
      <c r="X18" s="12"/>
      <c r="Y18" s="12"/>
      <c r="Z18" s="12"/>
      <c r="AA18" s="12"/>
      <c r="AB18" s="12"/>
      <c r="AC18" s="12"/>
      <c r="AD18" s="12"/>
      <c r="AE18" s="12"/>
      <c r="AF18" s="12"/>
      <c r="AG18" s="12"/>
      <c r="AH18" s="12"/>
      <c r="AP18" s="69"/>
      <c r="AQ18" s="4"/>
    </row>
    <row r="19" spans="1:143" ht="13" hidden="1" customHeight="1">
      <c r="D19" s="17">
        <v>5</v>
      </c>
      <c r="M19" s="12"/>
      <c r="N19" s="12"/>
      <c r="O19" s="12"/>
      <c r="P19" s="12"/>
      <c r="Q19" s="12"/>
      <c r="R19" s="12"/>
      <c r="S19" s="12"/>
      <c r="T19" s="12"/>
      <c r="U19" s="12"/>
      <c r="V19" s="12"/>
      <c r="W19" s="12"/>
      <c r="X19" s="12"/>
      <c r="Y19" s="12"/>
      <c r="Z19" s="12"/>
      <c r="AA19" s="12"/>
      <c r="AB19" s="12"/>
      <c r="AC19" s="12"/>
      <c r="AD19" s="12"/>
      <c r="AE19" s="12"/>
      <c r="AF19" s="12"/>
      <c r="AG19" s="12"/>
      <c r="AH19" s="12"/>
      <c r="AP19" s="69"/>
      <c r="AQ19" s="4"/>
    </row>
    <row r="20" spans="1:143" ht="13" hidden="1" customHeight="1">
      <c r="D20" s="17">
        <v>6</v>
      </c>
      <c r="AP20" s="69"/>
      <c r="AQ20" s="4"/>
    </row>
    <row r="21" spans="1:143" ht="13" hidden="1" customHeight="1">
      <c r="D21" s="17">
        <v>7</v>
      </c>
      <c r="AP21" s="69"/>
      <c r="AQ21" s="4"/>
    </row>
    <row r="22" spans="1:143" ht="13" hidden="1" customHeight="1">
      <c r="D22" s="17"/>
      <c r="AP22" s="69"/>
      <c r="AQ22" s="4"/>
    </row>
    <row r="23" spans="1:143" ht="13" hidden="1" customHeight="1">
      <c r="B23" s="18"/>
      <c r="D23" s="17"/>
      <c r="AP23" s="69"/>
      <c r="AQ23" s="4"/>
    </row>
    <row r="24" spans="1:143" ht="13" hidden="1" customHeight="1">
      <c r="B24" s="18"/>
      <c r="D24" s="17"/>
      <c r="AP24" s="69"/>
      <c r="AQ24" s="4"/>
    </row>
    <row r="25" spans="1:143" ht="23.15" customHeight="1">
      <c r="A25" s="75"/>
      <c r="C25" s="76" t="s">
        <v>76</v>
      </c>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70"/>
      <c r="AQ25" s="32"/>
      <c r="AR25" s="31"/>
      <c r="AS25" s="31"/>
      <c r="AT25" s="31"/>
      <c r="AU25" s="66"/>
      <c r="AV25" s="31"/>
      <c r="AW25" s="64"/>
      <c r="AX25" s="31"/>
      <c r="AY25" s="41"/>
    </row>
    <row r="26" spans="1:143" ht="19" customHeight="1">
      <c r="C26" s="56"/>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70"/>
      <c r="AQ26" s="32"/>
      <c r="AR26" s="31"/>
      <c r="AS26" s="31"/>
      <c r="AT26" s="31"/>
      <c r="AU26" s="66" t="s">
        <v>35</v>
      </c>
      <c r="AV26" s="31"/>
      <c r="AW26" s="64"/>
      <c r="AX26" s="41"/>
      <c r="AY26"/>
    </row>
    <row r="27" spans="1:143" ht="24" customHeight="1" thickBot="1">
      <c r="A27" s="38" t="s">
        <v>70</v>
      </c>
      <c r="B27" s="38" t="s">
        <v>75</v>
      </c>
      <c r="C27" s="33" t="s">
        <v>73</v>
      </c>
      <c r="D27" s="33" t="s">
        <v>124</v>
      </c>
      <c r="E27" s="33" t="s">
        <v>127</v>
      </c>
      <c r="F27" s="33" t="s">
        <v>126</v>
      </c>
      <c r="G27" s="34" t="s">
        <v>22</v>
      </c>
      <c r="H27" s="34" t="s">
        <v>128</v>
      </c>
      <c r="I27" s="34" t="s">
        <v>129</v>
      </c>
      <c r="J27" s="34" t="s">
        <v>130</v>
      </c>
      <c r="K27" s="34" t="s">
        <v>131</v>
      </c>
      <c r="L27" s="34" t="s">
        <v>132</v>
      </c>
      <c r="M27" s="34" t="s">
        <v>133</v>
      </c>
      <c r="N27" s="34" t="s">
        <v>134</v>
      </c>
      <c r="O27" s="35" t="s">
        <v>135</v>
      </c>
      <c r="P27" s="35" t="s">
        <v>136</v>
      </c>
      <c r="Q27" s="35" t="s">
        <v>137</v>
      </c>
      <c r="R27" s="35" t="s">
        <v>138</v>
      </c>
      <c r="S27" s="35" t="s">
        <v>0</v>
      </c>
      <c r="T27" s="35" t="s">
        <v>1</v>
      </c>
      <c r="U27" s="35" t="s">
        <v>2</v>
      </c>
      <c r="V27" s="34" t="s">
        <v>3</v>
      </c>
      <c r="W27" s="34" t="s">
        <v>4</v>
      </c>
      <c r="X27" s="34" t="s">
        <v>5</v>
      </c>
      <c r="Y27" s="34" t="s">
        <v>6</v>
      </c>
      <c r="Z27" s="34" t="s">
        <v>7</v>
      </c>
      <c r="AA27" s="34" t="s">
        <v>8</v>
      </c>
      <c r="AB27" s="35" t="s">
        <v>9</v>
      </c>
      <c r="AC27" s="35" t="s">
        <v>10</v>
      </c>
      <c r="AD27" s="35" t="s">
        <v>11</v>
      </c>
      <c r="AE27" s="35" t="s">
        <v>12</v>
      </c>
      <c r="AF27" s="35" t="s">
        <v>13</v>
      </c>
      <c r="AG27" s="34" t="s">
        <v>14</v>
      </c>
      <c r="AH27" s="34" t="s">
        <v>15</v>
      </c>
      <c r="AI27" s="34" t="s">
        <v>16</v>
      </c>
      <c r="AJ27" s="34" t="s">
        <v>17</v>
      </c>
      <c r="AK27" s="35" t="s">
        <v>18</v>
      </c>
      <c r="AL27" s="35" t="s">
        <v>19</v>
      </c>
      <c r="AM27" s="34" t="s">
        <v>20</v>
      </c>
      <c r="AN27" s="35" t="s">
        <v>21</v>
      </c>
      <c r="AO27" s="36" t="s">
        <v>23</v>
      </c>
      <c r="AP27" s="67" t="s">
        <v>71</v>
      </c>
      <c r="AQ27" s="37" t="s">
        <v>36</v>
      </c>
      <c r="AR27" s="39" t="s">
        <v>90</v>
      </c>
      <c r="AS27" s="39" t="s">
        <v>91</v>
      </c>
      <c r="AT27" s="39" t="s">
        <v>92</v>
      </c>
      <c r="AU27" s="67" t="s">
        <v>74</v>
      </c>
      <c r="AV27" s="39" t="s">
        <v>36</v>
      </c>
      <c r="AW27" s="65" t="s">
        <v>93</v>
      </c>
      <c r="AX27" s="42" t="s">
        <v>36</v>
      </c>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row>
    <row r="28" spans="1:143" ht="13" customHeight="1" thickTop="1">
      <c r="A28" t="e">
        <f>IF(ISBLANK(Main!#REF!), IF(ISNUMBER(Main!#REF!), 'Tm-Th-Salinity'!H28,""),Main!#REF!)</f>
        <v>#REF!</v>
      </c>
      <c r="B28" t="e">
        <f>Main!#REF!</f>
        <v>#REF!</v>
      </c>
      <c r="C28" s="20" t="str">
        <f>IF(ISNUMBER(Main!#REF!),Main!#REF!,"")</f>
        <v/>
      </c>
      <c r="D28" s="25" t="e">
        <f>IF('Tm-Th-Salinity'!E28=0, 0.000001, 'Tm-supplement'!BB28)</f>
        <v>#REF!</v>
      </c>
      <c r="E28" t="e">
        <f>(C28+273.15)/100</f>
        <v>#VALUE!</v>
      </c>
      <c r="F28" t="e">
        <f>D28/100</f>
        <v>#REF!</v>
      </c>
      <c r="G28" t="str">
        <f>IF($C28&lt;300, D$5*$E28^$D$14*$F28^D$14,IF(AND($C28&gt;=300, $C28&lt;484), M$5*$E28^$D$14*$F28^D$14, IF(AND($C28&gt;=484, $C28&lt;1500), V$5*$E28^$D$14*$F28^D$14, "DUD")))</f>
        <v>DUD</v>
      </c>
      <c r="H28" t="str">
        <f>IF($C28&lt;300, E$5*$E28^$D$14*$F28^E$14,IF(AND($C28&gt;=300, $C28&lt;484), N$5*$E28^$D$14*$F28^E$14, IF(AND($C28&gt;=484, $C28&lt;1500), W$5*$E28^$D$14*$F28^E$14, "DUD")))</f>
        <v>DUD</v>
      </c>
      <c r="I28" t="str">
        <f t="shared" ref="H28:N43" si="0">IF($C28&lt;300, F$5*$E28^$D$14*$F28^F$14,IF(AND($C28&gt;=300, $C28&lt;484), O$5*$E28^$D$14*$F28^F$14, IF(AND($C28&gt;=484, $C28&lt;1500), X$5*$E28^$D$14*$F28^F$14, "DUD")))</f>
        <v>DUD</v>
      </c>
      <c r="J28" t="str">
        <f t="shared" si="0"/>
        <v>DUD</v>
      </c>
      <c r="K28" t="str">
        <f t="shared" si="0"/>
        <v>DUD</v>
      </c>
      <c r="L28" t="str">
        <f t="shared" si="0"/>
        <v>DUD</v>
      </c>
      <c r="M28" t="str">
        <f t="shared" si="0"/>
        <v>DUD</v>
      </c>
      <c r="N28" t="str">
        <f t="shared" si="0"/>
        <v>DUD</v>
      </c>
      <c r="O28" t="str">
        <f t="shared" ref="O28:O44" si="1">IF($C28&lt;300, D$6*$E28^$D$15*$F28^D$14,IF(AND($C28&gt;=300, $C28&lt;484), M$6*$E28^$D$15*$F28^D$14, IF(AND($C28&gt;=484, $C28&lt;1500), V$6*$E28^$D$15*$F28^D$14, "DUD")))</f>
        <v>DUD</v>
      </c>
      <c r="P28" t="str">
        <f t="shared" ref="P28:U43" si="2">IF($C28&lt;300, E$6*$E28^$D$15*$F28^E$14,IF(AND($C28&gt;=300, $C28&lt;484), N$6*$E28^$D$15*$F28^E$14, IF(AND($C28&gt;=484, $C28&lt;1500), W$6*$E28^$D$15*$F28^E$14, "DUD")))</f>
        <v>DUD</v>
      </c>
      <c r="Q28" t="str">
        <f t="shared" si="2"/>
        <v>DUD</v>
      </c>
      <c r="R28" t="str">
        <f t="shared" si="2"/>
        <v>DUD</v>
      </c>
      <c r="S28" t="str">
        <f t="shared" si="2"/>
        <v>DUD</v>
      </c>
      <c r="T28" t="str">
        <f t="shared" si="2"/>
        <v>DUD</v>
      </c>
      <c r="U28" t="str">
        <f t="shared" si="2"/>
        <v>DUD</v>
      </c>
      <c r="V28" t="str">
        <f t="shared" ref="V28:AA43" si="3">IF($C28&lt;300, D$7*$E28^$D$16*$F28^D$14,IF(AND($C28&gt;=300, $C28&lt;484), M$7*$E28^$D$16*$F28^D$14, IF(AND($C28&gt;=484, $C28&lt;1500), V$7*$E28^$D$16*$F28^D$14, "DUD")))</f>
        <v>DUD</v>
      </c>
      <c r="W28" t="str">
        <f t="shared" si="3"/>
        <v>DUD</v>
      </c>
      <c r="X28" t="str">
        <f t="shared" si="3"/>
        <v>DUD</v>
      </c>
      <c r="Y28" t="str">
        <f t="shared" si="3"/>
        <v>DUD</v>
      </c>
      <c r="Z28" t="str">
        <f t="shared" si="3"/>
        <v>DUD</v>
      </c>
      <c r="AA28" t="str">
        <f t="shared" si="3"/>
        <v>DUD</v>
      </c>
      <c r="AB28" t="str">
        <f t="shared" ref="AB28:AF43" si="4">IF($C28&lt;300, D$8*$E28^$D$17*$F28^D$14,IF(AND($C28&gt;=300, $C28&lt;484), M$8*$E28^$D$17*$F28^D$14, IF(AND($C28&gt;=484, $C28&lt;1500), V$8*$E28^$D$17*$F28^D$14, "DUD")))</f>
        <v>DUD</v>
      </c>
      <c r="AC28" t="str">
        <f t="shared" si="4"/>
        <v>DUD</v>
      </c>
      <c r="AD28" t="str">
        <f t="shared" si="4"/>
        <v>DUD</v>
      </c>
      <c r="AE28" t="str">
        <f t="shared" si="4"/>
        <v>DUD</v>
      </c>
      <c r="AF28" t="str">
        <f t="shared" si="4"/>
        <v>DUD</v>
      </c>
      <c r="AG28" t="str">
        <f t="shared" ref="AG28:AJ43" si="5">IF($C28&lt;300, D$9*$E28^$D$18*$F28^D$14,IF(AND($C28&gt;=300, $C28&lt;484), M$9*$E28^$D$18*$F28^D$14, IF(AND($C28&gt;=484, $C28&lt;1500), V$9*$E28^$D$18*$F28^D$14, "DUD")))</f>
        <v>DUD</v>
      </c>
      <c r="AH28" t="str">
        <f t="shared" si="5"/>
        <v>DUD</v>
      </c>
      <c r="AI28" t="str">
        <f t="shared" si="5"/>
        <v>DUD</v>
      </c>
      <c r="AJ28" t="str">
        <f t="shared" si="5"/>
        <v>DUD</v>
      </c>
      <c r="AK28" t="str">
        <f t="shared" ref="AK28:AL43" si="6">IF($C28&lt;300, D$10*$E28^$D$19*$F28^D$14,IF(AND($C28&gt;=300, $C28&lt;484), M$10*$E28^$D$19*$F28^D$14, IF(AND($C28&gt;=484, $C28&lt;1500), V$10*$E28^$D$19*$F28^D$14, "DUD")))</f>
        <v>DUD</v>
      </c>
      <c r="AL28" t="str">
        <f t="shared" si="6"/>
        <v>DUD</v>
      </c>
      <c r="AM28" t="str">
        <f t="shared" ref="AM28:AM67" si="7">IF($C28&lt;300, D$11*$E28^$D$20*$F28^D$14,IF(AND($C28&gt;=300, $C28&lt;484), M$11*$E28^$D$20*$F28^D$14, IF(AND($C28&gt;=484, $C28&lt;1500), V$11*$E28^$D$20*$F28^D$14, "DUD")))</f>
        <v>DUD</v>
      </c>
      <c r="AN28" t="str">
        <f t="shared" ref="AN28:AN67" si="8">IF($C28&lt;300, D$12*$E28^$D$21*$F28^D$14,IF(AND($C28&gt;=300, $C28&lt;484), M$12*$E28^$D$21*$F28^D$14, IF(AND($C28&gt;=484, $C28&lt;1500), V$12*$E28^$D$21*$F28^D$14, "DUD")))</f>
        <v>DUD</v>
      </c>
      <c r="AO28">
        <f t="shared" ref="AO28:AO67" si="9">SUM(G28:AN28)</f>
        <v>0</v>
      </c>
      <c r="AP28" s="69">
        <f>10^AO28</f>
        <v>1</v>
      </c>
      <c r="AQ28" s="21" t="str">
        <f>IF(AP28="","","Atkinson,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28" s="30" t="e">
        <f>18.28+1.4413*D28+0.0047241*D28^2-0.0024213*D28^3+0.000038064*D28^4</f>
        <v>#REF!</v>
      </c>
      <c r="AS28" s="30" t="e">
        <f>0.019041-0.015268*D28+0.000566012*D28^2-0.0000042329*D28^3-0.000000030354*D28^4</f>
        <v>#REF!</v>
      </c>
      <c r="AT28" s="30" t="e">
        <f>-0.00015988+0.000036892*D28-0.0000019473*D28^2+0.000000041674*D28^3-0.00000000033008*D28^4</f>
        <v>#REF!</v>
      </c>
      <c r="AU28" s="68" t="str">
        <f>IF(ISNUMBER(C28),IF(AND(A28&gt;C28,B28="halite"),(-5.01872449367917) + 0.521117855127741 * C28 + C28 * C28 * -0.00276532636651147 + C28 * C28 * C28 * -0.0000056616797510133 + 0.167219283196215 * A28 + A28 * A28 * -0.00022855921978017 + A28 * A28 * A28 * 0.0000030812875257656 + C28 * A28 * -0.00322688273803601 + C28 * A28 * A28 * -0.0000046457607039912 + C28 * C28 * A28 * 0.0000337530246311533 + C28 * C28 * A28 * A28 * -0.0000000600890446176 + C28 * C28 * A28 * A28 * A28 * 4.21856907337845E-11 + C28 * C28 * C28 * A28 * A28 * 2.73435969059504E-11 + C28 * C28 * C28 * A28 * A28 * A28 * -3.22220546243756E-14,AR28+AS28*C28+AT28*C28^2),"")</f>
        <v/>
      </c>
      <c r="AV28" s="30" t="e">
        <f>IF(AND(A28&gt;C28,B28="halite"),"Lecumberri-Sanchez, P., Steele-Macinnis, M. &amp; Bodnar, R.J. () A comprehensive model to calculate PVTX properties of fluid inclusions tha homogenize by halite disappearance. Geochimica et Cosmochimica Acta",IF(AU28="","", "Bodnar, R.J. &amp; Vityk, M.O. (1994) Interpretation of microthermometric data for H2O-NaCl fluid inclusions. B. De Vivo &amp; M.L. Frezzotti, eds. Fluid Inclusions in Minerals, Methods and Applications. Virginia Tech, Blacksburg, VA, p. 117-130"))</f>
        <v>#REF!</v>
      </c>
      <c r="AW28" s="63" t="e">
        <f>IF(AND(A28&gt;C28,B28="halite"),'Tm-supplement'!AS28,         0.9923-0.030512*(C28/100)^2-0.00021977*(C28/100)^4+0.086241*(D28)/10-0.041768*(C28/100)*(D28/10)+0.014825*(C28/100)^2*(D28/10)+0.001446*(C28/100)^3*(D28/10)-0.0000000030852*(C28/100)^8*(D28/10)+0.013051*(C28/100)*(D28/10)^2-0.0061402*(C28/100)^2*(D28/10)^2-0.0012843*(D28/10)^3+0.00037604*(C28/100)^2*(D28/10)^3-0.0000000099594*(C28/100)^2*(D28/10)^7)</f>
        <v>#REF!</v>
      </c>
      <c r="AX28" s="40" t="e">
        <f>IF(AND(A28&gt;C28,B28="halite"),"Lecumberri-Sanchez, P., Steele-Macinnis, M. &amp; Bodnar, R.J. (2012) A numerical model to estimate trapping conditions of fluid inclusions that homogenize by halite disappearance. Geochimica et Cosmochimica Acta",IF(AW28="","","Bodnar, R.J. (1983) A method of calculating fluid inclusions volumes based on vapor bubble diameters and P-V-T-X properties of inclusion fluids. Economic Geology, 78, 535-542"))</f>
        <v>#REF!</v>
      </c>
      <c r="AY28"/>
    </row>
    <row r="29" spans="1:143" ht="13" customHeight="1">
      <c r="A29" t="e">
        <f>IF(ISBLANK(Main!#REF!), IF(ISNUMBER(Main!#REF!), 'Tm-Th-Salinity'!H29,""),Main!#REF!)</f>
        <v>#REF!</v>
      </c>
      <c r="B29" t="e">
        <f>Main!#REF!</f>
        <v>#REF!</v>
      </c>
      <c r="C29" s="20" t="str">
        <f>IF(ISNUMBER(Main!#REF!),Main!#REF!,"")</f>
        <v/>
      </c>
      <c r="D29" s="25" t="e">
        <f>IF('Tm-Th-Salinity'!E29=0, 0.000001, 'Tm-supplement'!BB29)</f>
        <v>#REF!</v>
      </c>
      <c r="E29" s="22" t="e">
        <f t="shared" ref="E29:E67" si="10">(C29+273.15)/100</f>
        <v>#VALUE!</v>
      </c>
      <c r="F29" s="22" t="e">
        <f t="shared" ref="F29:F67" si="11">D29/100</f>
        <v>#REF!</v>
      </c>
      <c r="G29" s="22" t="str">
        <f t="shared" ref="G29:G44" si="12">IF($C29&lt;300, D$5*$E29^$D$14*$F29^D$14,IF(AND($C29&gt;=300, $C29&lt;484), M$5*$E29^$D$14*$F29^D$14, IF(AND($C29&gt;=484, $C29&lt;1500), V$5*$E29^$D$14*$F29^D$14, "DUD")))</f>
        <v>DUD</v>
      </c>
      <c r="H29" s="22" t="str">
        <f t="shared" si="0"/>
        <v>DUD</v>
      </c>
      <c r="I29" s="22" t="str">
        <f t="shared" si="0"/>
        <v>DUD</v>
      </c>
      <c r="J29" s="22" t="str">
        <f t="shared" si="0"/>
        <v>DUD</v>
      </c>
      <c r="K29" s="22" t="str">
        <f t="shared" si="0"/>
        <v>DUD</v>
      </c>
      <c r="L29" s="22" t="str">
        <f t="shared" si="0"/>
        <v>DUD</v>
      </c>
      <c r="M29" s="22" t="str">
        <f t="shared" si="0"/>
        <v>DUD</v>
      </c>
      <c r="N29" s="22" t="str">
        <f t="shared" si="0"/>
        <v>DUD</v>
      </c>
      <c r="O29" s="22" t="str">
        <f t="shared" si="1"/>
        <v>DUD</v>
      </c>
      <c r="P29" s="22" t="str">
        <f t="shared" si="2"/>
        <v>DUD</v>
      </c>
      <c r="Q29" s="22" t="str">
        <f t="shared" si="2"/>
        <v>DUD</v>
      </c>
      <c r="R29" s="22" t="str">
        <f t="shared" si="2"/>
        <v>DUD</v>
      </c>
      <c r="S29" s="22" t="str">
        <f t="shared" si="2"/>
        <v>DUD</v>
      </c>
      <c r="T29" s="22" t="str">
        <f t="shared" si="2"/>
        <v>DUD</v>
      </c>
      <c r="U29" s="22" t="str">
        <f t="shared" si="2"/>
        <v>DUD</v>
      </c>
      <c r="V29" s="22" t="str">
        <f t="shared" si="3"/>
        <v>DUD</v>
      </c>
      <c r="W29" s="22" t="str">
        <f t="shared" si="3"/>
        <v>DUD</v>
      </c>
      <c r="X29" s="22" t="str">
        <f t="shared" si="3"/>
        <v>DUD</v>
      </c>
      <c r="Y29" s="22" t="str">
        <f t="shared" si="3"/>
        <v>DUD</v>
      </c>
      <c r="Z29" s="22" t="str">
        <f t="shared" si="3"/>
        <v>DUD</v>
      </c>
      <c r="AA29" s="22" t="str">
        <f t="shared" si="3"/>
        <v>DUD</v>
      </c>
      <c r="AB29" s="22" t="str">
        <f t="shared" si="4"/>
        <v>DUD</v>
      </c>
      <c r="AC29" s="22" t="str">
        <f t="shared" si="4"/>
        <v>DUD</v>
      </c>
      <c r="AD29" s="22" t="str">
        <f t="shared" si="4"/>
        <v>DUD</v>
      </c>
      <c r="AE29" s="22" t="str">
        <f t="shared" si="4"/>
        <v>DUD</v>
      </c>
      <c r="AF29" s="22" t="str">
        <f t="shared" si="4"/>
        <v>DUD</v>
      </c>
      <c r="AG29" s="22" t="str">
        <f t="shared" si="5"/>
        <v>DUD</v>
      </c>
      <c r="AH29" s="22" t="str">
        <f t="shared" si="5"/>
        <v>DUD</v>
      </c>
      <c r="AI29" s="22" t="str">
        <f t="shared" si="5"/>
        <v>DUD</v>
      </c>
      <c r="AJ29" s="22" t="str">
        <f t="shared" si="5"/>
        <v>DUD</v>
      </c>
      <c r="AK29" s="22" t="str">
        <f t="shared" si="6"/>
        <v>DUD</v>
      </c>
      <c r="AL29" s="22" t="str">
        <f t="shared" si="6"/>
        <v>DUD</v>
      </c>
      <c r="AM29" s="22" t="str">
        <f t="shared" si="7"/>
        <v>DUD</v>
      </c>
      <c r="AN29" s="22" t="str">
        <f t="shared" si="8"/>
        <v>DUD</v>
      </c>
      <c r="AO29" s="22">
        <f t="shared" si="9"/>
        <v>0</v>
      </c>
      <c r="AP29" s="71">
        <f t="shared" ref="AP29:AP92" si="13">10^AO29</f>
        <v>1</v>
      </c>
      <c r="AQ29" s="21" t="str">
        <f t="shared" ref="AQ29:AQ92" si="14">IF(AP29="","","Atkinson,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29" s="30" t="e">
        <f t="shared" ref="AR29:AR92" si="15">18.28+1.4413*D29+0.0047241*D29^2-0.0024213*D29^3+0.000038064*D29^4</f>
        <v>#REF!</v>
      </c>
      <c r="AS29" s="30" t="e">
        <f t="shared" ref="AS29:AS92" si="16">0.019041-0.015268*D29+0.000566012*D29^2-0.0000042329*D29^3-0.000000030354*D29^4</f>
        <v>#REF!</v>
      </c>
      <c r="AT29" s="30" t="e">
        <f t="shared" ref="AT29:AT92" si="17">-0.00015988+0.000036892*D29-0.0000019473*D29^2+0.000000041674*D29^3-0.00000000033008*D29^4</f>
        <v>#REF!</v>
      </c>
      <c r="AU29" s="68" t="str">
        <f t="shared" ref="AU29:AU92" si="18">IF(ISNUMBER(C29),IF(AND(A29&gt;C29,B29="halite"),(-5.01872449367917) + 0.521117855127741 * C29 + C29 * C29 * -0.00276532636651147 + C29 * C29 * C29 * -0.0000056616797510133 + 0.167219283196215 * A29 + A29 * A29 * -0.00022855921978017 + A29 * A29 * A29 * 0.0000030812875257656 + C29 * A29 * -0.00322688273803601 + C29 * A29 * A29 * -0.0000046457607039912 + C29 * C29 * A29 * 0.0000337530246311533 + C29 * C29 * A29 * A29 * -0.0000000600890446176 + C29 * C29 * A29 * A29 * A29 * 4.21856907337845E-11 + C29 * C29 * C29 * A29 * A29 * 2.73435969059504E-11 + C29 * C29 * C29 * A29 * A29 * A29 * -3.22220546243756E-14,AR29+AS29*C29+AT29*C29^2),"")</f>
        <v/>
      </c>
      <c r="AV29" s="30" t="e">
        <f t="shared" ref="AV29:AV92" si="19">IF(AND(A29&gt;C29,B29="halite"),"Lecumberri-Sanchez, P., Steele-Macinnis, M. &amp; Bodnar, R.J. () A comprehensive model to calculate PVTX properties of fluid inclusions tha homogenize by halite disappearance. Geochimica et Cosmochimica Acta",IF(AU29="","", "Bodnar, R.J. &amp; Vityk, M.O. (1994) Interpretation of microthermometric data for H2O-NaCl fluid inclusions. B. De Vivo &amp; M.L. Frezzotti, eds. Fluid Inclusions in Minerals, Methods and Applications. Virginia Tech, Blacksburg, VA, p. 117-130"))</f>
        <v>#REF!</v>
      </c>
      <c r="AW29" s="63" t="e">
        <f>IF(AND(A29&gt;C29,B29="halite"),'Tm-supplement'!AS29,         0.9923-0.030512*(C29/100)^2-0.00021977*(C29/100)^4+0.086241*(D29)/10-0.041768*(C29/100)*(D29/10)+0.014825*(C29/100)^2*(D29/10)+0.001446*(C29/100)^3*(D29/10)-0.0000000030852*(C29/100)^8*(D29/10)+0.013051*(C29/100)*(D29/10)^2-0.0061402*(C29/100)^2*(D29/10)^2-0.0012843*(D29/10)^3+0.00037604*(C29/100)^2*(D29/10)^3-0.0000000099594*(C29/100)^2*(D29/10)^7)</f>
        <v>#REF!</v>
      </c>
      <c r="AX29" s="40" t="e">
        <f t="shared" ref="AX29:AX92" si="20">IF(AND(A29&gt;C29,B29="halite"),"Lecumberri-Sanchez, P., Steele-Macinnis, M. &amp; Bodnar, R.J. (2012) A numerical model to estimate trapping conditions of fluid inclusions that homogenize by halite disappearance. Geochimica et Cosmochimica Acta",IF(AW29="","","Bodnar, R.J. (1983) A method of calculating fluid inclusions volumes based on vapor bubble diameters and P-V-T-X properties of inclusion fluids. Economic Geology, 78, 535-542"))</f>
        <v>#REF!</v>
      </c>
      <c r="AY29"/>
    </row>
    <row r="30" spans="1:143" ht="13" customHeight="1">
      <c r="A30" t="e">
        <f>IF(ISBLANK(Main!#REF!), IF(ISNUMBER(Main!#REF!), 'Tm-Th-Salinity'!H30,""),Main!#REF!)</f>
        <v>#REF!</v>
      </c>
      <c r="B30" t="e">
        <f>Main!#REF!</f>
        <v>#REF!</v>
      </c>
      <c r="C30" s="20" t="str">
        <f>IF(ISNUMBER(Main!#REF!),Main!#REF!,"")</f>
        <v/>
      </c>
      <c r="D30" s="25" t="e">
        <f>IF('Tm-Th-Salinity'!E30=0, 0.000001, 'Tm-supplement'!BB30)</f>
        <v>#REF!</v>
      </c>
      <c r="E30" s="22" t="e">
        <f t="shared" si="10"/>
        <v>#VALUE!</v>
      </c>
      <c r="F30" s="22" t="e">
        <f t="shared" si="11"/>
        <v>#REF!</v>
      </c>
      <c r="G30" s="22" t="str">
        <f t="shared" si="12"/>
        <v>DUD</v>
      </c>
      <c r="H30" s="22" t="str">
        <f t="shared" si="0"/>
        <v>DUD</v>
      </c>
      <c r="I30" s="22" t="str">
        <f t="shared" si="0"/>
        <v>DUD</v>
      </c>
      <c r="J30" s="22" t="str">
        <f t="shared" si="0"/>
        <v>DUD</v>
      </c>
      <c r="K30" s="22" t="str">
        <f t="shared" si="0"/>
        <v>DUD</v>
      </c>
      <c r="L30" s="22" t="str">
        <f t="shared" si="0"/>
        <v>DUD</v>
      </c>
      <c r="M30" s="22" t="str">
        <f t="shared" si="0"/>
        <v>DUD</v>
      </c>
      <c r="N30" s="22" t="str">
        <f t="shared" si="0"/>
        <v>DUD</v>
      </c>
      <c r="O30" s="22" t="str">
        <f t="shared" si="1"/>
        <v>DUD</v>
      </c>
      <c r="P30" s="22" t="str">
        <f t="shared" si="2"/>
        <v>DUD</v>
      </c>
      <c r="Q30" s="22" t="str">
        <f t="shared" si="2"/>
        <v>DUD</v>
      </c>
      <c r="R30" s="22" t="str">
        <f t="shared" si="2"/>
        <v>DUD</v>
      </c>
      <c r="S30" s="22" t="str">
        <f t="shared" si="2"/>
        <v>DUD</v>
      </c>
      <c r="T30" s="22" t="str">
        <f t="shared" si="2"/>
        <v>DUD</v>
      </c>
      <c r="U30" s="22" t="str">
        <f t="shared" si="2"/>
        <v>DUD</v>
      </c>
      <c r="V30" s="22" t="str">
        <f t="shared" si="3"/>
        <v>DUD</v>
      </c>
      <c r="W30" s="22" t="str">
        <f t="shared" si="3"/>
        <v>DUD</v>
      </c>
      <c r="X30" s="22" t="str">
        <f t="shared" si="3"/>
        <v>DUD</v>
      </c>
      <c r="Y30" s="22" t="str">
        <f t="shared" si="3"/>
        <v>DUD</v>
      </c>
      <c r="Z30" s="22" t="str">
        <f t="shared" si="3"/>
        <v>DUD</v>
      </c>
      <c r="AA30" s="22" t="str">
        <f t="shared" si="3"/>
        <v>DUD</v>
      </c>
      <c r="AB30" s="22" t="str">
        <f t="shared" si="4"/>
        <v>DUD</v>
      </c>
      <c r="AC30" s="22" t="str">
        <f t="shared" si="4"/>
        <v>DUD</v>
      </c>
      <c r="AD30" s="22" t="str">
        <f t="shared" si="4"/>
        <v>DUD</v>
      </c>
      <c r="AE30" s="22" t="str">
        <f t="shared" si="4"/>
        <v>DUD</v>
      </c>
      <c r="AF30" s="22" t="str">
        <f t="shared" si="4"/>
        <v>DUD</v>
      </c>
      <c r="AG30" s="22" t="str">
        <f t="shared" si="5"/>
        <v>DUD</v>
      </c>
      <c r="AH30" s="22" t="str">
        <f t="shared" si="5"/>
        <v>DUD</v>
      </c>
      <c r="AI30" s="22" t="str">
        <f t="shared" si="5"/>
        <v>DUD</v>
      </c>
      <c r="AJ30" s="22" t="str">
        <f t="shared" si="5"/>
        <v>DUD</v>
      </c>
      <c r="AK30" s="22" t="str">
        <f t="shared" si="6"/>
        <v>DUD</v>
      </c>
      <c r="AL30" s="22" t="str">
        <f t="shared" si="6"/>
        <v>DUD</v>
      </c>
      <c r="AM30" s="22" t="str">
        <f t="shared" si="7"/>
        <v>DUD</v>
      </c>
      <c r="AN30" s="22" t="str">
        <f t="shared" si="8"/>
        <v>DUD</v>
      </c>
      <c r="AO30" s="22">
        <f t="shared" si="9"/>
        <v>0</v>
      </c>
      <c r="AP30" s="71">
        <f t="shared" si="13"/>
        <v>1</v>
      </c>
      <c r="AQ30" s="21" t="str">
        <f t="shared" si="14"/>
        <v>Atkinson, A.B. Jr. (2002) A Model for the PTX Properties of H2O-NaCl. Unpublished MSc Thesis, Dept. of Geosciences, Virginia Tech, Blacksburg VA, 133 pp.</v>
      </c>
      <c r="AR30" s="30" t="e">
        <f t="shared" si="15"/>
        <v>#REF!</v>
      </c>
      <c r="AS30" s="30" t="e">
        <f t="shared" si="16"/>
        <v>#REF!</v>
      </c>
      <c r="AT30" s="30" t="e">
        <f t="shared" si="17"/>
        <v>#REF!</v>
      </c>
      <c r="AU30" s="68" t="str">
        <f t="shared" si="18"/>
        <v/>
      </c>
      <c r="AV30" s="30" t="e">
        <f t="shared" si="19"/>
        <v>#REF!</v>
      </c>
      <c r="AW30" s="63" t="e">
        <f>IF(AND(A30&gt;C30,B30="halite"),'Tm-supplement'!AS30,         0.9923-0.030512*(C30/100)^2-0.00021977*(C30/100)^4+0.086241*(D30)/10-0.041768*(C30/100)*(D30/10)+0.014825*(C30/100)^2*(D30/10)+0.001446*(C30/100)^3*(D30/10)-0.0000000030852*(C30/100)^8*(D30/10)+0.013051*(C30/100)*(D30/10)^2-0.0061402*(C30/100)^2*(D30/10)^2-0.0012843*(D30/10)^3+0.00037604*(C30/100)^2*(D30/10)^3-0.0000000099594*(C30/100)^2*(D30/10)^7)</f>
        <v>#REF!</v>
      </c>
      <c r="AX30" s="40" t="e">
        <f t="shared" si="20"/>
        <v>#REF!</v>
      </c>
      <c r="AY30"/>
    </row>
    <row r="31" spans="1:143" ht="13" customHeight="1">
      <c r="A31" t="e">
        <f>IF(ISBLANK(Main!#REF!), IF(ISNUMBER(Main!#REF!), 'Tm-Th-Salinity'!H31,""),Main!#REF!)</f>
        <v>#REF!</v>
      </c>
      <c r="B31" t="e">
        <f>Main!#REF!</f>
        <v>#REF!</v>
      </c>
      <c r="C31" s="20" t="str">
        <f>IF(ISNUMBER(Main!#REF!),Main!#REF!,"")</f>
        <v/>
      </c>
      <c r="D31" s="25" t="e">
        <f>IF('Tm-Th-Salinity'!E31=0, 0.000001, 'Tm-supplement'!BB31)</f>
        <v>#REF!</v>
      </c>
      <c r="E31" s="22" t="e">
        <f t="shared" si="10"/>
        <v>#VALUE!</v>
      </c>
      <c r="F31" s="22" t="e">
        <f t="shared" si="11"/>
        <v>#REF!</v>
      </c>
      <c r="G31" s="22" t="str">
        <f t="shared" si="12"/>
        <v>DUD</v>
      </c>
      <c r="H31" s="22" t="str">
        <f t="shared" si="0"/>
        <v>DUD</v>
      </c>
      <c r="I31" s="22" t="str">
        <f t="shared" si="0"/>
        <v>DUD</v>
      </c>
      <c r="J31" s="22" t="str">
        <f t="shared" si="0"/>
        <v>DUD</v>
      </c>
      <c r="K31" s="22" t="str">
        <f t="shared" si="0"/>
        <v>DUD</v>
      </c>
      <c r="L31" s="22" t="str">
        <f t="shared" si="0"/>
        <v>DUD</v>
      </c>
      <c r="M31" s="22" t="str">
        <f t="shared" si="0"/>
        <v>DUD</v>
      </c>
      <c r="N31" s="22" t="str">
        <f t="shared" si="0"/>
        <v>DUD</v>
      </c>
      <c r="O31" s="22" t="str">
        <f t="shared" si="1"/>
        <v>DUD</v>
      </c>
      <c r="P31" s="22" t="str">
        <f t="shared" si="2"/>
        <v>DUD</v>
      </c>
      <c r="Q31" s="22" t="str">
        <f t="shared" si="2"/>
        <v>DUD</v>
      </c>
      <c r="R31" s="22" t="str">
        <f t="shared" si="2"/>
        <v>DUD</v>
      </c>
      <c r="S31" s="22" t="str">
        <f t="shared" si="2"/>
        <v>DUD</v>
      </c>
      <c r="T31" s="22" t="str">
        <f t="shared" si="2"/>
        <v>DUD</v>
      </c>
      <c r="U31" s="22" t="str">
        <f t="shared" si="2"/>
        <v>DUD</v>
      </c>
      <c r="V31" s="22" t="str">
        <f t="shared" si="3"/>
        <v>DUD</v>
      </c>
      <c r="W31" s="22" t="str">
        <f t="shared" si="3"/>
        <v>DUD</v>
      </c>
      <c r="X31" s="22" t="str">
        <f t="shared" si="3"/>
        <v>DUD</v>
      </c>
      <c r="Y31" s="22" t="str">
        <f t="shared" si="3"/>
        <v>DUD</v>
      </c>
      <c r="Z31" s="22" t="str">
        <f t="shared" si="3"/>
        <v>DUD</v>
      </c>
      <c r="AA31" s="22" t="str">
        <f t="shared" si="3"/>
        <v>DUD</v>
      </c>
      <c r="AB31" s="22" t="str">
        <f t="shared" si="4"/>
        <v>DUD</v>
      </c>
      <c r="AC31" s="22" t="str">
        <f t="shared" si="4"/>
        <v>DUD</v>
      </c>
      <c r="AD31" s="22" t="str">
        <f t="shared" si="4"/>
        <v>DUD</v>
      </c>
      <c r="AE31" s="22" t="str">
        <f t="shared" si="4"/>
        <v>DUD</v>
      </c>
      <c r="AF31" s="22" t="str">
        <f t="shared" si="4"/>
        <v>DUD</v>
      </c>
      <c r="AG31" s="22" t="str">
        <f t="shared" si="5"/>
        <v>DUD</v>
      </c>
      <c r="AH31" s="22" t="str">
        <f t="shared" si="5"/>
        <v>DUD</v>
      </c>
      <c r="AI31" s="22" t="str">
        <f t="shared" si="5"/>
        <v>DUD</v>
      </c>
      <c r="AJ31" s="22" t="str">
        <f t="shared" si="5"/>
        <v>DUD</v>
      </c>
      <c r="AK31" s="22" t="str">
        <f t="shared" si="6"/>
        <v>DUD</v>
      </c>
      <c r="AL31" s="22" t="str">
        <f t="shared" si="6"/>
        <v>DUD</v>
      </c>
      <c r="AM31" s="22" t="str">
        <f t="shared" si="7"/>
        <v>DUD</v>
      </c>
      <c r="AN31" s="22" t="str">
        <f t="shared" si="8"/>
        <v>DUD</v>
      </c>
      <c r="AO31" s="22">
        <f t="shared" si="9"/>
        <v>0</v>
      </c>
      <c r="AP31" s="71">
        <f t="shared" si="13"/>
        <v>1</v>
      </c>
      <c r="AQ31" s="21" t="str">
        <f t="shared" si="14"/>
        <v>Atkinson, A.B. Jr. (2002) A Model for the PTX Properties of H2O-NaCl. Unpublished MSc Thesis, Dept. of Geosciences, Virginia Tech, Blacksburg VA, 133 pp.</v>
      </c>
      <c r="AR31" s="30" t="e">
        <f t="shared" si="15"/>
        <v>#REF!</v>
      </c>
      <c r="AS31" s="30" t="e">
        <f t="shared" si="16"/>
        <v>#REF!</v>
      </c>
      <c r="AT31" s="30" t="e">
        <f t="shared" si="17"/>
        <v>#REF!</v>
      </c>
      <c r="AU31" s="68" t="str">
        <f t="shared" si="18"/>
        <v/>
      </c>
      <c r="AV31" s="30" t="e">
        <f t="shared" si="19"/>
        <v>#REF!</v>
      </c>
      <c r="AW31" s="63" t="e">
        <f>IF(AND(A31&gt;C31,B31="halite"),'Tm-supplement'!AS31,         0.9923-0.030512*(C31/100)^2-0.00021977*(C31/100)^4+0.086241*(D31)/10-0.041768*(C31/100)*(D31/10)+0.014825*(C31/100)^2*(D31/10)+0.001446*(C31/100)^3*(D31/10)-0.0000000030852*(C31/100)^8*(D31/10)+0.013051*(C31/100)*(D31/10)^2-0.0061402*(C31/100)^2*(D31/10)^2-0.0012843*(D31/10)^3+0.00037604*(C31/100)^2*(D31/10)^3-0.0000000099594*(C31/100)^2*(D31/10)^7)</f>
        <v>#REF!</v>
      </c>
      <c r="AX31" s="40" t="e">
        <f t="shared" si="20"/>
        <v>#REF!</v>
      </c>
      <c r="AY31"/>
    </row>
    <row r="32" spans="1:143" ht="13" customHeight="1">
      <c r="A32" t="e">
        <f>IF(ISBLANK(Main!#REF!), IF(ISNUMBER(Main!#REF!), 'Tm-Th-Salinity'!H32,""),Main!#REF!)</f>
        <v>#REF!</v>
      </c>
      <c r="B32" t="e">
        <f>Main!#REF!</f>
        <v>#REF!</v>
      </c>
      <c r="C32" s="20" t="str">
        <f>IF(ISNUMBER(Main!#REF!),Main!#REF!,"")</f>
        <v/>
      </c>
      <c r="D32" s="25" t="e">
        <f>IF('Tm-Th-Salinity'!E32=0, 0.000001, 'Tm-supplement'!BB32)</f>
        <v>#REF!</v>
      </c>
      <c r="E32" s="22" t="e">
        <f t="shared" si="10"/>
        <v>#VALUE!</v>
      </c>
      <c r="F32" s="22" t="e">
        <f t="shared" si="11"/>
        <v>#REF!</v>
      </c>
      <c r="G32" s="22" t="str">
        <f t="shared" si="12"/>
        <v>DUD</v>
      </c>
      <c r="H32" s="22" t="str">
        <f>IF($C32&lt;300, E$5*$E32^$D$14*$F32^E$14,IF(AND($C32&gt;=300, $C32&lt;484), N$5*$E32^$D$14*$F32^E$14, IF(AND($C32&gt;=484, $C32&lt;1500), W$5*$E32^$D$14*$F32^E$14, "DUD")))</f>
        <v>DUD</v>
      </c>
      <c r="I32" s="22" t="str">
        <f>IF($C32&lt;300, F$5*$E32^$D$14*$F32^F$14,IF(AND($C32&gt;=300, $C32&lt;484), O$5*$E32^$D$14*$F32^F$14, IF(AND($C32&gt;=484, $C32&lt;1500), X$5*$E32^$D$14*$F32^F$14, "DUD")))</f>
        <v>DUD</v>
      </c>
      <c r="J32" s="22" t="str">
        <f>IF($C32&lt;300, G$5*$E32^$D$14*$F32^G$14,IF(AND($C32&gt;=300, $C32&lt;484), P$5*$E32^$D$14*$F32^G$14, IF(AND($C32&gt;=484, $C32&lt;1500), Y$5*$E32^$D$14*$F32^G$14, "DUD")))</f>
        <v>DUD</v>
      </c>
      <c r="K32" s="22" t="str">
        <f t="shared" si="0"/>
        <v>DUD</v>
      </c>
      <c r="L32" s="22" t="str">
        <f t="shared" si="0"/>
        <v>DUD</v>
      </c>
      <c r="M32" s="22" t="str">
        <f t="shared" si="0"/>
        <v>DUD</v>
      </c>
      <c r="N32" s="22" t="str">
        <f>IF($C32&lt;300, K$5*$E32^$D$14*$F32^K$14,IF(AND($C32&gt;=300, $C32&lt;484), T$5*$E32^$D$14*$F32^K$14, IF(AND($C32&gt;=484, $C32&lt;1500), AC$5*$E32^$D$14*$F32^K$14, "DUD")))</f>
        <v>DUD</v>
      </c>
      <c r="O32" s="22" t="str">
        <f t="shared" si="1"/>
        <v>DUD</v>
      </c>
      <c r="P32" s="22" t="str">
        <f t="shared" si="2"/>
        <v>DUD</v>
      </c>
      <c r="Q32" s="22" t="str">
        <f t="shared" si="2"/>
        <v>DUD</v>
      </c>
      <c r="R32" s="22" t="str">
        <f t="shared" si="2"/>
        <v>DUD</v>
      </c>
      <c r="S32" s="22" t="str">
        <f t="shared" si="2"/>
        <v>DUD</v>
      </c>
      <c r="T32" s="22" t="str">
        <f>IF($C32&lt;300, I$6*$E32^$D$15*$F32^I$14,IF(AND($C32&gt;=300, $C32&lt;484), R$6*$E32^$D$15*$F32^I$14, IF(AND($C32&gt;=484, $C32&lt;1500), AA$6*$E32^$D$15*$F32^I$14, "DUD")))</f>
        <v>DUD</v>
      </c>
      <c r="U32" s="22" t="str">
        <f t="shared" si="2"/>
        <v>DUD</v>
      </c>
      <c r="V32" s="22" t="str">
        <f t="shared" si="3"/>
        <v>DUD</v>
      </c>
      <c r="W32" s="22" t="str">
        <f t="shared" si="3"/>
        <v>DUD</v>
      </c>
      <c r="X32" s="22" t="str">
        <f t="shared" si="3"/>
        <v>DUD</v>
      </c>
      <c r="Y32" s="22" t="str">
        <f t="shared" si="3"/>
        <v>DUD</v>
      </c>
      <c r="Z32" s="22" t="str">
        <f t="shared" si="3"/>
        <v>DUD</v>
      </c>
      <c r="AA32" s="22" t="str">
        <f t="shared" si="3"/>
        <v>DUD</v>
      </c>
      <c r="AB32" s="22" t="str">
        <f t="shared" si="4"/>
        <v>DUD</v>
      </c>
      <c r="AC32" s="22" t="str">
        <f t="shared" si="4"/>
        <v>DUD</v>
      </c>
      <c r="AD32" s="22" t="str">
        <f t="shared" si="4"/>
        <v>DUD</v>
      </c>
      <c r="AE32" s="22" t="str">
        <f t="shared" si="4"/>
        <v>DUD</v>
      </c>
      <c r="AF32" s="22" t="str">
        <f t="shared" si="4"/>
        <v>DUD</v>
      </c>
      <c r="AG32" s="22" t="str">
        <f t="shared" si="5"/>
        <v>DUD</v>
      </c>
      <c r="AH32" s="22" t="str">
        <f t="shared" si="5"/>
        <v>DUD</v>
      </c>
      <c r="AI32" s="22" t="str">
        <f t="shared" si="5"/>
        <v>DUD</v>
      </c>
      <c r="AJ32" s="22" t="str">
        <f t="shared" si="5"/>
        <v>DUD</v>
      </c>
      <c r="AK32" s="22" t="str">
        <f t="shared" si="6"/>
        <v>DUD</v>
      </c>
      <c r="AL32" s="22" t="str">
        <f t="shared" si="6"/>
        <v>DUD</v>
      </c>
      <c r="AM32" s="22" t="str">
        <f t="shared" si="7"/>
        <v>DUD</v>
      </c>
      <c r="AN32" s="22" t="str">
        <f t="shared" si="8"/>
        <v>DUD</v>
      </c>
      <c r="AO32" s="22">
        <f t="shared" si="9"/>
        <v>0</v>
      </c>
      <c r="AP32" s="71">
        <f t="shared" si="13"/>
        <v>1</v>
      </c>
      <c r="AQ32" s="21" t="str">
        <f t="shared" si="14"/>
        <v>Atkinson, A.B. Jr. (2002) A Model for the PTX Properties of H2O-NaCl. Unpublished MSc Thesis, Dept. of Geosciences, Virginia Tech, Blacksburg VA, 133 pp.</v>
      </c>
      <c r="AR32" s="30" t="e">
        <f t="shared" si="15"/>
        <v>#REF!</v>
      </c>
      <c r="AS32" s="30" t="e">
        <f t="shared" si="16"/>
        <v>#REF!</v>
      </c>
      <c r="AT32" s="30" t="e">
        <f t="shared" si="17"/>
        <v>#REF!</v>
      </c>
      <c r="AU32" s="68" t="str">
        <f t="shared" si="18"/>
        <v/>
      </c>
      <c r="AV32" s="30" t="e">
        <f t="shared" si="19"/>
        <v>#REF!</v>
      </c>
      <c r="AW32" s="63" t="e">
        <f>IF(AND(A32&gt;C32,B32="halite"),'Tm-supplement'!AS32,         0.9923-0.030512*(C32/100)^2-0.00021977*(C32/100)^4+0.086241*(D32)/10-0.041768*(C32/100)*(D32/10)+0.014825*(C32/100)^2*(D32/10)+0.001446*(C32/100)^3*(D32/10)-0.0000000030852*(C32/100)^8*(D32/10)+0.013051*(C32/100)*(D32/10)^2-0.0061402*(C32/100)^2*(D32/10)^2-0.0012843*(D32/10)^3+0.00037604*(C32/100)^2*(D32/10)^3-0.0000000099594*(C32/100)^2*(D32/10)^7)</f>
        <v>#REF!</v>
      </c>
      <c r="AX32" s="40" t="e">
        <f t="shared" si="20"/>
        <v>#REF!</v>
      </c>
      <c r="AY32"/>
    </row>
    <row r="33" spans="1:51" ht="13" customHeight="1">
      <c r="A33" t="e">
        <f>IF(ISBLANK(Main!#REF!), IF(ISNUMBER(Main!#REF!), 'Tm-Th-Salinity'!H33,""),Main!#REF!)</f>
        <v>#REF!</v>
      </c>
      <c r="B33" t="e">
        <f>Main!#REF!</f>
        <v>#REF!</v>
      </c>
      <c r="C33" s="20" t="str">
        <f>IF(ISNUMBER(Main!#REF!),Main!#REF!,"")</f>
        <v/>
      </c>
      <c r="D33" s="25" t="e">
        <f>IF('Tm-Th-Salinity'!E33=0, 0.000001, 'Tm-supplement'!BB33)</f>
        <v>#REF!</v>
      </c>
      <c r="E33" s="22" t="e">
        <f t="shared" si="10"/>
        <v>#VALUE!</v>
      </c>
      <c r="F33" s="22" t="e">
        <f t="shared" si="11"/>
        <v>#REF!</v>
      </c>
      <c r="G33" s="22" t="str">
        <f t="shared" si="12"/>
        <v>DUD</v>
      </c>
      <c r="H33" s="22" t="str">
        <f t="shared" si="0"/>
        <v>DUD</v>
      </c>
      <c r="I33" s="22" t="str">
        <f t="shared" si="0"/>
        <v>DUD</v>
      </c>
      <c r="J33" s="22" t="str">
        <f t="shared" si="0"/>
        <v>DUD</v>
      </c>
      <c r="K33" s="22" t="str">
        <f t="shared" si="0"/>
        <v>DUD</v>
      </c>
      <c r="L33" s="22" t="str">
        <f t="shared" si="0"/>
        <v>DUD</v>
      </c>
      <c r="M33" s="22" t="str">
        <f t="shared" si="0"/>
        <v>DUD</v>
      </c>
      <c r="N33" s="22" t="str">
        <f t="shared" si="0"/>
        <v>DUD</v>
      </c>
      <c r="O33" s="22" t="str">
        <f t="shared" si="1"/>
        <v>DUD</v>
      </c>
      <c r="P33" s="22" t="str">
        <f t="shared" si="2"/>
        <v>DUD</v>
      </c>
      <c r="Q33" s="22" t="str">
        <f t="shared" si="2"/>
        <v>DUD</v>
      </c>
      <c r="R33" s="22" t="str">
        <f t="shared" si="2"/>
        <v>DUD</v>
      </c>
      <c r="S33" s="22" t="str">
        <f t="shared" si="2"/>
        <v>DUD</v>
      </c>
      <c r="T33" s="22" t="str">
        <f t="shared" si="2"/>
        <v>DUD</v>
      </c>
      <c r="U33" s="22" t="str">
        <f t="shared" si="2"/>
        <v>DUD</v>
      </c>
      <c r="V33" s="22" t="str">
        <f t="shared" si="3"/>
        <v>DUD</v>
      </c>
      <c r="W33" s="22" t="str">
        <f t="shared" si="3"/>
        <v>DUD</v>
      </c>
      <c r="X33" s="22" t="str">
        <f t="shared" si="3"/>
        <v>DUD</v>
      </c>
      <c r="Y33" s="22" t="str">
        <f t="shared" si="3"/>
        <v>DUD</v>
      </c>
      <c r="Z33" s="22" t="str">
        <f t="shared" si="3"/>
        <v>DUD</v>
      </c>
      <c r="AA33" s="22" t="str">
        <f t="shared" si="3"/>
        <v>DUD</v>
      </c>
      <c r="AB33" s="22" t="str">
        <f t="shared" si="4"/>
        <v>DUD</v>
      </c>
      <c r="AC33" s="22" t="str">
        <f t="shared" si="4"/>
        <v>DUD</v>
      </c>
      <c r="AD33" s="22" t="str">
        <f t="shared" si="4"/>
        <v>DUD</v>
      </c>
      <c r="AE33" s="22" t="str">
        <f t="shared" si="4"/>
        <v>DUD</v>
      </c>
      <c r="AF33" s="22" t="str">
        <f t="shared" si="4"/>
        <v>DUD</v>
      </c>
      <c r="AG33" s="22" t="str">
        <f t="shared" si="5"/>
        <v>DUD</v>
      </c>
      <c r="AH33" s="22" t="str">
        <f t="shared" si="5"/>
        <v>DUD</v>
      </c>
      <c r="AI33" s="22" t="str">
        <f t="shared" si="5"/>
        <v>DUD</v>
      </c>
      <c r="AJ33" s="22" t="str">
        <f t="shared" si="5"/>
        <v>DUD</v>
      </c>
      <c r="AK33" s="22" t="str">
        <f t="shared" si="6"/>
        <v>DUD</v>
      </c>
      <c r="AL33" s="22" t="str">
        <f t="shared" si="6"/>
        <v>DUD</v>
      </c>
      <c r="AM33" s="22" t="str">
        <f t="shared" si="7"/>
        <v>DUD</v>
      </c>
      <c r="AN33" s="22" t="str">
        <f t="shared" si="8"/>
        <v>DUD</v>
      </c>
      <c r="AO33" s="22">
        <f t="shared" si="9"/>
        <v>0</v>
      </c>
      <c r="AP33" s="71">
        <f t="shared" si="13"/>
        <v>1</v>
      </c>
      <c r="AQ33" s="21" t="str">
        <f t="shared" si="14"/>
        <v>Atkinson, A.B. Jr. (2002) A Model for the PTX Properties of H2O-NaCl. Unpublished MSc Thesis, Dept. of Geosciences, Virginia Tech, Blacksburg VA, 133 pp.</v>
      </c>
      <c r="AR33" s="30" t="e">
        <f t="shared" si="15"/>
        <v>#REF!</v>
      </c>
      <c r="AS33" s="30" t="e">
        <f t="shared" si="16"/>
        <v>#REF!</v>
      </c>
      <c r="AT33" s="30" t="e">
        <f t="shared" si="17"/>
        <v>#REF!</v>
      </c>
      <c r="AU33" s="68" t="str">
        <f t="shared" si="18"/>
        <v/>
      </c>
      <c r="AV33" s="30" t="e">
        <f t="shared" si="19"/>
        <v>#REF!</v>
      </c>
      <c r="AW33" s="63" t="e">
        <f>IF(AND(A33&gt;C33,B33="halite"),'Tm-supplement'!AS33,         0.9923-0.030512*(C33/100)^2-0.00021977*(C33/100)^4+0.086241*(D33)/10-0.041768*(C33/100)*(D33/10)+0.014825*(C33/100)^2*(D33/10)+0.001446*(C33/100)^3*(D33/10)-0.0000000030852*(C33/100)^8*(D33/10)+0.013051*(C33/100)*(D33/10)^2-0.0061402*(C33/100)^2*(D33/10)^2-0.0012843*(D33/10)^3+0.00037604*(C33/100)^2*(D33/10)^3-0.0000000099594*(C33/100)^2*(D33/10)^7)</f>
        <v>#REF!</v>
      </c>
      <c r="AX33" s="40" t="e">
        <f t="shared" si="20"/>
        <v>#REF!</v>
      </c>
      <c r="AY33"/>
    </row>
    <row r="34" spans="1:51" ht="13" customHeight="1">
      <c r="A34" t="e">
        <f>IF(ISBLANK(Main!#REF!), IF(ISNUMBER(Main!#REF!), 'Tm-Th-Salinity'!H34,""),Main!#REF!)</f>
        <v>#REF!</v>
      </c>
      <c r="B34" t="e">
        <f>Main!#REF!</f>
        <v>#REF!</v>
      </c>
      <c r="C34" s="20" t="str">
        <f>IF(ISNUMBER(Main!#REF!),Main!#REF!,"")</f>
        <v/>
      </c>
      <c r="D34" s="25" t="e">
        <f>IF('Tm-Th-Salinity'!E34=0, 0.000001, 'Tm-supplement'!BB34)</f>
        <v>#REF!</v>
      </c>
      <c r="E34" s="22" t="e">
        <f t="shared" si="10"/>
        <v>#VALUE!</v>
      </c>
      <c r="F34" s="22" t="e">
        <f t="shared" si="11"/>
        <v>#REF!</v>
      </c>
      <c r="G34" s="22" t="str">
        <f t="shared" si="12"/>
        <v>DUD</v>
      </c>
      <c r="H34" s="22" t="str">
        <f t="shared" si="0"/>
        <v>DUD</v>
      </c>
      <c r="I34" s="22" t="str">
        <f t="shared" si="0"/>
        <v>DUD</v>
      </c>
      <c r="J34" s="22" t="str">
        <f t="shared" si="0"/>
        <v>DUD</v>
      </c>
      <c r="K34" s="22" t="str">
        <f t="shared" si="0"/>
        <v>DUD</v>
      </c>
      <c r="L34" s="22" t="str">
        <f t="shared" si="0"/>
        <v>DUD</v>
      </c>
      <c r="M34" s="22" t="str">
        <f t="shared" si="0"/>
        <v>DUD</v>
      </c>
      <c r="N34" s="22" t="str">
        <f t="shared" si="0"/>
        <v>DUD</v>
      </c>
      <c r="O34" s="22" t="str">
        <f t="shared" si="1"/>
        <v>DUD</v>
      </c>
      <c r="P34" s="22" t="str">
        <f t="shared" si="2"/>
        <v>DUD</v>
      </c>
      <c r="Q34" s="22" t="str">
        <f t="shared" si="2"/>
        <v>DUD</v>
      </c>
      <c r="R34" s="22" t="str">
        <f t="shared" si="2"/>
        <v>DUD</v>
      </c>
      <c r="S34" s="22" t="str">
        <f t="shared" si="2"/>
        <v>DUD</v>
      </c>
      <c r="T34" s="22" t="str">
        <f t="shared" si="2"/>
        <v>DUD</v>
      </c>
      <c r="U34" s="22" t="str">
        <f t="shared" si="2"/>
        <v>DUD</v>
      </c>
      <c r="V34" s="22" t="str">
        <f t="shared" si="3"/>
        <v>DUD</v>
      </c>
      <c r="W34" s="22" t="str">
        <f t="shared" si="3"/>
        <v>DUD</v>
      </c>
      <c r="X34" s="22" t="str">
        <f t="shared" si="3"/>
        <v>DUD</v>
      </c>
      <c r="Y34" s="22" t="str">
        <f t="shared" si="3"/>
        <v>DUD</v>
      </c>
      <c r="Z34" s="22" t="str">
        <f t="shared" si="3"/>
        <v>DUD</v>
      </c>
      <c r="AA34" s="22" t="str">
        <f t="shared" si="3"/>
        <v>DUD</v>
      </c>
      <c r="AB34" s="22" t="str">
        <f t="shared" si="4"/>
        <v>DUD</v>
      </c>
      <c r="AC34" s="22" t="str">
        <f t="shared" si="4"/>
        <v>DUD</v>
      </c>
      <c r="AD34" s="22" t="str">
        <f t="shared" si="4"/>
        <v>DUD</v>
      </c>
      <c r="AE34" s="22" t="str">
        <f t="shared" si="4"/>
        <v>DUD</v>
      </c>
      <c r="AF34" s="22" t="str">
        <f t="shared" si="4"/>
        <v>DUD</v>
      </c>
      <c r="AG34" s="22" t="str">
        <f t="shared" si="5"/>
        <v>DUD</v>
      </c>
      <c r="AH34" s="22" t="str">
        <f t="shared" si="5"/>
        <v>DUD</v>
      </c>
      <c r="AI34" s="22" t="str">
        <f t="shared" si="5"/>
        <v>DUD</v>
      </c>
      <c r="AJ34" s="22" t="str">
        <f t="shared" si="5"/>
        <v>DUD</v>
      </c>
      <c r="AK34" s="22" t="str">
        <f t="shared" si="6"/>
        <v>DUD</v>
      </c>
      <c r="AL34" s="22" t="str">
        <f t="shared" si="6"/>
        <v>DUD</v>
      </c>
      <c r="AM34" s="22" t="str">
        <f t="shared" si="7"/>
        <v>DUD</v>
      </c>
      <c r="AN34" s="22" t="str">
        <f t="shared" si="8"/>
        <v>DUD</v>
      </c>
      <c r="AO34" s="22">
        <f t="shared" si="9"/>
        <v>0</v>
      </c>
      <c r="AP34" s="71">
        <f t="shared" si="13"/>
        <v>1</v>
      </c>
      <c r="AQ34" s="21" t="str">
        <f t="shared" si="14"/>
        <v>Atkinson, A.B. Jr. (2002) A Model for the PTX Properties of H2O-NaCl. Unpublished MSc Thesis, Dept. of Geosciences, Virginia Tech, Blacksburg VA, 133 pp.</v>
      </c>
      <c r="AR34" s="30" t="e">
        <f t="shared" si="15"/>
        <v>#REF!</v>
      </c>
      <c r="AS34" s="30" t="e">
        <f t="shared" si="16"/>
        <v>#REF!</v>
      </c>
      <c r="AT34" s="30" t="e">
        <f t="shared" si="17"/>
        <v>#REF!</v>
      </c>
      <c r="AU34" s="68" t="str">
        <f t="shared" si="18"/>
        <v/>
      </c>
      <c r="AV34" s="30" t="e">
        <f t="shared" si="19"/>
        <v>#REF!</v>
      </c>
      <c r="AW34" s="63" t="e">
        <f>IF(AND(A34&gt;C34,B34="halite"),'Tm-supplement'!AS34,         0.9923-0.030512*(C34/100)^2-0.00021977*(C34/100)^4+0.086241*(D34)/10-0.041768*(C34/100)*(D34/10)+0.014825*(C34/100)^2*(D34/10)+0.001446*(C34/100)^3*(D34/10)-0.0000000030852*(C34/100)^8*(D34/10)+0.013051*(C34/100)*(D34/10)^2-0.0061402*(C34/100)^2*(D34/10)^2-0.0012843*(D34/10)^3+0.00037604*(C34/100)^2*(D34/10)^3-0.0000000099594*(C34/100)^2*(D34/10)^7)</f>
        <v>#REF!</v>
      </c>
      <c r="AX34" s="40" t="e">
        <f t="shared" si="20"/>
        <v>#REF!</v>
      </c>
      <c r="AY34"/>
    </row>
    <row r="35" spans="1:51" ht="13" customHeight="1">
      <c r="A35" t="e">
        <f>IF(ISBLANK(Main!#REF!), IF(ISNUMBER(Main!#REF!), 'Tm-Th-Salinity'!H35,""),Main!#REF!)</f>
        <v>#REF!</v>
      </c>
      <c r="B35" t="e">
        <f>Main!#REF!</f>
        <v>#REF!</v>
      </c>
      <c r="C35" s="20" t="str">
        <f>IF(ISNUMBER(Main!#REF!),Main!#REF!,"")</f>
        <v/>
      </c>
      <c r="D35" s="25" t="e">
        <f>IF('Tm-Th-Salinity'!E35=0, 0.000001, 'Tm-supplement'!BB35)</f>
        <v>#REF!</v>
      </c>
      <c r="E35" s="22" t="e">
        <f t="shared" si="10"/>
        <v>#VALUE!</v>
      </c>
      <c r="F35" s="22" t="e">
        <f t="shared" si="11"/>
        <v>#REF!</v>
      </c>
      <c r="G35" s="22" t="str">
        <f t="shared" si="12"/>
        <v>DUD</v>
      </c>
      <c r="H35" s="22" t="str">
        <f t="shared" si="0"/>
        <v>DUD</v>
      </c>
      <c r="I35" s="22" t="str">
        <f t="shared" si="0"/>
        <v>DUD</v>
      </c>
      <c r="J35" s="22" t="str">
        <f t="shared" si="0"/>
        <v>DUD</v>
      </c>
      <c r="K35" s="22" t="str">
        <f t="shared" si="0"/>
        <v>DUD</v>
      </c>
      <c r="L35" s="22" t="str">
        <f t="shared" si="0"/>
        <v>DUD</v>
      </c>
      <c r="M35" s="22" t="str">
        <f t="shared" si="0"/>
        <v>DUD</v>
      </c>
      <c r="N35" s="22" t="str">
        <f t="shared" si="0"/>
        <v>DUD</v>
      </c>
      <c r="O35" s="22" t="str">
        <f t="shared" si="1"/>
        <v>DUD</v>
      </c>
      <c r="P35" s="22" t="str">
        <f t="shared" si="2"/>
        <v>DUD</v>
      </c>
      <c r="Q35" s="22" t="str">
        <f t="shared" si="2"/>
        <v>DUD</v>
      </c>
      <c r="R35" s="22" t="str">
        <f t="shared" si="2"/>
        <v>DUD</v>
      </c>
      <c r="S35" s="22" t="str">
        <f t="shared" si="2"/>
        <v>DUD</v>
      </c>
      <c r="T35" s="22" t="str">
        <f t="shared" si="2"/>
        <v>DUD</v>
      </c>
      <c r="U35" s="22" t="str">
        <f t="shared" si="2"/>
        <v>DUD</v>
      </c>
      <c r="V35" s="22" t="str">
        <f t="shared" si="3"/>
        <v>DUD</v>
      </c>
      <c r="W35" s="22" t="str">
        <f t="shared" si="3"/>
        <v>DUD</v>
      </c>
      <c r="X35" s="22" t="str">
        <f t="shared" si="3"/>
        <v>DUD</v>
      </c>
      <c r="Y35" s="22" t="str">
        <f t="shared" si="3"/>
        <v>DUD</v>
      </c>
      <c r="Z35" s="22" t="str">
        <f t="shared" si="3"/>
        <v>DUD</v>
      </c>
      <c r="AA35" s="22" t="str">
        <f t="shared" si="3"/>
        <v>DUD</v>
      </c>
      <c r="AB35" s="22" t="str">
        <f t="shared" si="4"/>
        <v>DUD</v>
      </c>
      <c r="AC35" s="22" t="str">
        <f t="shared" si="4"/>
        <v>DUD</v>
      </c>
      <c r="AD35" s="22" t="str">
        <f t="shared" si="4"/>
        <v>DUD</v>
      </c>
      <c r="AE35" s="22" t="str">
        <f t="shared" si="4"/>
        <v>DUD</v>
      </c>
      <c r="AF35" s="22" t="str">
        <f t="shared" si="4"/>
        <v>DUD</v>
      </c>
      <c r="AG35" s="22" t="str">
        <f t="shared" si="5"/>
        <v>DUD</v>
      </c>
      <c r="AH35" s="22" t="str">
        <f t="shared" si="5"/>
        <v>DUD</v>
      </c>
      <c r="AI35" s="22" t="str">
        <f t="shared" si="5"/>
        <v>DUD</v>
      </c>
      <c r="AJ35" s="22" t="str">
        <f t="shared" si="5"/>
        <v>DUD</v>
      </c>
      <c r="AK35" s="22" t="str">
        <f t="shared" si="6"/>
        <v>DUD</v>
      </c>
      <c r="AL35" s="22" t="str">
        <f t="shared" si="6"/>
        <v>DUD</v>
      </c>
      <c r="AM35" s="22" t="str">
        <f t="shared" si="7"/>
        <v>DUD</v>
      </c>
      <c r="AN35" s="22" t="str">
        <f t="shared" si="8"/>
        <v>DUD</v>
      </c>
      <c r="AO35" s="22">
        <f t="shared" si="9"/>
        <v>0</v>
      </c>
      <c r="AP35" s="71">
        <f t="shared" si="13"/>
        <v>1</v>
      </c>
      <c r="AQ35" s="21" t="str">
        <f t="shared" si="14"/>
        <v>Atkinson, A.B. Jr. (2002) A Model for the PTX Properties of H2O-NaCl. Unpublished MSc Thesis, Dept. of Geosciences, Virginia Tech, Blacksburg VA, 133 pp.</v>
      </c>
      <c r="AR35" s="30" t="e">
        <f t="shared" si="15"/>
        <v>#REF!</v>
      </c>
      <c r="AS35" s="30" t="e">
        <f t="shared" si="16"/>
        <v>#REF!</v>
      </c>
      <c r="AT35" s="30" t="e">
        <f t="shared" si="17"/>
        <v>#REF!</v>
      </c>
      <c r="AU35" s="68" t="str">
        <f t="shared" si="18"/>
        <v/>
      </c>
      <c r="AV35" s="30" t="e">
        <f t="shared" si="19"/>
        <v>#REF!</v>
      </c>
      <c r="AW35" s="63" t="e">
        <f>IF(AND(A35&gt;C35,B35="halite"),'Tm-supplement'!AS35,         0.9923-0.030512*(C35/100)^2-0.00021977*(C35/100)^4+0.086241*(D35)/10-0.041768*(C35/100)*(D35/10)+0.014825*(C35/100)^2*(D35/10)+0.001446*(C35/100)^3*(D35/10)-0.0000000030852*(C35/100)^8*(D35/10)+0.013051*(C35/100)*(D35/10)^2-0.0061402*(C35/100)^2*(D35/10)^2-0.0012843*(D35/10)^3+0.00037604*(C35/100)^2*(D35/10)^3-0.0000000099594*(C35/100)^2*(D35/10)^7)</f>
        <v>#REF!</v>
      </c>
      <c r="AX35" s="40" t="e">
        <f t="shared" si="20"/>
        <v>#REF!</v>
      </c>
      <c r="AY35"/>
    </row>
    <row r="36" spans="1:51" ht="13" customHeight="1">
      <c r="A36" t="e">
        <f>IF(ISBLANK(Main!#REF!), IF(ISNUMBER(Main!#REF!), 'Tm-Th-Salinity'!H36,""),Main!#REF!)</f>
        <v>#REF!</v>
      </c>
      <c r="B36" t="e">
        <f>Main!#REF!</f>
        <v>#REF!</v>
      </c>
      <c r="C36" s="20" t="str">
        <f>IF(ISNUMBER(Main!#REF!),Main!#REF!,"")</f>
        <v/>
      </c>
      <c r="D36" s="25" t="e">
        <f>IF('Tm-Th-Salinity'!E36=0, 0.000001, 'Tm-supplement'!BB36)</f>
        <v>#REF!</v>
      </c>
      <c r="E36" s="22" t="e">
        <f t="shared" si="10"/>
        <v>#VALUE!</v>
      </c>
      <c r="F36" s="22" t="e">
        <f t="shared" si="11"/>
        <v>#REF!</v>
      </c>
      <c r="G36" s="22" t="str">
        <f t="shared" si="12"/>
        <v>DUD</v>
      </c>
      <c r="H36" s="22" t="str">
        <f t="shared" si="0"/>
        <v>DUD</v>
      </c>
      <c r="I36" s="22" t="str">
        <f t="shared" si="0"/>
        <v>DUD</v>
      </c>
      <c r="J36" s="22" t="str">
        <f t="shared" si="0"/>
        <v>DUD</v>
      </c>
      <c r="K36" s="22" t="str">
        <f t="shared" si="0"/>
        <v>DUD</v>
      </c>
      <c r="L36" s="22" t="str">
        <f t="shared" si="0"/>
        <v>DUD</v>
      </c>
      <c r="M36" s="22" t="str">
        <f t="shared" si="0"/>
        <v>DUD</v>
      </c>
      <c r="N36" s="22" t="str">
        <f t="shared" si="0"/>
        <v>DUD</v>
      </c>
      <c r="O36" s="22" t="str">
        <f t="shared" si="1"/>
        <v>DUD</v>
      </c>
      <c r="P36" s="22" t="str">
        <f t="shared" si="2"/>
        <v>DUD</v>
      </c>
      <c r="Q36" s="22" t="str">
        <f t="shared" si="2"/>
        <v>DUD</v>
      </c>
      <c r="R36" s="22" t="str">
        <f t="shared" si="2"/>
        <v>DUD</v>
      </c>
      <c r="S36" s="22" t="str">
        <f t="shared" si="2"/>
        <v>DUD</v>
      </c>
      <c r="T36" s="22" t="str">
        <f t="shared" si="2"/>
        <v>DUD</v>
      </c>
      <c r="U36" s="22" t="str">
        <f t="shared" si="2"/>
        <v>DUD</v>
      </c>
      <c r="V36" s="22" t="str">
        <f t="shared" si="3"/>
        <v>DUD</v>
      </c>
      <c r="W36" s="22" t="str">
        <f t="shared" si="3"/>
        <v>DUD</v>
      </c>
      <c r="X36" s="22" t="str">
        <f t="shared" si="3"/>
        <v>DUD</v>
      </c>
      <c r="Y36" s="22" t="str">
        <f t="shared" si="3"/>
        <v>DUD</v>
      </c>
      <c r="Z36" s="22" t="str">
        <f t="shared" si="3"/>
        <v>DUD</v>
      </c>
      <c r="AA36" s="22" t="str">
        <f t="shared" si="3"/>
        <v>DUD</v>
      </c>
      <c r="AB36" s="22" t="str">
        <f t="shared" si="4"/>
        <v>DUD</v>
      </c>
      <c r="AC36" s="22" t="str">
        <f t="shared" si="4"/>
        <v>DUD</v>
      </c>
      <c r="AD36" s="22" t="str">
        <f t="shared" si="4"/>
        <v>DUD</v>
      </c>
      <c r="AE36" s="22" t="str">
        <f t="shared" si="4"/>
        <v>DUD</v>
      </c>
      <c r="AF36" s="22" t="str">
        <f t="shared" si="4"/>
        <v>DUD</v>
      </c>
      <c r="AG36" s="22" t="str">
        <f t="shared" si="5"/>
        <v>DUD</v>
      </c>
      <c r="AH36" s="22" t="str">
        <f t="shared" si="5"/>
        <v>DUD</v>
      </c>
      <c r="AI36" s="22" t="str">
        <f t="shared" si="5"/>
        <v>DUD</v>
      </c>
      <c r="AJ36" s="22" t="str">
        <f t="shared" si="5"/>
        <v>DUD</v>
      </c>
      <c r="AK36" s="22" t="str">
        <f t="shared" si="6"/>
        <v>DUD</v>
      </c>
      <c r="AL36" s="22" t="str">
        <f t="shared" si="6"/>
        <v>DUD</v>
      </c>
      <c r="AM36" s="22" t="str">
        <f t="shared" si="7"/>
        <v>DUD</v>
      </c>
      <c r="AN36" s="22" t="str">
        <f t="shared" si="8"/>
        <v>DUD</v>
      </c>
      <c r="AO36" s="22">
        <f t="shared" si="9"/>
        <v>0</v>
      </c>
      <c r="AP36" s="71">
        <f t="shared" si="13"/>
        <v>1</v>
      </c>
      <c r="AQ36" s="21" t="str">
        <f t="shared" si="14"/>
        <v>Atkinson, A.B. Jr. (2002) A Model for the PTX Properties of H2O-NaCl. Unpublished MSc Thesis, Dept. of Geosciences, Virginia Tech, Blacksburg VA, 133 pp.</v>
      </c>
      <c r="AR36" s="30" t="e">
        <f t="shared" si="15"/>
        <v>#REF!</v>
      </c>
      <c r="AS36" s="30" t="e">
        <f t="shared" si="16"/>
        <v>#REF!</v>
      </c>
      <c r="AT36" s="30" t="e">
        <f t="shared" si="17"/>
        <v>#REF!</v>
      </c>
      <c r="AU36" s="68" t="str">
        <f t="shared" si="18"/>
        <v/>
      </c>
      <c r="AV36" s="30" t="e">
        <f t="shared" si="19"/>
        <v>#REF!</v>
      </c>
      <c r="AW36" s="63" t="e">
        <f>IF(AND(A36&gt;C36,B36="halite"),'Tm-supplement'!AS36,         0.9923-0.030512*(C36/100)^2-0.00021977*(C36/100)^4+0.086241*(D36)/10-0.041768*(C36/100)*(D36/10)+0.014825*(C36/100)^2*(D36/10)+0.001446*(C36/100)^3*(D36/10)-0.0000000030852*(C36/100)^8*(D36/10)+0.013051*(C36/100)*(D36/10)^2-0.0061402*(C36/100)^2*(D36/10)^2-0.0012843*(D36/10)^3+0.00037604*(C36/100)^2*(D36/10)^3-0.0000000099594*(C36/100)^2*(D36/10)^7)</f>
        <v>#REF!</v>
      </c>
      <c r="AX36" s="40" t="e">
        <f t="shared" si="20"/>
        <v>#REF!</v>
      </c>
      <c r="AY36"/>
    </row>
    <row r="37" spans="1:51" ht="13" customHeight="1">
      <c r="A37" t="e">
        <f>IF(ISBLANK(Main!#REF!), IF(ISNUMBER(Main!#REF!), 'Tm-Th-Salinity'!H37,""),Main!#REF!)</f>
        <v>#REF!</v>
      </c>
      <c r="B37" t="e">
        <f>Main!#REF!</f>
        <v>#REF!</v>
      </c>
      <c r="C37" s="20" t="str">
        <f>IF(ISNUMBER(Main!#REF!),Main!#REF!,"")</f>
        <v/>
      </c>
      <c r="D37" s="25" t="e">
        <f>IF('Tm-Th-Salinity'!E37=0, 0.000001, 'Tm-supplement'!BB37)</f>
        <v>#REF!</v>
      </c>
      <c r="E37" s="22" t="e">
        <f t="shared" si="10"/>
        <v>#VALUE!</v>
      </c>
      <c r="F37" s="22" t="e">
        <f t="shared" si="11"/>
        <v>#REF!</v>
      </c>
      <c r="G37" s="22" t="str">
        <f t="shared" si="12"/>
        <v>DUD</v>
      </c>
      <c r="H37" s="22" t="str">
        <f t="shared" si="0"/>
        <v>DUD</v>
      </c>
      <c r="I37" s="22" t="str">
        <f t="shared" si="0"/>
        <v>DUD</v>
      </c>
      <c r="J37" s="22" t="str">
        <f t="shared" si="0"/>
        <v>DUD</v>
      </c>
      <c r="K37" s="22" t="str">
        <f t="shared" si="0"/>
        <v>DUD</v>
      </c>
      <c r="L37" s="22" t="str">
        <f t="shared" si="0"/>
        <v>DUD</v>
      </c>
      <c r="M37" s="22" t="str">
        <f t="shared" si="0"/>
        <v>DUD</v>
      </c>
      <c r="N37" s="22" t="str">
        <f t="shared" si="0"/>
        <v>DUD</v>
      </c>
      <c r="O37" s="22" t="str">
        <f t="shared" si="1"/>
        <v>DUD</v>
      </c>
      <c r="P37" s="22" t="str">
        <f t="shared" si="2"/>
        <v>DUD</v>
      </c>
      <c r="Q37" s="22" t="str">
        <f t="shared" si="2"/>
        <v>DUD</v>
      </c>
      <c r="R37" s="22" t="str">
        <f t="shared" si="2"/>
        <v>DUD</v>
      </c>
      <c r="S37" s="22" t="str">
        <f t="shared" si="2"/>
        <v>DUD</v>
      </c>
      <c r="T37" s="22" t="str">
        <f t="shared" si="2"/>
        <v>DUD</v>
      </c>
      <c r="U37" s="22" t="str">
        <f t="shared" si="2"/>
        <v>DUD</v>
      </c>
      <c r="V37" s="22" t="str">
        <f t="shared" si="3"/>
        <v>DUD</v>
      </c>
      <c r="W37" s="22" t="str">
        <f t="shared" si="3"/>
        <v>DUD</v>
      </c>
      <c r="X37" s="22" t="str">
        <f t="shared" si="3"/>
        <v>DUD</v>
      </c>
      <c r="Y37" s="22" t="str">
        <f t="shared" si="3"/>
        <v>DUD</v>
      </c>
      <c r="Z37" s="22" t="str">
        <f t="shared" si="3"/>
        <v>DUD</v>
      </c>
      <c r="AA37" s="22" t="str">
        <f t="shared" si="3"/>
        <v>DUD</v>
      </c>
      <c r="AB37" s="22" t="str">
        <f t="shared" si="4"/>
        <v>DUD</v>
      </c>
      <c r="AC37" s="22" t="str">
        <f t="shared" si="4"/>
        <v>DUD</v>
      </c>
      <c r="AD37" s="22" t="str">
        <f t="shared" si="4"/>
        <v>DUD</v>
      </c>
      <c r="AE37" s="22" t="str">
        <f t="shared" si="4"/>
        <v>DUD</v>
      </c>
      <c r="AF37" s="22" t="str">
        <f t="shared" si="4"/>
        <v>DUD</v>
      </c>
      <c r="AG37" s="22" t="str">
        <f t="shared" si="5"/>
        <v>DUD</v>
      </c>
      <c r="AH37" s="22" t="str">
        <f t="shared" si="5"/>
        <v>DUD</v>
      </c>
      <c r="AI37" s="22" t="str">
        <f t="shared" si="5"/>
        <v>DUD</v>
      </c>
      <c r="AJ37" s="22" t="str">
        <f t="shared" si="5"/>
        <v>DUD</v>
      </c>
      <c r="AK37" s="22" t="str">
        <f t="shared" si="6"/>
        <v>DUD</v>
      </c>
      <c r="AL37" s="22" t="str">
        <f t="shared" si="6"/>
        <v>DUD</v>
      </c>
      <c r="AM37" s="22" t="str">
        <f t="shared" si="7"/>
        <v>DUD</v>
      </c>
      <c r="AN37" s="22" t="str">
        <f t="shared" si="8"/>
        <v>DUD</v>
      </c>
      <c r="AO37" s="22">
        <f t="shared" si="9"/>
        <v>0</v>
      </c>
      <c r="AP37" s="71">
        <f t="shared" si="13"/>
        <v>1</v>
      </c>
      <c r="AQ37" s="21" t="str">
        <f t="shared" si="14"/>
        <v>Atkinson, A.B. Jr. (2002) A Model for the PTX Properties of H2O-NaCl. Unpublished MSc Thesis, Dept. of Geosciences, Virginia Tech, Blacksburg VA, 133 pp.</v>
      </c>
      <c r="AR37" s="30" t="e">
        <f t="shared" si="15"/>
        <v>#REF!</v>
      </c>
      <c r="AS37" s="30" t="e">
        <f t="shared" si="16"/>
        <v>#REF!</v>
      </c>
      <c r="AT37" s="30" t="e">
        <f t="shared" si="17"/>
        <v>#REF!</v>
      </c>
      <c r="AU37" s="68" t="str">
        <f t="shared" si="18"/>
        <v/>
      </c>
      <c r="AV37" s="30" t="e">
        <f t="shared" si="19"/>
        <v>#REF!</v>
      </c>
      <c r="AW37" s="63" t="e">
        <f>IF(AND(A37&gt;C37,B37="halite"),'Tm-supplement'!AS37,         0.9923-0.030512*(C37/100)^2-0.00021977*(C37/100)^4+0.086241*(D37)/10-0.041768*(C37/100)*(D37/10)+0.014825*(C37/100)^2*(D37/10)+0.001446*(C37/100)^3*(D37/10)-0.0000000030852*(C37/100)^8*(D37/10)+0.013051*(C37/100)*(D37/10)^2-0.0061402*(C37/100)^2*(D37/10)^2-0.0012843*(D37/10)^3+0.00037604*(C37/100)^2*(D37/10)^3-0.0000000099594*(C37/100)^2*(D37/10)^7)</f>
        <v>#REF!</v>
      </c>
      <c r="AX37" s="40" t="e">
        <f t="shared" si="20"/>
        <v>#REF!</v>
      </c>
      <c r="AY37"/>
    </row>
    <row r="38" spans="1:51" ht="13" customHeight="1">
      <c r="A38" t="e">
        <f>IF(ISBLANK(Main!#REF!), IF(ISNUMBER(Main!#REF!), 'Tm-Th-Salinity'!H38,""),Main!#REF!)</f>
        <v>#REF!</v>
      </c>
      <c r="B38" t="e">
        <f>Main!#REF!</f>
        <v>#REF!</v>
      </c>
      <c r="C38" s="20" t="str">
        <f>IF(ISNUMBER(Main!#REF!),Main!#REF!,"")</f>
        <v/>
      </c>
      <c r="D38" s="25" t="e">
        <f>IF('Tm-Th-Salinity'!E38=0, 0.000001, 'Tm-supplement'!BB38)</f>
        <v>#REF!</v>
      </c>
      <c r="E38" t="e">
        <f t="shared" si="10"/>
        <v>#VALUE!</v>
      </c>
      <c r="F38" t="e">
        <f t="shared" si="11"/>
        <v>#REF!</v>
      </c>
      <c r="G38" t="str">
        <f t="shared" si="12"/>
        <v>DUD</v>
      </c>
      <c r="H38" t="str">
        <f t="shared" si="0"/>
        <v>DUD</v>
      </c>
      <c r="I38" t="str">
        <f t="shared" si="0"/>
        <v>DUD</v>
      </c>
      <c r="J38" t="str">
        <f t="shared" si="0"/>
        <v>DUD</v>
      </c>
      <c r="K38" t="str">
        <f t="shared" si="0"/>
        <v>DUD</v>
      </c>
      <c r="L38" t="str">
        <f t="shared" si="0"/>
        <v>DUD</v>
      </c>
      <c r="M38" t="str">
        <f t="shared" si="0"/>
        <v>DUD</v>
      </c>
      <c r="N38" t="str">
        <f t="shared" si="0"/>
        <v>DUD</v>
      </c>
      <c r="O38" t="str">
        <f t="shared" si="1"/>
        <v>DUD</v>
      </c>
      <c r="P38" t="str">
        <f t="shared" si="2"/>
        <v>DUD</v>
      </c>
      <c r="Q38" t="str">
        <f t="shared" si="2"/>
        <v>DUD</v>
      </c>
      <c r="R38" t="str">
        <f t="shared" si="2"/>
        <v>DUD</v>
      </c>
      <c r="S38" t="str">
        <f t="shared" si="2"/>
        <v>DUD</v>
      </c>
      <c r="T38" t="str">
        <f t="shared" si="2"/>
        <v>DUD</v>
      </c>
      <c r="U38" t="str">
        <f t="shared" si="2"/>
        <v>DUD</v>
      </c>
      <c r="V38" t="str">
        <f t="shared" si="3"/>
        <v>DUD</v>
      </c>
      <c r="W38" t="str">
        <f t="shared" si="3"/>
        <v>DUD</v>
      </c>
      <c r="X38" t="str">
        <f t="shared" si="3"/>
        <v>DUD</v>
      </c>
      <c r="Y38" t="str">
        <f t="shared" si="3"/>
        <v>DUD</v>
      </c>
      <c r="Z38" t="str">
        <f t="shared" si="3"/>
        <v>DUD</v>
      </c>
      <c r="AA38" t="str">
        <f t="shared" si="3"/>
        <v>DUD</v>
      </c>
      <c r="AB38" t="str">
        <f t="shared" si="4"/>
        <v>DUD</v>
      </c>
      <c r="AC38" t="str">
        <f t="shared" si="4"/>
        <v>DUD</v>
      </c>
      <c r="AD38" t="str">
        <f t="shared" si="4"/>
        <v>DUD</v>
      </c>
      <c r="AE38" t="str">
        <f t="shared" si="4"/>
        <v>DUD</v>
      </c>
      <c r="AF38" t="str">
        <f t="shared" si="4"/>
        <v>DUD</v>
      </c>
      <c r="AG38" t="str">
        <f t="shared" si="5"/>
        <v>DUD</v>
      </c>
      <c r="AH38" t="str">
        <f t="shared" si="5"/>
        <v>DUD</v>
      </c>
      <c r="AI38" t="str">
        <f t="shared" si="5"/>
        <v>DUD</v>
      </c>
      <c r="AJ38" t="str">
        <f t="shared" si="5"/>
        <v>DUD</v>
      </c>
      <c r="AK38" t="str">
        <f t="shared" si="6"/>
        <v>DUD</v>
      </c>
      <c r="AL38" t="str">
        <f t="shared" si="6"/>
        <v>DUD</v>
      </c>
      <c r="AM38" t="str">
        <f t="shared" si="7"/>
        <v>DUD</v>
      </c>
      <c r="AN38" t="str">
        <f t="shared" si="8"/>
        <v>DUD</v>
      </c>
      <c r="AO38">
        <f t="shared" si="9"/>
        <v>0</v>
      </c>
      <c r="AP38" s="69">
        <f t="shared" si="13"/>
        <v>1</v>
      </c>
      <c r="AQ38" s="21" t="str">
        <f t="shared" si="14"/>
        <v>Atkinson, A.B. Jr. (2002) A Model for the PTX Properties of H2O-NaCl. Unpublished MSc Thesis, Dept. of Geosciences, Virginia Tech, Blacksburg VA, 133 pp.</v>
      </c>
      <c r="AR38" s="30" t="e">
        <f t="shared" si="15"/>
        <v>#REF!</v>
      </c>
      <c r="AS38" s="30" t="e">
        <f t="shared" si="16"/>
        <v>#REF!</v>
      </c>
      <c r="AT38" s="30" t="e">
        <f t="shared" si="17"/>
        <v>#REF!</v>
      </c>
      <c r="AU38" s="68" t="str">
        <f t="shared" si="18"/>
        <v/>
      </c>
      <c r="AV38" s="30" t="e">
        <f t="shared" si="19"/>
        <v>#REF!</v>
      </c>
      <c r="AW38" s="63" t="e">
        <f>IF(AND(A38&gt;C38,B38="halite"),'Tm-supplement'!AS38,         0.9923-0.030512*(C38/100)^2-0.00021977*(C38/100)^4+0.086241*(D38)/10-0.041768*(C38/100)*(D38/10)+0.014825*(C38/100)^2*(D38/10)+0.001446*(C38/100)^3*(D38/10)-0.0000000030852*(C38/100)^8*(D38/10)+0.013051*(C38/100)*(D38/10)^2-0.0061402*(C38/100)^2*(D38/10)^2-0.0012843*(D38/10)^3+0.00037604*(C38/100)^2*(D38/10)^3-0.0000000099594*(C38/100)^2*(D38/10)^7)</f>
        <v>#REF!</v>
      </c>
      <c r="AX38" s="40" t="e">
        <f t="shared" si="20"/>
        <v>#REF!</v>
      </c>
      <c r="AY38"/>
    </row>
    <row r="39" spans="1:51" ht="13" customHeight="1">
      <c r="A39" t="e">
        <f>IF(ISBLANK(Main!#REF!), IF(ISNUMBER(Main!#REF!), 'Tm-Th-Salinity'!H39,""),Main!#REF!)</f>
        <v>#REF!</v>
      </c>
      <c r="B39" t="e">
        <f>Main!#REF!</f>
        <v>#REF!</v>
      </c>
      <c r="C39" s="20" t="str">
        <f>IF(ISNUMBER(Main!#REF!),Main!#REF!,"")</f>
        <v/>
      </c>
      <c r="D39" s="25" t="e">
        <f>IF('Tm-Th-Salinity'!E39=0, 0.000001, 'Tm-supplement'!BB39)</f>
        <v>#REF!</v>
      </c>
      <c r="E39" t="e">
        <f t="shared" si="10"/>
        <v>#VALUE!</v>
      </c>
      <c r="F39" t="e">
        <f t="shared" si="11"/>
        <v>#REF!</v>
      </c>
      <c r="G39" t="str">
        <f t="shared" si="12"/>
        <v>DUD</v>
      </c>
      <c r="H39" t="str">
        <f t="shared" si="0"/>
        <v>DUD</v>
      </c>
      <c r="I39" t="str">
        <f t="shared" si="0"/>
        <v>DUD</v>
      </c>
      <c r="J39" t="str">
        <f t="shared" si="0"/>
        <v>DUD</v>
      </c>
      <c r="K39" t="str">
        <f t="shared" si="0"/>
        <v>DUD</v>
      </c>
      <c r="L39" t="str">
        <f t="shared" si="0"/>
        <v>DUD</v>
      </c>
      <c r="M39" t="str">
        <f t="shared" si="0"/>
        <v>DUD</v>
      </c>
      <c r="N39" t="str">
        <f t="shared" si="0"/>
        <v>DUD</v>
      </c>
      <c r="O39" t="str">
        <f t="shared" si="1"/>
        <v>DUD</v>
      </c>
      <c r="P39" t="str">
        <f t="shared" si="2"/>
        <v>DUD</v>
      </c>
      <c r="Q39" t="str">
        <f t="shared" si="2"/>
        <v>DUD</v>
      </c>
      <c r="R39" t="str">
        <f t="shared" si="2"/>
        <v>DUD</v>
      </c>
      <c r="S39" t="str">
        <f t="shared" si="2"/>
        <v>DUD</v>
      </c>
      <c r="T39" t="str">
        <f t="shared" si="2"/>
        <v>DUD</v>
      </c>
      <c r="U39" t="str">
        <f t="shared" si="2"/>
        <v>DUD</v>
      </c>
      <c r="V39" t="str">
        <f t="shared" si="3"/>
        <v>DUD</v>
      </c>
      <c r="W39" t="str">
        <f t="shared" si="3"/>
        <v>DUD</v>
      </c>
      <c r="X39" t="str">
        <f t="shared" si="3"/>
        <v>DUD</v>
      </c>
      <c r="Y39" t="str">
        <f t="shared" si="3"/>
        <v>DUD</v>
      </c>
      <c r="Z39" t="str">
        <f t="shared" si="3"/>
        <v>DUD</v>
      </c>
      <c r="AA39" t="str">
        <f t="shared" si="3"/>
        <v>DUD</v>
      </c>
      <c r="AB39" t="str">
        <f t="shared" si="4"/>
        <v>DUD</v>
      </c>
      <c r="AC39" t="str">
        <f t="shared" si="4"/>
        <v>DUD</v>
      </c>
      <c r="AD39" t="str">
        <f t="shared" si="4"/>
        <v>DUD</v>
      </c>
      <c r="AE39" t="str">
        <f t="shared" si="4"/>
        <v>DUD</v>
      </c>
      <c r="AF39" t="str">
        <f t="shared" si="4"/>
        <v>DUD</v>
      </c>
      <c r="AG39" t="str">
        <f t="shared" si="5"/>
        <v>DUD</v>
      </c>
      <c r="AH39" t="str">
        <f t="shared" si="5"/>
        <v>DUD</v>
      </c>
      <c r="AI39" t="str">
        <f t="shared" si="5"/>
        <v>DUD</v>
      </c>
      <c r="AJ39" t="str">
        <f t="shared" si="5"/>
        <v>DUD</v>
      </c>
      <c r="AK39" t="str">
        <f t="shared" si="6"/>
        <v>DUD</v>
      </c>
      <c r="AL39" t="str">
        <f t="shared" si="6"/>
        <v>DUD</v>
      </c>
      <c r="AM39" t="str">
        <f t="shared" si="7"/>
        <v>DUD</v>
      </c>
      <c r="AN39" t="str">
        <f t="shared" si="8"/>
        <v>DUD</v>
      </c>
      <c r="AO39">
        <f t="shared" si="9"/>
        <v>0</v>
      </c>
      <c r="AP39" s="69">
        <f t="shared" si="13"/>
        <v>1</v>
      </c>
      <c r="AQ39" s="21" t="str">
        <f t="shared" si="14"/>
        <v>Atkinson, A.B. Jr. (2002) A Model for the PTX Properties of H2O-NaCl. Unpublished MSc Thesis, Dept. of Geosciences, Virginia Tech, Blacksburg VA, 133 pp.</v>
      </c>
      <c r="AR39" s="30" t="e">
        <f t="shared" si="15"/>
        <v>#REF!</v>
      </c>
      <c r="AS39" s="30" t="e">
        <f t="shared" si="16"/>
        <v>#REF!</v>
      </c>
      <c r="AT39" s="30" t="e">
        <f t="shared" si="17"/>
        <v>#REF!</v>
      </c>
      <c r="AU39" s="68" t="str">
        <f t="shared" si="18"/>
        <v/>
      </c>
      <c r="AV39" s="30" t="e">
        <f t="shared" si="19"/>
        <v>#REF!</v>
      </c>
      <c r="AW39" s="63" t="e">
        <f>IF(AND(A39&gt;C39,B39="halite"),'Tm-supplement'!AS39,         0.9923-0.030512*(C39/100)^2-0.00021977*(C39/100)^4+0.086241*(D39)/10-0.041768*(C39/100)*(D39/10)+0.014825*(C39/100)^2*(D39/10)+0.001446*(C39/100)^3*(D39/10)-0.0000000030852*(C39/100)^8*(D39/10)+0.013051*(C39/100)*(D39/10)^2-0.0061402*(C39/100)^2*(D39/10)^2-0.0012843*(D39/10)^3+0.00037604*(C39/100)^2*(D39/10)^3-0.0000000099594*(C39/100)^2*(D39/10)^7)</f>
        <v>#REF!</v>
      </c>
      <c r="AX39" s="40" t="e">
        <f t="shared" si="20"/>
        <v>#REF!</v>
      </c>
      <c r="AY39"/>
    </row>
    <row r="40" spans="1:51" ht="13" customHeight="1">
      <c r="A40" t="e">
        <f>IF(ISBLANK(Main!#REF!), IF(ISNUMBER(Main!#REF!), 'Tm-Th-Salinity'!H40,""),Main!#REF!)</f>
        <v>#REF!</v>
      </c>
      <c r="B40" t="e">
        <f>Main!#REF!</f>
        <v>#REF!</v>
      </c>
      <c r="C40" s="20" t="str">
        <f>IF(ISNUMBER(Main!#REF!),Main!#REF!,"")</f>
        <v/>
      </c>
      <c r="D40" s="25" t="e">
        <f>IF('Tm-Th-Salinity'!E40=0, 0.000001, 'Tm-supplement'!BB40)</f>
        <v>#REF!</v>
      </c>
      <c r="E40" t="e">
        <f t="shared" si="10"/>
        <v>#VALUE!</v>
      </c>
      <c r="F40" t="e">
        <f t="shared" si="11"/>
        <v>#REF!</v>
      </c>
      <c r="G40" t="str">
        <f t="shared" si="12"/>
        <v>DUD</v>
      </c>
      <c r="H40" t="str">
        <f t="shared" si="0"/>
        <v>DUD</v>
      </c>
      <c r="I40" t="str">
        <f t="shared" si="0"/>
        <v>DUD</v>
      </c>
      <c r="J40" t="str">
        <f t="shared" si="0"/>
        <v>DUD</v>
      </c>
      <c r="K40" t="str">
        <f t="shared" si="0"/>
        <v>DUD</v>
      </c>
      <c r="L40" t="str">
        <f t="shared" si="0"/>
        <v>DUD</v>
      </c>
      <c r="M40" t="str">
        <f t="shared" si="0"/>
        <v>DUD</v>
      </c>
      <c r="N40" t="str">
        <f t="shared" si="0"/>
        <v>DUD</v>
      </c>
      <c r="O40" t="str">
        <f t="shared" si="1"/>
        <v>DUD</v>
      </c>
      <c r="P40" t="str">
        <f t="shared" si="2"/>
        <v>DUD</v>
      </c>
      <c r="Q40" t="str">
        <f t="shared" si="2"/>
        <v>DUD</v>
      </c>
      <c r="R40" t="str">
        <f t="shared" si="2"/>
        <v>DUD</v>
      </c>
      <c r="S40" t="str">
        <f t="shared" si="2"/>
        <v>DUD</v>
      </c>
      <c r="T40" t="str">
        <f t="shared" si="2"/>
        <v>DUD</v>
      </c>
      <c r="U40" t="str">
        <f t="shared" si="2"/>
        <v>DUD</v>
      </c>
      <c r="V40" t="str">
        <f t="shared" si="3"/>
        <v>DUD</v>
      </c>
      <c r="W40" t="str">
        <f t="shared" si="3"/>
        <v>DUD</v>
      </c>
      <c r="X40" t="str">
        <f t="shared" si="3"/>
        <v>DUD</v>
      </c>
      <c r="Y40" t="str">
        <f t="shared" si="3"/>
        <v>DUD</v>
      </c>
      <c r="Z40" t="str">
        <f t="shared" si="3"/>
        <v>DUD</v>
      </c>
      <c r="AA40" t="str">
        <f t="shared" si="3"/>
        <v>DUD</v>
      </c>
      <c r="AB40" t="str">
        <f t="shared" si="4"/>
        <v>DUD</v>
      </c>
      <c r="AC40" t="str">
        <f t="shared" si="4"/>
        <v>DUD</v>
      </c>
      <c r="AD40" t="str">
        <f t="shared" si="4"/>
        <v>DUD</v>
      </c>
      <c r="AE40" t="str">
        <f t="shared" si="4"/>
        <v>DUD</v>
      </c>
      <c r="AF40" t="str">
        <f t="shared" si="4"/>
        <v>DUD</v>
      </c>
      <c r="AG40" t="str">
        <f t="shared" si="5"/>
        <v>DUD</v>
      </c>
      <c r="AH40" t="str">
        <f t="shared" si="5"/>
        <v>DUD</v>
      </c>
      <c r="AI40" t="str">
        <f t="shared" si="5"/>
        <v>DUD</v>
      </c>
      <c r="AJ40" t="str">
        <f t="shared" si="5"/>
        <v>DUD</v>
      </c>
      <c r="AK40" t="str">
        <f t="shared" si="6"/>
        <v>DUD</v>
      </c>
      <c r="AL40" t="str">
        <f t="shared" si="6"/>
        <v>DUD</v>
      </c>
      <c r="AM40" t="str">
        <f t="shared" si="7"/>
        <v>DUD</v>
      </c>
      <c r="AN40" t="str">
        <f t="shared" si="8"/>
        <v>DUD</v>
      </c>
      <c r="AO40">
        <f t="shared" si="9"/>
        <v>0</v>
      </c>
      <c r="AP40" s="69">
        <f t="shared" si="13"/>
        <v>1</v>
      </c>
      <c r="AQ40" s="21" t="str">
        <f t="shared" si="14"/>
        <v>Atkinson, A.B. Jr. (2002) A Model for the PTX Properties of H2O-NaCl. Unpublished MSc Thesis, Dept. of Geosciences, Virginia Tech, Blacksburg VA, 133 pp.</v>
      </c>
      <c r="AR40" s="30" t="e">
        <f t="shared" si="15"/>
        <v>#REF!</v>
      </c>
      <c r="AS40" s="30" t="e">
        <f t="shared" si="16"/>
        <v>#REF!</v>
      </c>
      <c r="AT40" s="30" t="e">
        <f t="shared" si="17"/>
        <v>#REF!</v>
      </c>
      <c r="AU40" s="68" t="str">
        <f t="shared" si="18"/>
        <v/>
      </c>
      <c r="AV40" s="30" t="e">
        <f t="shared" si="19"/>
        <v>#REF!</v>
      </c>
      <c r="AW40" s="63" t="e">
        <f>IF(AND(A40&gt;C40,B40="halite"),'Tm-supplement'!AS40,         0.9923-0.030512*(C40/100)^2-0.00021977*(C40/100)^4+0.086241*(D40)/10-0.041768*(C40/100)*(D40/10)+0.014825*(C40/100)^2*(D40/10)+0.001446*(C40/100)^3*(D40/10)-0.0000000030852*(C40/100)^8*(D40/10)+0.013051*(C40/100)*(D40/10)^2-0.0061402*(C40/100)^2*(D40/10)^2-0.0012843*(D40/10)^3+0.00037604*(C40/100)^2*(D40/10)^3-0.0000000099594*(C40/100)^2*(D40/10)^7)</f>
        <v>#REF!</v>
      </c>
      <c r="AX40" s="40" t="e">
        <f t="shared" si="20"/>
        <v>#REF!</v>
      </c>
      <c r="AY40"/>
    </row>
    <row r="41" spans="1:51" ht="13" customHeight="1">
      <c r="A41" t="e">
        <f>IF(ISBLANK(Main!#REF!), IF(ISNUMBER(Main!#REF!), 'Tm-Th-Salinity'!H41,""),Main!#REF!)</f>
        <v>#REF!</v>
      </c>
      <c r="B41" t="e">
        <f>Main!#REF!</f>
        <v>#REF!</v>
      </c>
      <c r="C41" s="20" t="str">
        <f>IF(ISNUMBER(Main!#REF!),Main!#REF!,"")</f>
        <v/>
      </c>
      <c r="D41" s="25" t="e">
        <f>IF('Tm-Th-Salinity'!E41=0, 0.000001, 'Tm-supplement'!BB41)</f>
        <v>#REF!</v>
      </c>
      <c r="E41" t="e">
        <f t="shared" si="10"/>
        <v>#VALUE!</v>
      </c>
      <c r="F41" t="e">
        <f t="shared" si="11"/>
        <v>#REF!</v>
      </c>
      <c r="G41" t="str">
        <f t="shared" si="12"/>
        <v>DUD</v>
      </c>
      <c r="H41" t="str">
        <f t="shared" si="0"/>
        <v>DUD</v>
      </c>
      <c r="I41" t="str">
        <f t="shared" si="0"/>
        <v>DUD</v>
      </c>
      <c r="J41" t="str">
        <f t="shared" si="0"/>
        <v>DUD</v>
      </c>
      <c r="K41" t="str">
        <f t="shared" si="0"/>
        <v>DUD</v>
      </c>
      <c r="L41" t="str">
        <f t="shared" si="0"/>
        <v>DUD</v>
      </c>
      <c r="M41" t="str">
        <f t="shared" si="0"/>
        <v>DUD</v>
      </c>
      <c r="N41" t="str">
        <f t="shared" si="0"/>
        <v>DUD</v>
      </c>
      <c r="O41" t="str">
        <f t="shared" si="1"/>
        <v>DUD</v>
      </c>
      <c r="P41" t="str">
        <f t="shared" si="2"/>
        <v>DUD</v>
      </c>
      <c r="Q41" t="str">
        <f t="shared" si="2"/>
        <v>DUD</v>
      </c>
      <c r="R41" t="str">
        <f t="shared" si="2"/>
        <v>DUD</v>
      </c>
      <c r="S41" t="str">
        <f t="shared" si="2"/>
        <v>DUD</v>
      </c>
      <c r="T41" t="str">
        <f t="shared" si="2"/>
        <v>DUD</v>
      </c>
      <c r="U41" t="str">
        <f t="shared" si="2"/>
        <v>DUD</v>
      </c>
      <c r="V41" t="str">
        <f t="shared" si="3"/>
        <v>DUD</v>
      </c>
      <c r="W41" t="str">
        <f t="shared" si="3"/>
        <v>DUD</v>
      </c>
      <c r="X41" t="str">
        <f t="shared" si="3"/>
        <v>DUD</v>
      </c>
      <c r="Y41" t="str">
        <f t="shared" si="3"/>
        <v>DUD</v>
      </c>
      <c r="Z41" t="str">
        <f t="shared" si="3"/>
        <v>DUD</v>
      </c>
      <c r="AA41" t="str">
        <f t="shared" si="3"/>
        <v>DUD</v>
      </c>
      <c r="AB41" t="str">
        <f t="shared" si="4"/>
        <v>DUD</v>
      </c>
      <c r="AC41" t="str">
        <f t="shared" si="4"/>
        <v>DUD</v>
      </c>
      <c r="AD41" t="str">
        <f t="shared" si="4"/>
        <v>DUD</v>
      </c>
      <c r="AE41" t="str">
        <f t="shared" si="4"/>
        <v>DUD</v>
      </c>
      <c r="AF41" t="str">
        <f t="shared" si="4"/>
        <v>DUD</v>
      </c>
      <c r="AG41" t="str">
        <f t="shared" si="5"/>
        <v>DUD</v>
      </c>
      <c r="AH41" t="str">
        <f t="shared" si="5"/>
        <v>DUD</v>
      </c>
      <c r="AI41" t="str">
        <f t="shared" si="5"/>
        <v>DUD</v>
      </c>
      <c r="AJ41" t="str">
        <f t="shared" si="5"/>
        <v>DUD</v>
      </c>
      <c r="AK41" t="str">
        <f t="shared" si="6"/>
        <v>DUD</v>
      </c>
      <c r="AL41" t="str">
        <f t="shared" si="6"/>
        <v>DUD</v>
      </c>
      <c r="AM41" t="str">
        <f t="shared" si="7"/>
        <v>DUD</v>
      </c>
      <c r="AN41" t="str">
        <f t="shared" si="8"/>
        <v>DUD</v>
      </c>
      <c r="AO41">
        <f t="shared" si="9"/>
        <v>0</v>
      </c>
      <c r="AP41" s="69">
        <f t="shared" si="13"/>
        <v>1</v>
      </c>
      <c r="AQ41" s="21" t="str">
        <f t="shared" si="14"/>
        <v>Atkinson, A.B. Jr. (2002) A Model for the PTX Properties of H2O-NaCl. Unpublished MSc Thesis, Dept. of Geosciences, Virginia Tech, Blacksburg VA, 133 pp.</v>
      </c>
      <c r="AR41" s="30" t="e">
        <f t="shared" si="15"/>
        <v>#REF!</v>
      </c>
      <c r="AS41" s="30" t="e">
        <f t="shared" si="16"/>
        <v>#REF!</v>
      </c>
      <c r="AT41" s="30" t="e">
        <f t="shared" si="17"/>
        <v>#REF!</v>
      </c>
      <c r="AU41" s="68" t="str">
        <f t="shared" si="18"/>
        <v/>
      </c>
      <c r="AV41" s="30" t="e">
        <f t="shared" si="19"/>
        <v>#REF!</v>
      </c>
      <c r="AW41" s="63" t="e">
        <f>IF(AND(A41&gt;C41,B41="halite"),'Tm-supplement'!AS41,         0.9923-0.030512*(C41/100)^2-0.00021977*(C41/100)^4+0.086241*(D41)/10-0.041768*(C41/100)*(D41/10)+0.014825*(C41/100)^2*(D41/10)+0.001446*(C41/100)^3*(D41/10)-0.0000000030852*(C41/100)^8*(D41/10)+0.013051*(C41/100)*(D41/10)^2-0.0061402*(C41/100)^2*(D41/10)^2-0.0012843*(D41/10)^3+0.00037604*(C41/100)^2*(D41/10)^3-0.0000000099594*(C41/100)^2*(D41/10)^7)</f>
        <v>#REF!</v>
      </c>
      <c r="AX41" s="40" t="e">
        <f t="shared" si="20"/>
        <v>#REF!</v>
      </c>
      <c r="AY41"/>
    </row>
    <row r="42" spans="1:51" ht="13" customHeight="1">
      <c r="A42" t="e">
        <f>IF(ISBLANK(Main!#REF!), IF(ISNUMBER(Main!#REF!), 'Tm-Th-Salinity'!H42,""),Main!#REF!)</f>
        <v>#REF!</v>
      </c>
      <c r="B42" t="e">
        <f>Main!#REF!</f>
        <v>#REF!</v>
      </c>
      <c r="C42" s="20" t="str">
        <f>IF(ISNUMBER(Main!#REF!),Main!#REF!,"")</f>
        <v/>
      </c>
      <c r="D42" s="25" t="e">
        <f>IF('Tm-Th-Salinity'!E42=0, 0.000001, 'Tm-supplement'!BB42)</f>
        <v>#REF!</v>
      </c>
      <c r="E42" t="e">
        <f t="shared" si="10"/>
        <v>#VALUE!</v>
      </c>
      <c r="F42" t="e">
        <f t="shared" si="11"/>
        <v>#REF!</v>
      </c>
      <c r="G42" t="str">
        <f t="shared" si="12"/>
        <v>DUD</v>
      </c>
      <c r="H42" t="str">
        <f t="shared" si="0"/>
        <v>DUD</v>
      </c>
      <c r="I42" t="str">
        <f t="shared" si="0"/>
        <v>DUD</v>
      </c>
      <c r="J42" t="str">
        <f t="shared" si="0"/>
        <v>DUD</v>
      </c>
      <c r="K42" t="str">
        <f t="shared" si="0"/>
        <v>DUD</v>
      </c>
      <c r="L42" t="str">
        <f t="shared" si="0"/>
        <v>DUD</v>
      </c>
      <c r="M42" t="str">
        <f t="shared" si="0"/>
        <v>DUD</v>
      </c>
      <c r="N42" t="str">
        <f t="shared" si="0"/>
        <v>DUD</v>
      </c>
      <c r="O42" t="str">
        <f t="shared" si="1"/>
        <v>DUD</v>
      </c>
      <c r="P42" t="str">
        <f t="shared" si="2"/>
        <v>DUD</v>
      </c>
      <c r="Q42" t="str">
        <f t="shared" si="2"/>
        <v>DUD</v>
      </c>
      <c r="R42" t="str">
        <f t="shared" si="2"/>
        <v>DUD</v>
      </c>
      <c r="S42" t="str">
        <f t="shared" si="2"/>
        <v>DUD</v>
      </c>
      <c r="T42" t="str">
        <f t="shared" si="2"/>
        <v>DUD</v>
      </c>
      <c r="U42" t="str">
        <f t="shared" si="2"/>
        <v>DUD</v>
      </c>
      <c r="V42" t="str">
        <f t="shared" si="3"/>
        <v>DUD</v>
      </c>
      <c r="W42" t="str">
        <f t="shared" si="3"/>
        <v>DUD</v>
      </c>
      <c r="X42" t="str">
        <f t="shared" si="3"/>
        <v>DUD</v>
      </c>
      <c r="Y42" t="str">
        <f t="shared" si="3"/>
        <v>DUD</v>
      </c>
      <c r="Z42" t="str">
        <f t="shared" si="3"/>
        <v>DUD</v>
      </c>
      <c r="AA42" t="str">
        <f t="shared" si="3"/>
        <v>DUD</v>
      </c>
      <c r="AB42" t="str">
        <f t="shared" si="4"/>
        <v>DUD</v>
      </c>
      <c r="AC42" t="str">
        <f t="shared" si="4"/>
        <v>DUD</v>
      </c>
      <c r="AD42" t="str">
        <f t="shared" si="4"/>
        <v>DUD</v>
      </c>
      <c r="AE42" t="str">
        <f t="shared" si="4"/>
        <v>DUD</v>
      </c>
      <c r="AF42" t="str">
        <f t="shared" si="4"/>
        <v>DUD</v>
      </c>
      <c r="AG42" t="str">
        <f t="shared" si="5"/>
        <v>DUD</v>
      </c>
      <c r="AH42" t="str">
        <f t="shared" si="5"/>
        <v>DUD</v>
      </c>
      <c r="AI42" t="str">
        <f t="shared" si="5"/>
        <v>DUD</v>
      </c>
      <c r="AJ42" t="str">
        <f t="shared" si="5"/>
        <v>DUD</v>
      </c>
      <c r="AK42" t="str">
        <f t="shared" si="6"/>
        <v>DUD</v>
      </c>
      <c r="AL42" t="str">
        <f t="shared" si="6"/>
        <v>DUD</v>
      </c>
      <c r="AM42" t="str">
        <f t="shared" si="7"/>
        <v>DUD</v>
      </c>
      <c r="AN42" t="str">
        <f t="shared" si="8"/>
        <v>DUD</v>
      </c>
      <c r="AO42">
        <f t="shared" si="9"/>
        <v>0</v>
      </c>
      <c r="AP42" s="69">
        <f t="shared" si="13"/>
        <v>1</v>
      </c>
      <c r="AQ42" s="21" t="str">
        <f t="shared" si="14"/>
        <v>Atkinson, A.B. Jr. (2002) A Model for the PTX Properties of H2O-NaCl. Unpublished MSc Thesis, Dept. of Geosciences, Virginia Tech, Blacksburg VA, 133 pp.</v>
      </c>
      <c r="AR42" s="30" t="e">
        <f t="shared" si="15"/>
        <v>#REF!</v>
      </c>
      <c r="AS42" s="30" t="e">
        <f t="shared" si="16"/>
        <v>#REF!</v>
      </c>
      <c r="AT42" s="30" t="e">
        <f t="shared" si="17"/>
        <v>#REF!</v>
      </c>
      <c r="AU42" s="68" t="str">
        <f t="shared" si="18"/>
        <v/>
      </c>
      <c r="AV42" s="30" t="e">
        <f t="shared" si="19"/>
        <v>#REF!</v>
      </c>
      <c r="AW42" s="63" t="e">
        <f>IF(AND(A42&gt;C42,B42="halite"),'Tm-supplement'!AS42,         0.9923-0.030512*(C42/100)^2-0.00021977*(C42/100)^4+0.086241*(D42)/10-0.041768*(C42/100)*(D42/10)+0.014825*(C42/100)^2*(D42/10)+0.001446*(C42/100)^3*(D42/10)-0.0000000030852*(C42/100)^8*(D42/10)+0.013051*(C42/100)*(D42/10)^2-0.0061402*(C42/100)^2*(D42/10)^2-0.0012843*(D42/10)^3+0.00037604*(C42/100)^2*(D42/10)^3-0.0000000099594*(C42/100)^2*(D42/10)^7)</f>
        <v>#REF!</v>
      </c>
      <c r="AX42" s="40" t="e">
        <f t="shared" si="20"/>
        <v>#REF!</v>
      </c>
      <c r="AY42"/>
    </row>
    <row r="43" spans="1:51" ht="13" customHeight="1">
      <c r="A43" t="e">
        <f>IF(ISBLANK(Main!#REF!), IF(ISNUMBER(Main!#REF!), 'Tm-Th-Salinity'!H43,""),Main!#REF!)</f>
        <v>#REF!</v>
      </c>
      <c r="B43" t="e">
        <f>Main!#REF!</f>
        <v>#REF!</v>
      </c>
      <c r="C43" s="20" t="str">
        <f>IF(ISNUMBER(Main!#REF!),Main!#REF!,"")</f>
        <v/>
      </c>
      <c r="D43" s="25" t="e">
        <f>IF('Tm-Th-Salinity'!E43=0, 0.000001, 'Tm-supplement'!BB43)</f>
        <v>#REF!</v>
      </c>
      <c r="E43" t="e">
        <f t="shared" si="10"/>
        <v>#VALUE!</v>
      </c>
      <c r="F43" t="e">
        <f t="shared" si="11"/>
        <v>#REF!</v>
      </c>
      <c r="G43" t="str">
        <f t="shared" si="12"/>
        <v>DUD</v>
      </c>
      <c r="H43" t="str">
        <f t="shared" si="0"/>
        <v>DUD</v>
      </c>
      <c r="I43" t="str">
        <f t="shared" si="0"/>
        <v>DUD</v>
      </c>
      <c r="J43" t="str">
        <f t="shared" si="0"/>
        <v>DUD</v>
      </c>
      <c r="K43" t="str">
        <f t="shared" si="0"/>
        <v>DUD</v>
      </c>
      <c r="L43" t="str">
        <f t="shared" si="0"/>
        <v>DUD</v>
      </c>
      <c r="M43" t="str">
        <f t="shared" si="0"/>
        <v>DUD</v>
      </c>
      <c r="N43" t="str">
        <f t="shared" si="0"/>
        <v>DUD</v>
      </c>
      <c r="O43" t="str">
        <f t="shared" si="1"/>
        <v>DUD</v>
      </c>
      <c r="P43" t="str">
        <f t="shared" si="2"/>
        <v>DUD</v>
      </c>
      <c r="Q43" t="str">
        <f t="shared" si="2"/>
        <v>DUD</v>
      </c>
      <c r="R43" t="str">
        <f t="shared" si="2"/>
        <v>DUD</v>
      </c>
      <c r="S43" t="str">
        <f t="shared" si="2"/>
        <v>DUD</v>
      </c>
      <c r="T43" t="str">
        <f t="shared" si="2"/>
        <v>DUD</v>
      </c>
      <c r="U43" t="str">
        <f t="shared" si="2"/>
        <v>DUD</v>
      </c>
      <c r="V43" t="str">
        <f t="shared" si="3"/>
        <v>DUD</v>
      </c>
      <c r="W43" t="str">
        <f t="shared" si="3"/>
        <v>DUD</v>
      </c>
      <c r="X43" t="str">
        <f t="shared" si="3"/>
        <v>DUD</v>
      </c>
      <c r="Y43" t="str">
        <f t="shared" si="3"/>
        <v>DUD</v>
      </c>
      <c r="Z43" t="str">
        <f t="shared" si="3"/>
        <v>DUD</v>
      </c>
      <c r="AA43" t="str">
        <f t="shared" si="3"/>
        <v>DUD</v>
      </c>
      <c r="AB43" t="str">
        <f t="shared" si="4"/>
        <v>DUD</v>
      </c>
      <c r="AC43" t="str">
        <f t="shared" si="4"/>
        <v>DUD</v>
      </c>
      <c r="AD43" t="str">
        <f t="shared" si="4"/>
        <v>DUD</v>
      </c>
      <c r="AE43" t="str">
        <f t="shared" si="4"/>
        <v>DUD</v>
      </c>
      <c r="AF43" t="str">
        <f t="shared" si="4"/>
        <v>DUD</v>
      </c>
      <c r="AG43" t="str">
        <f t="shared" si="5"/>
        <v>DUD</v>
      </c>
      <c r="AH43" t="str">
        <f t="shared" si="5"/>
        <v>DUD</v>
      </c>
      <c r="AI43" t="str">
        <f t="shared" si="5"/>
        <v>DUD</v>
      </c>
      <c r="AJ43" t="str">
        <f t="shared" si="5"/>
        <v>DUD</v>
      </c>
      <c r="AK43" t="str">
        <f t="shared" si="6"/>
        <v>DUD</v>
      </c>
      <c r="AL43" t="str">
        <f t="shared" si="6"/>
        <v>DUD</v>
      </c>
      <c r="AM43" t="str">
        <f t="shared" si="7"/>
        <v>DUD</v>
      </c>
      <c r="AN43" t="str">
        <f t="shared" si="8"/>
        <v>DUD</v>
      </c>
      <c r="AO43">
        <f t="shared" si="9"/>
        <v>0</v>
      </c>
      <c r="AP43" s="69">
        <f t="shared" si="13"/>
        <v>1</v>
      </c>
      <c r="AQ43" s="21" t="str">
        <f t="shared" si="14"/>
        <v>Atkinson, A.B. Jr. (2002) A Model for the PTX Properties of H2O-NaCl. Unpublished MSc Thesis, Dept. of Geosciences, Virginia Tech, Blacksburg VA, 133 pp.</v>
      </c>
      <c r="AR43" s="30" t="e">
        <f t="shared" si="15"/>
        <v>#REF!</v>
      </c>
      <c r="AS43" s="30" t="e">
        <f t="shared" si="16"/>
        <v>#REF!</v>
      </c>
      <c r="AT43" s="30" t="e">
        <f t="shared" si="17"/>
        <v>#REF!</v>
      </c>
      <c r="AU43" s="68" t="str">
        <f t="shared" si="18"/>
        <v/>
      </c>
      <c r="AV43" s="30" t="e">
        <f t="shared" si="19"/>
        <v>#REF!</v>
      </c>
      <c r="AW43" s="63" t="e">
        <f>IF(AND(A43&gt;C43,B43="halite"),'Tm-supplement'!AS43,         0.9923-0.030512*(C43/100)^2-0.00021977*(C43/100)^4+0.086241*(D43)/10-0.041768*(C43/100)*(D43/10)+0.014825*(C43/100)^2*(D43/10)+0.001446*(C43/100)^3*(D43/10)-0.0000000030852*(C43/100)^8*(D43/10)+0.013051*(C43/100)*(D43/10)^2-0.0061402*(C43/100)^2*(D43/10)^2-0.0012843*(D43/10)^3+0.00037604*(C43/100)^2*(D43/10)^3-0.0000000099594*(C43/100)^2*(D43/10)^7)</f>
        <v>#REF!</v>
      </c>
      <c r="AX43" s="40" t="e">
        <f t="shared" si="20"/>
        <v>#REF!</v>
      </c>
      <c r="AY43"/>
    </row>
    <row r="44" spans="1:51" ht="13" customHeight="1">
      <c r="A44" t="e">
        <f>IF(ISBLANK(Main!#REF!), IF(ISNUMBER(Main!#REF!), 'Tm-Th-Salinity'!H44,""),Main!#REF!)</f>
        <v>#REF!</v>
      </c>
      <c r="B44" t="e">
        <f>Main!#REF!</f>
        <v>#REF!</v>
      </c>
      <c r="C44" s="20" t="str">
        <f>IF(ISNUMBER(Main!#REF!),Main!#REF!,"")</f>
        <v/>
      </c>
      <c r="D44" s="25" t="e">
        <f>IF('Tm-Th-Salinity'!E44=0, 0.000001, 'Tm-supplement'!BB44)</f>
        <v>#REF!</v>
      </c>
      <c r="E44" t="e">
        <f t="shared" si="10"/>
        <v>#VALUE!</v>
      </c>
      <c r="F44" t="e">
        <f t="shared" si="11"/>
        <v>#REF!</v>
      </c>
      <c r="G44" t="str">
        <f t="shared" si="12"/>
        <v>DUD</v>
      </c>
      <c r="H44" t="str">
        <f t="shared" ref="H44:N44" si="21">IF($C44&lt;300, E$5*$E44^$D$14*$F44^E$14,IF(AND($C44&gt;=300, $C44&lt;484), N$5*$E44^$D$14*$F44^E$14, IF(AND($C44&gt;=484, $C44&lt;1500), W$5*$E44^$D$14*$F44^E$14, "DUD")))</f>
        <v>DUD</v>
      </c>
      <c r="I44" t="str">
        <f t="shared" si="21"/>
        <v>DUD</v>
      </c>
      <c r="J44" t="str">
        <f t="shared" si="21"/>
        <v>DUD</v>
      </c>
      <c r="K44" t="str">
        <f t="shared" si="21"/>
        <v>DUD</v>
      </c>
      <c r="L44" t="str">
        <f t="shared" si="21"/>
        <v>DUD</v>
      </c>
      <c r="M44" t="str">
        <f t="shared" si="21"/>
        <v>DUD</v>
      </c>
      <c r="N44" t="str">
        <f t="shared" si="21"/>
        <v>DUD</v>
      </c>
      <c r="O44" t="str">
        <f t="shared" si="1"/>
        <v>DUD</v>
      </c>
      <c r="P44" t="str">
        <f t="shared" ref="P44:U44" si="22">IF($C44&lt;300, E$6*$E44^$D$15*$F44^E$14,IF(AND($C44&gt;=300, $C44&lt;484), N$6*$E44^$D$15*$F44^E$14, IF(AND($C44&gt;=484, $C44&lt;1500), W$6*$E44^$D$15*$F44^E$14, "DUD")))</f>
        <v>DUD</v>
      </c>
      <c r="Q44" t="str">
        <f t="shared" si="22"/>
        <v>DUD</v>
      </c>
      <c r="R44" t="str">
        <f t="shared" si="22"/>
        <v>DUD</v>
      </c>
      <c r="S44" t="str">
        <f t="shared" si="22"/>
        <v>DUD</v>
      </c>
      <c r="T44" t="str">
        <f t="shared" si="22"/>
        <v>DUD</v>
      </c>
      <c r="U44" t="str">
        <f t="shared" si="22"/>
        <v>DUD</v>
      </c>
      <c r="V44" t="str">
        <f t="shared" ref="V44:AA59" si="23">IF($C44&lt;300, D$7*$E44^$D$16*$F44^D$14,IF(AND($C44&gt;=300, $C44&lt;484), M$7*$E44^$D$16*$F44^D$14, IF(AND($C44&gt;=484, $C44&lt;1500), V$7*$E44^$D$16*$F44^D$14, "DUD")))</f>
        <v>DUD</v>
      </c>
      <c r="W44" t="str">
        <f t="shared" si="23"/>
        <v>DUD</v>
      </c>
      <c r="X44" t="str">
        <f t="shared" si="23"/>
        <v>DUD</v>
      </c>
      <c r="Y44" t="str">
        <f t="shared" si="23"/>
        <v>DUD</v>
      </c>
      <c r="Z44" t="str">
        <f t="shared" si="23"/>
        <v>DUD</v>
      </c>
      <c r="AA44" t="str">
        <f t="shared" si="23"/>
        <v>DUD</v>
      </c>
      <c r="AB44" t="str">
        <f t="shared" ref="AB44:AF59" si="24">IF($C44&lt;300, D$8*$E44^$D$17*$F44^D$14,IF(AND($C44&gt;=300, $C44&lt;484), M$8*$E44^$D$17*$F44^D$14, IF(AND($C44&gt;=484, $C44&lt;1500), V$8*$E44^$D$17*$F44^D$14, "DUD")))</f>
        <v>DUD</v>
      </c>
      <c r="AC44" t="str">
        <f t="shared" si="24"/>
        <v>DUD</v>
      </c>
      <c r="AD44" t="str">
        <f t="shared" si="24"/>
        <v>DUD</v>
      </c>
      <c r="AE44" t="str">
        <f t="shared" si="24"/>
        <v>DUD</v>
      </c>
      <c r="AF44" t="str">
        <f t="shared" si="24"/>
        <v>DUD</v>
      </c>
      <c r="AG44" t="str">
        <f t="shared" ref="AG44:AJ59" si="25">IF($C44&lt;300, D$9*$E44^$D$18*$F44^D$14,IF(AND($C44&gt;=300, $C44&lt;484), M$9*$E44^$D$18*$F44^D$14, IF(AND($C44&gt;=484, $C44&lt;1500), V$9*$E44^$D$18*$F44^D$14, "DUD")))</f>
        <v>DUD</v>
      </c>
      <c r="AH44" t="str">
        <f t="shared" si="25"/>
        <v>DUD</v>
      </c>
      <c r="AI44" t="str">
        <f t="shared" si="25"/>
        <v>DUD</v>
      </c>
      <c r="AJ44" t="str">
        <f t="shared" si="25"/>
        <v>DUD</v>
      </c>
      <c r="AK44" t="str">
        <f t="shared" ref="AK44:AL59" si="26">IF($C44&lt;300, D$10*$E44^$D$19*$F44^D$14,IF(AND($C44&gt;=300, $C44&lt;484), M$10*$E44^$D$19*$F44^D$14, IF(AND($C44&gt;=484, $C44&lt;1500), V$10*$E44^$D$19*$F44^D$14, "DUD")))</f>
        <v>DUD</v>
      </c>
      <c r="AL44" t="str">
        <f t="shared" si="26"/>
        <v>DUD</v>
      </c>
      <c r="AM44" t="str">
        <f t="shared" si="7"/>
        <v>DUD</v>
      </c>
      <c r="AN44" t="str">
        <f t="shared" si="8"/>
        <v>DUD</v>
      </c>
      <c r="AO44">
        <f t="shared" si="9"/>
        <v>0</v>
      </c>
      <c r="AP44" s="69">
        <f t="shared" si="13"/>
        <v>1</v>
      </c>
      <c r="AQ44" s="21" t="str">
        <f t="shared" si="14"/>
        <v>Atkinson, A.B. Jr. (2002) A Model for the PTX Properties of H2O-NaCl. Unpublished MSc Thesis, Dept. of Geosciences, Virginia Tech, Blacksburg VA, 133 pp.</v>
      </c>
      <c r="AR44" s="30" t="e">
        <f t="shared" si="15"/>
        <v>#REF!</v>
      </c>
      <c r="AS44" s="30" t="e">
        <f t="shared" si="16"/>
        <v>#REF!</v>
      </c>
      <c r="AT44" s="30" t="e">
        <f t="shared" si="17"/>
        <v>#REF!</v>
      </c>
      <c r="AU44" s="68" t="str">
        <f t="shared" si="18"/>
        <v/>
      </c>
      <c r="AV44" s="30" t="e">
        <f t="shared" si="19"/>
        <v>#REF!</v>
      </c>
      <c r="AW44" s="63" t="e">
        <f>IF(AND(A44&gt;C44,B44="halite"),'Tm-supplement'!AS44,         0.9923-0.030512*(C44/100)^2-0.00021977*(C44/100)^4+0.086241*(D44)/10-0.041768*(C44/100)*(D44/10)+0.014825*(C44/100)^2*(D44/10)+0.001446*(C44/100)^3*(D44/10)-0.0000000030852*(C44/100)^8*(D44/10)+0.013051*(C44/100)*(D44/10)^2-0.0061402*(C44/100)^2*(D44/10)^2-0.0012843*(D44/10)^3+0.00037604*(C44/100)^2*(D44/10)^3-0.0000000099594*(C44/100)^2*(D44/10)^7)</f>
        <v>#REF!</v>
      </c>
      <c r="AX44" s="40" t="e">
        <f t="shared" si="20"/>
        <v>#REF!</v>
      </c>
      <c r="AY44"/>
    </row>
    <row r="45" spans="1:51" ht="13" customHeight="1">
      <c r="A45" t="e">
        <f>IF(ISBLANK(Main!#REF!), IF(ISNUMBER(Main!#REF!), 'Tm-Th-Salinity'!H45,""),Main!#REF!)</f>
        <v>#REF!</v>
      </c>
      <c r="B45" t="e">
        <f>Main!#REF!</f>
        <v>#REF!</v>
      </c>
      <c r="C45" s="20" t="str">
        <f>IF(ISNUMBER(Main!#REF!),Main!#REF!,"")</f>
        <v/>
      </c>
      <c r="D45" s="25" t="e">
        <f>IF('Tm-Th-Salinity'!E45=0, 0.000001, 'Tm-supplement'!BB45)</f>
        <v>#REF!</v>
      </c>
      <c r="E45" t="e">
        <f t="shared" si="10"/>
        <v>#VALUE!</v>
      </c>
      <c r="F45" t="e">
        <f t="shared" si="11"/>
        <v>#REF!</v>
      </c>
      <c r="G45" t="str">
        <f t="shared" ref="G45:N60" si="27">IF($C45&lt;300, D$5*$E45^$D$14*$F45^D$14,IF(AND($C45&gt;=300, $C45&lt;484), M$5*$E45^$D$14*$F45^D$14, IF(AND($C45&gt;=484, $C45&lt;1500), V$5*$E45^$D$14*$F45^D$14, "DUD")))</f>
        <v>DUD</v>
      </c>
      <c r="H45" t="str">
        <f t="shared" si="27"/>
        <v>DUD</v>
      </c>
      <c r="I45" t="str">
        <f t="shared" si="27"/>
        <v>DUD</v>
      </c>
      <c r="J45" t="str">
        <f t="shared" si="27"/>
        <v>DUD</v>
      </c>
      <c r="K45" t="str">
        <f t="shared" si="27"/>
        <v>DUD</v>
      </c>
      <c r="L45" t="str">
        <f t="shared" si="27"/>
        <v>DUD</v>
      </c>
      <c r="M45" t="str">
        <f t="shared" si="27"/>
        <v>DUD</v>
      </c>
      <c r="N45" t="str">
        <f t="shared" si="27"/>
        <v>DUD</v>
      </c>
      <c r="O45" t="str">
        <f t="shared" ref="O45:U60" si="28">IF($C45&lt;300, D$6*$E45^$D$15*$F45^D$14,IF(AND($C45&gt;=300, $C45&lt;484), M$6*$E45^$D$15*$F45^D$14, IF(AND($C45&gt;=484, $C45&lt;1500), V$6*$E45^$D$15*$F45^D$14, "DUD")))</f>
        <v>DUD</v>
      </c>
      <c r="P45" t="str">
        <f t="shared" si="28"/>
        <v>DUD</v>
      </c>
      <c r="Q45" t="str">
        <f t="shared" si="28"/>
        <v>DUD</v>
      </c>
      <c r="R45" t="str">
        <f t="shared" si="28"/>
        <v>DUD</v>
      </c>
      <c r="S45" t="str">
        <f t="shared" si="28"/>
        <v>DUD</v>
      </c>
      <c r="T45" t="str">
        <f t="shared" si="28"/>
        <v>DUD</v>
      </c>
      <c r="U45" t="str">
        <f t="shared" si="28"/>
        <v>DUD</v>
      </c>
      <c r="V45" t="str">
        <f t="shared" si="23"/>
        <v>DUD</v>
      </c>
      <c r="W45" t="str">
        <f t="shared" si="23"/>
        <v>DUD</v>
      </c>
      <c r="X45" t="str">
        <f t="shared" si="23"/>
        <v>DUD</v>
      </c>
      <c r="Y45" t="str">
        <f t="shared" si="23"/>
        <v>DUD</v>
      </c>
      <c r="Z45" t="str">
        <f t="shared" si="23"/>
        <v>DUD</v>
      </c>
      <c r="AA45" t="str">
        <f t="shared" si="23"/>
        <v>DUD</v>
      </c>
      <c r="AB45" t="str">
        <f t="shared" si="24"/>
        <v>DUD</v>
      </c>
      <c r="AC45" t="str">
        <f t="shared" si="24"/>
        <v>DUD</v>
      </c>
      <c r="AD45" t="str">
        <f t="shared" si="24"/>
        <v>DUD</v>
      </c>
      <c r="AE45" t="str">
        <f t="shared" si="24"/>
        <v>DUD</v>
      </c>
      <c r="AF45" t="str">
        <f t="shared" si="24"/>
        <v>DUD</v>
      </c>
      <c r="AG45" t="str">
        <f t="shared" si="25"/>
        <v>DUD</v>
      </c>
      <c r="AH45" t="str">
        <f t="shared" si="25"/>
        <v>DUD</v>
      </c>
      <c r="AI45" t="str">
        <f t="shared" si="25"/>
        <v>DUD</v>
      </c>
      <c r="AJ45" t="str">
        <f t="shared" si="25"/>
        <v>DUD</v>
      </c>
      <c r="AK45" t="str">
        <f t="shared" si="26"/>
        <v>DUD</v>
      </c>
      <c r="AL45" t="str">
        <f t="shared" si="26"/>
        <v>DUD</v>
      </c>
      <c r="AM45" t="str">
        <f t="shared" si="7"/>
        <v>DUD</v>
      </c>
      <c r="AN45" t="str">
        <f t="shared" si="8"/>
        <v>DUD</v>
      </c>
      <c r="AO45">
        <f t="shared" si="9"/>
        <v>0</v>
      </c>
      <c r="AP45" s="69">
        <f t="shared" si="13"/>
        <v>1</v>
      </c>
      <c r="AQ45" s="21" t="str">
        <f t="shared" si="14"/>
        <v>Atkinson, A.B. Jr. (2002) A Model for the PTX Properties of H2O-NaCl. Unpublished MSc Thesis, Dept. of Geosciences, Virginia Tech, Blacksburg VA, 133 pp.</v>
      </c>
      <c r="AR45" s="30" t="e">
        <f t="shared" si="15"/>
        <v>#REF!</v>
      </c>
      <c r="AS45" s="30" t="e">
        <f t="shared" si="16"/>
        <v>#REF!</v>
      </c>
      <c r="AT45" s="30" t="e">
        <f t="shared" si="17"/>
        <v>#REF!</v>
      </c>
      <c r="AU45" s="68" t="str">
        <f t="shared" si="18"/>
        <v/>
      </c>
      <c r="AV45" s="30" t="e">
        <f t="shared" si="19"/>
        <v>#REF!</v>
      </c>
      <c r="AW45" s="63" t="e">
        <f>IF(AND(A45&gt;C45,B45="halite"),'Tm-supplement'!AS45,         0.9923-0.030512*(C45/100)^2-0.00021977*(C45/100)^4+0.086241*(D45)/10-0.041768*(C45/100)*(D45/10)+0.014825*(C45/100)^2*(D45/10)+0.001446*(C45/100)^3*(D45/10)-0.0000000030852*(C45/100)^8*(D45/10)+0.013051*(C45/100)*(D45/10)^2-0.0061402*(C45/100)^2*(D45/10)^2-0.0012843*(D45/10)^3+0.00037604*(C45/100)^2*(D45/10)^3-0.0000000099594*(C45/100)^2*(D45/10)^7)</f>
        <v>#REF!</v>
      </c>
      <c r="AX45" s="40" t="e">
        <f t="shared" si="20"/>
        <v>#REF!</v>
      </c>
      <c r="AY45"/>
    </row>
    <row r="46" spans="1:51" ht="13" customHeight="1">
      <c r="A46" t="e">
        <f>IF(ISBLANK(Main!#REF!), IF(ISNUMBER(Main!#REF!), 'Tm-Th-Salinity'!H46,""),Main!#REF!)</f>
        <v>#REF!</v>
      </c>
      <c r="B46" t="e">
        <f>Main!#REF!</f>
        <v>#REF!</v>
      </c>
      <c r="C46" s="20" t="str">
        <f>IF(ISNUMBER(Main!#REF!),Main!#REF!,"")</f>
        <v/>
      </c>
      <c r="D46" s="25" t="e">
        <f>IF('Tm-Th-Salinity'!E46=0, 0.000001, 'Tm-supplement'!BB46)</f>
        <v>#REF!</v>
      </c>
      <c r="E46" t="e">
        <f t="shared" si="10"/>
        <v>#VALUE!</v>
      </c>
      <c r="F46" t="e">
        <f t="shared" si="11"/>
        <v>#REF!</v>
      </c>
      <c r="G46" t="str">
        <f t="shared" si="27"/>
        <v>DUD</v>
      </c>
      <c r="H46" t="str">
        <f t="shared" si="27"/>
        <v>DUD</v>
      </c>
      <c r="I46" t="str">
        <f t="shared" si="27"/>
        <v>DUD</v>
      </c>
      <c r="J46" t="str">
        <f t="shared" si="27"/>
        <v>DUD</v>
      </c>
      <c r="K46" t="str">
        <f t="shared" si="27"/>
        <v>DUD</v>
      </c>
      <c r="L46" t="str">
        <f t="shared" si="27"/>
        <v>DUD</v>
      </c>
      <c r="M46" t="str">
        <f t="shared" si="27"/>
        <v>DUD</v>
      </c>
      <c r="N46" t="str">
        <f t="shared" si="27"/>
        <v>DUD</v>
      </c>
      <c r="O46" t="str">
        <f t="shared" si="28"/>
        <v>DUD</v>
      </c>
      <c r="P46" t="str">
        <f t="shared" si="28"/>
        <v>DUD</v>
      </c>
      <c r="Q46" t="str">
        <f t="shared" si="28"/>
        <v>DUD</v>
      </c>
      <c r="R46" t="str">
        <f t="shared" si="28"/>
        <v>DUD</v>
      </c>
      <c r="S46" t="str">
        <f t="shared" si="28"/>
        <v>DUD</v>
      </c>
      <c r="T46" t="str">
        <f t="shared" si="28"/>
        <v>DUD</v>
      </c>
      <c r="U46" t="str">
        <f t="shared" si="28"/>
        <v>DUD</v>
      </c>
      <c r="V46" t="str">
        <f t="shared" si="23"/>
        <v>DUD</v>
      </c>
      <c r="W46" t="str">
        <f t="shared" si="23"/>
        <v>DUD</v>
      </c>
      <c r="X46" t="str">
        <f t="shared" si="23"/>
        <v>DUD</v>
      </c>
      <c r="Y46" t="str">
        <f t="shared" si="23"/>
        <v>DUD</v>
      </c>
      <c r="Z46" t="str">
        <f t="shared" si="23"/>
        <v>DUD</v>
      </c>
      <c r="AA46" t="str">
        <f t="shared" si="23"/>
        <v>DUD</v>
      </c>
      <c r="AB46" t="str">
        <f t="shared" si="24"/>
        <v>DUD</v>
      </c>
      <c r="AC46" t="str">
        <f t="shared" si="24"/>
        <v>DUD</v>
      </c>
      <c r="AD46" t="str">
        <f t="shared" si="24"/>
        <v>DUD</v>
      </c>
      <c r="AE46" t="str">
        <f t="shared" si="24"/>
        <v>DUD</v>
      </c>
      <c r="AF46" t="str">
        <f t="shared" si="24"/>
        <v>DUD</v>
      </c>
      <c r="AG46" t="str">
        <f t="shared" si="25"/>
        <v>DUD</v>
      </c>
      <c r="AH46" t="str">
        <f t="shared" si="25"/>
        <v>DUD</v>
      </c>
      <c r="AI46" t="str">
        <f t="shared" si="25"/>
        <v>DUD</v>
      </c>
      <c r="AJ46" t="str">
        <f t="shared" si="25"/>
        <v>DUD</v>
      </c>
      <c r="AK46" t="str">
        <f t="shared" si="26"/>
        <v>DUD</v>
      </c>
      <c r="AL46" t="str">
        <f t="shared" si="26"/>
        <v>DUD</v>
      </c>
      <c r="AM46" t="str">
        <f t="shared" si="7"/>
        <v>DUD</v>
      </c>
      <c r="AN46" t="str">
        <f t="shared" si="8"/>
        <v>DUD</v>
      </c>
      <c r="AO46">
        <f t="shared" si="9"/>
        <v>0</v>
      </c>
      <c r="AP46" s="69">
        <f t="shared" si="13"/>
        <v>1</v>
      </c>
      <c r="AQ46" s="21" t="str">
        <f t="shared" si="14"/>
        <v>Atkinson, A.B. Jr. (2002) A Model for the PTX Properties of H2O-NaCl. Unpublished MSc Thesis, Dept. of Geosciences, Virginia Tech, Blacksburg VA, 133 pp.</v>
      </c>
      <c r="AR46" s="30" t="e">
        <f t="shared" si="15"/>
        <v>#REF!</v>
      </c>
      <c r="AS46" s="30" t="e">
        <f t="shared" si="16"/>
        <v>#REF!</v>
      </c>
      <c r="AT46" s="30" t="e">
        <f t="shared" si="17"/>
        <v>#REF!</v>
      </c>
      <c r="AU46" s="68" t="str">
        <f t="shared" si="18"/>
        <v/>
      </c>
      <c r="AV46" s="30" t="e">
        <f t="shared" si="19"/>
        <v>#REF!</v>
      </c>
      <c r="AW46" s="63" t="e">
        <f>IF(AND(A46&gt;C46,B46="halite"),'Tm-supplement'!AS46,         0.9923-0.030512*(C46/100)^2-0.00021977*(C46/100)^4+0.086241*(D46)/10-0.041768*(C46/100)*(D46/10)+0.014825*(C46/100)^2*(D46/10)+0.001446*(C46/100)^3*(D46/10)-0.0000000030852*(C46/100)^8*(D46/10)+0.013051*(C46/100)*(D46/10)^2-0.0061402*(C46/100)^2*(D46/10)^2-0.0012843*(D46/10)^3+0.00037604*(C46/100)^2*(D46/10)^3-0.0000000099594*(C46/100)^2*(D46/10)^7)</f>
        <v>#REF!</v>
      </c>
      <c r="AX46" s="40" t="e">
        <f t="shared" si="20"/>
        <v>#REF!</v>
      </c>
      <c r="AY46"/>
    </row>
    <row r="47" spans="1:51" ht="13" customHeight="1">
      <c r="A47" t="e">
        <f>IF(ISBLANK(Main!#REF!), IF(ISNUMBER(Main!#REF!), 'Tm-Th-Salinity'!H47,""),Main!#REF!)</f>
        <v>#REF!</v>
      </c>
      <c r="B47" t="e">
        <f>Main!#REF!</f>
        <v>#REF!</v>
      </c>
      <c r="C47" s="20" t="str">
        <f>IF(ISNUMBER(Main!#REF!),Main!#REF!,"")</f>
        <v/>
      </c>
      <c r="D47" s="25" t="e">
        <f>IF('Tm-Th-Salinity'!E47=0, 0.000001, 'Tm-supplement'!BB47)</f>
        <v>#REF!</v>
      </c>
      <c r="E47" t="e">
        <f t="shared" si="10"/>
        <v>#VALUE!</v>
      </c>
      <c r="F47" t="e">
        <f t="shared" si="11"/>
        <v>#REF!</v>
      </c>
      <c r="G47" t="str">
        <f t="shared" si="27"/>
        <v>DUD</v>
      </c>
      <c r="H47" t="str">
        <f t="shared" si="27"/>
        <v>DUD</v>
      </c>
      <c r="I47" t="str">
        <f t="shared" si="27"/>
        <v>DUD</v>
      </c>
      <c r="J47" t="str">
        <f t="shared" si="27"/>
        <v>DUD</v>
      </c>
      <c r="K47" t="str">
        <f t="shared" si="27"/>
        <v>DUD</v>
      </c>
      <c r="L47" t="str">
        <f t="shared" si="27"/>
        <v>DUD</v>
      </c>
      <c r="M47" t="str">
        <f t="shared" si="27"/>
        <v>DUD</v>
      </c>
      <c r="N47" t="str">
        <f t="shared" si="27"/>
        <v>DUD</v>
      </c>
      <c r="O47" t="str">
        <f t="shared" si="28"/>
        <v>DUD</v>
      </c>
      <c r="P47" t="str">
        <f t="shared" si="28"/>
        <v>DUD</v>
      </c>
      <c r="Q47" t="str">
        <f t="shared" si="28"/>
        <v>DUD</v>
      </c>
      <c r="R47" t="str">
        <f t="shared" si="28"/>
        <v>DUD</v>
      </c>
      <c r="S47" t="str">
        <f t="shared" si="28"/>
        <v>DUD</v>
      </c>
      <c r="T47" t="str">
        <f t="shared" si="28"/>
        <v>DUD</v>
      </c>
      <c r="U47" t="str">
        <f t="shared" si="28"/>
        <v>DUD</v>
      </c>
      <c r="V47" t="str">
        <f t="shared" si="23"/>
        <v>DUD</v>
      </c>
      <c r="W47" t="str">
        <f t="shared" si="23"/>
        <v>DUD</v>
      </c>
      <c r="X47" t="str">
        <f t="shared" si="23"/>
        <v>DUD</v>
      </c>
      <c r="Y47" t="str">
        <f t="shared" si="23"/>
        <v>DUD</v>
      </c>
      <c r="Z47" t="str">
        <f t="shared" si="23"/>
        <v>DUD</v>
      </c>
      <c r="AA47" t="str">
        <f t="shared" si="23"/>
        <v>DUD</v>
      </c>
      <c r="AB47" t="str">
        <f>IF($C47&lt;300, D$8*$E47^$D$17*$F47^D$14,IF(AND($C47&gt;=300, $C47&lt;484), M$8*$E47^$D$17*$F47^D$14, IF(AND($C47&gt;=484, $C47&lt;1500), V$8*$E47^$D$17*$F47^D$14, "DUD")))</f>
        <v>DUD</v>
      </c>
      <c r="AC47" t="str">
        <f t="shared" si="24"/>
        <v>DUD</v>
      </c>
      <c r="AD47" t="str">
        <f t="shared" si="24"/>
        <v>DUD</v>
      </c>
      <c r="AE47" t="str">
        <f t="shared" si="24"/>
        <v>DUD</v>
      </c>
      <c r="AF47" t="str">
        <f t="shared" si="24"/>
        <v>DUD</v>
      </c>
      <c r="AG47" t="str">
        <f t="shared" si="25"/>
        <v>DUD</v>
      </c>
      <c r="AH47" t="str">
        <f t="shared" si="25"/>
        <v>DUD</v>
      </c>
      <c r="AI47" t="str">
        <f t="shared" si="25"/>
        <v>DUD</v>
      </c>
      <c r="AJ47" t="str">
        <f t="shared" si="25"/>
        <v>DUD</v>
      </c>
      <c r="AK47" t="str">
        <f>IF($C47&lt;300, D$10*$E47^$D$19*$F47^D$14,IF(AND($C47&gt;=300, $C47&lt;484), M$10*$E47^$D$19*$F47^D$14, IF(AND($C47&gt;=484, $C47&lt;1500), V$10*$E47^$D$19*$F47^D$14, "DUD")))</f>
        <v>DUD</v>
      </c>
      <c r="AL47" t="str">
        <f t="shared" si="26"/>
        <v>DUD</v>
      </c>
      <c r="AM47" t="str">
        <f t="shared" si="7"/>
        <v>DUD</v>
      </c>
      <c r="AN47" t="str">
        <f t="shared" si="8"/>
        <v>DUD</v>
      </c>
      <c r="AO47">
        <f t="shared" si="9"/>
        <v>0</v>
      </c>
      <c r="AP47" s="69">
        <f t="shared" si="13"/>
        <v>1</v>
      </c>
      <c r="AQ47" s="21" t="str">
        <f t="shared" si="14"/>
        <v>Atkinson, A.B. Jr. (2002) A Model for the PTX Properties of H2O-NaCl. Unpublished MSc Thesis, Dept. of Geosciences, Virginia Tech, Blacksburg VA, 133 pp.</v>
      </c>
      <c r="AR47" s="30" t="e">
        <f t="shared" si="15"/>
        <v>#REF!</v>
      </c>
      <c r="AS47" s="30" t="e">
        <f t="shared" si="16"/>
        <v>#REF!</v>
      </c>
      <c r="AT47" s="30" t="e">
        <f t="shared" si="17"/>
        <v>#REF!</v>
      </c>
      <c r="AU47" s="68" t="str">
        <f t="shared" si="18"/>
        <v/>
      </c>
      <c r="AV47" s="30" t="e">
        <f t="shared" si="19"/>
        <v>#REF!</v>
      </c>
      <c r="AW47" s="63" t="e">
        <f>IF(AND(A47&gt;C47,B47="halite"),'Tm-supplement'!AS47,         0.9923-0.030512*(C47/100)^2-0.00021977*(C47/100)^4+0.086241*(D47)/10-0.041768*(C47/100)*(D47/10)+0.014825*(C47/100)^2*(D47/10)+0.001446*(C47/100)^3*(D47/10)-0.0000000030852*(C47/100)^8*(D47/10)+0.013051*(C47/100)*(D47/10)^2-0.0061402*(C47/100)^2*(D47/10)^2-0.0012843*(D47/10)^3+0.00037604*(C47/100)^2*(D47/10)^3-0.0000000099594*(C47/100)^2*(D47/10)^7)</f>
        <v>#REF!</v>
      </c>
      <c r="AX47" s="40" t="e">
        <f t="shared" si="20"/>
        <v>#REF!</v>
      </c>
      <c r="AY47"/>
    </row>
    <row r="48" spans="1:51" ht="13" customHeight="1">
      <c r="A48" t="e">
        <f>IF(ISBLANK(Main!#REF!), IF(ISNUMBER(Main!#REF!), 'Tm-Th-Salinity'!H48,""),Main!#REF!)</f>
        <v>#REF!</v>
      </c>
      <c r="B48" t="e">
        <f>Main!#REF!</f>
        <v>#REF!</v>
      </c>
      <c r="C48" s="20" t="str">
        <f>IF(ISNUMBER(Main!#REF!),Main!#REF!,"")</f>
        <v/>
      </c>
      <c r="D48" s="25" t="e">
        <f>IF('Tm-Th-Salinity'!E48=0, 0.000001, 'Tm-supplement'!BB48)</f>
        <v>#REF!</v>
      </c>
      <c r="E48" t="e">
        <f t="shared" si="10"/>
        <v>#VALUE!</v>
      </c>
      <c r="F48" t="e">
        <f t="shared" si="11"/>
        <v>#REF!</v>
      </c>
      <c r="G48" t="str">
        <f t="shared" si="27"/>
        <v>DUD</v>
      </c>
      <c r="H48" t="str">
        <f t="shared" si="27"/>
        <v>DUD</v>
      </c>
      <c r="I48" t="str">
        <f t="shared" si="27"/>
        <v>DUD</v>
      </c>
      <c r="J48" t="str">
        <f t="shared" si="27"/>
        <v>DUD</v>
      </c>
      <c r="K48" t="str">
        <f t="shared" si="27"/>
        <v>DUD</v>
      </c>
      <c r="L48" t="str">
        <f t="shared" si="27"/>
        <v>DUD</v>
      </c>
      <c r="M48" t="str">
        <f t="shared" si="27"/>
        <v>DUD</v>
      </c>
      <c r="N48" t="str">
        <f t="shared" si="27"/>
        <v>DUD</v>
      </c>
      <c r="O48" t="str">
        <f t="shared" si="28"/>
        <v>DUD</v>
      </c>
      <c r="P48" t="str">
        <f t="shared" si="28"/>
        <v>DUD</v>
      </c>
      <c r="Q48" t="str">
        <f t="shared" si="28"/>
        <v>DUD</v>
      </c>
      <c r="R48" t="str">
        <f t="shared" si="28"/>
        <v>DUD</v>
      </c>
      <c r="S48" t="str">
        <f t="shared" si="28"/>
        <v>DUD</v>
      </c>
      <c r="T48" t="str">
        <f t="shared" si="28"/>
        <v>DUD</v>
      </c>
      <c r="U48" t="str">
        <f t="shared" si="28"/>
        <v>DUD</v>
      </c>
      <c r="V48" t="str">
        <f t="shared" si="23"/>
        <v>DUD</v>
      </c>
      <c r="W48" t="str">
        <f t="shared" si="23"/>
        <v>DUD</v>
      </c>
      <c r="X48" t="str">
        <f t="shared" si="23"/>
        <v>DUD</v>
      </c>
      <c r="Y48" t="str">
        <f t="shared" si="23"/>
        <v>DUD</v>
      </c>
      <c r="Z48" t="str">
        <f t="shared" si="23"/>
        <v>DUD</v>
      </c>
      <c r="AA48" t="str">
        <f t="shared" si="23"/>
        <v>DUD</v>
      </c>
      <c r="AB48" t="str">
        <f t="shared" si="24"/>
        <v>DUD</v>
      </c>
      <c r="AC48" t="str">
        <f t="shared" si="24"/>
        <v>DUD</v>
      </c>
      <c r="AD48" t="str">
        <f t="shared" si="24"/>
        <v>DUD</v>
      </c>
      <c r="AE48" t="str">
        <f t="shared" si="24"/>
        <v>DUD</v>
      </c>
      <c r="AF48" t="str">
        <f t="shared" si="24"/>
        <v>DUD</v>
      </c>
      <c r="AG48" t="str">
        <f t="shared" si="25"/>
        <v>DUD</v>
      </c>
      <c r="AH48" t="str">
        <f t="shared" si="25"/>
        <v>DUD</v>
      </c>
      <c r="AI48" t="str">
        <f t="shared" si="25"/>
        <v>DUD</v>
      </c>
      <c r="AJ48" t="str">
        <f t="shared" si="25"/>
        <v>DUD</v>
      </c>
      <c r="AK48" t="str">
        <f t="shared" si="26"/>
        <v>DUD</v>
      </c>
      <c r="AL48" t="str">
        <f t="shared" si="26"/>
        <v>DUD</v>
      </c>
      <c r="AM48" t="str">
        <f t="shared" si="7"/>
        <v>DUD</v>
      </c>
      <c r="AN48" t="str">
        <f t="shared" si="8"/>
        <v>DUD</v>
      </c>
      <c r="AO48">
        <f t="shared" si="9"/>
        <v>0</v>
      </c>
      <c r="AP48" s="69">
        <f t="shared" si="13"/>
        <v>1</v>
      </c>
      <c r="AQ48" s="21" t="str">
        <f t="shared" si="14"/>
        <v>Atkinson, A.B. Jr. (2002) A Model for the PTX Properties of H2O-NaCl. Unpublished MSc Thesis, Dept. of Geosciences, Virginia Tech, Blacksburg VA, 133 pp.</v>
      </c>
      <c r="AR48" s="30" t="e">
        <f t="shared" si="15"/>
        <v>#REF!</v>
      </c>
      <c r="AS48" s="30" t="e">
        <f t="shared" si="16"/>
        <v>#REF!</v>
      </c>
      <c r="AT48" s="30" t="e">
        <f t="shared" si="17"/>
        <v>#REF!</v>
      </c>
      <c r="AU48" s="68" t="str">
        <f t="shared" si="18"/>
        <v/>
      </c>
      <c r="AV48" s="30" t="e">
        <f t="shared" si="19"/>
        <v>#REF!</v>
      </c>
      <c r="AW48" s="63" t="e">
        <f>IF(AND(A48&gt;C48,B48="halite"),'Tm-supplement'!AS48,         0.9923-0.030512*(C48/100)^2-0.00021977*(C48/100)^4+0.086241*(D48)/10-0.041768*(C48/100)*(D48/10)+0.014825*(C48/100)^2*(D48/10)+0.001446*(C48/100)^3*(D48/10)-0.0000000030852*(C48/100)^8*(D48/10)+0.013051*(C48/100)*(D48/10)^2-0.0061402*(C48/100)^2*(D48/10)^2-0.0012843*(D48/10)^3+0.00037604*(C48/100)^2*(D48/10)^3-0.0000000099594*(C48/100)^2*(D48/10)^7)</f>
        <v>#REF!</v>
      </c>
      <c r="AX48" s="40" t="e">
        <f t="shared" si="20"/>
        <v>#REF!</v>
      </c>
      <c r="AY48"/>
    </row>
    <row r="49" spans="1:51" ht="13" customHeight="1">
      <c r="A49" t="e">
        <f>IF(ISBLANK(Main!#REF!), IF(ISNUMBER(Main!#REF!), 'Tm-Th-Salinity'!H49,""),Main!#REF!)</f>
        <v>#REF!</v>
      </c>
      <c r="B49" t="e">
        <f>Main!#REF!</f>
        <v>#REF!</v>
      </c>
      <c r="C49" s="20" t="str">
        <f>IF(ISNUMBER(Main!#REF!),Main!#REF!,"")</f>
        <v/>
      </c>
      <c r="D49" s="25" t="e">
        <f>IF('Tm-Th-Salinity'!E49=0, 0.000001, 'Tm-supplement'!BB49)</f>
        <v>#REF!</v>
      </c>
      <c r="E49" t="e">
        <f t="shared" si="10"/>
        <v>#VALUE!</v>
      </c>
      <c r="F49" t="e">
        <f t="shared" si="11"/>
        <v>#REF!</v>
      </c>
      <c r="G49" t="str">
        <f t="shared" si="27"/>
        <v>DUD</v>
      </c>
      <c r="H49" t="str">
        <f t="shared" si="27"/>
        <v>DUD</v>
      </c>
      <c r="I49" t="str">
        <f t="shared" si="27"/>
        <v>DUD</v>
      </c>
      <c r="J49" t="str">
        <f t="shared" si="27"/>
        <v>DUD</v>
      </c>
      <c r="K49" t="str">
        <f t="shared" si="27"/>
        <v>DUD</v>
      </c>
      <c r="L49" t="str">
        <f t="shared" si="27"/>
        <v>DUD</v>
      </c>
      <c r="M49" t="str">
        <f t="shared" si="27"/>
        <v>DUD</v>
      </c>
      <c r="N49" t="str">
        <f t="shared" si="27"/>
        <v>DUD</v>
      </c>
      <c r="O49" t="str">
        <f t="shared" si="28"/>
        <v>DUD</v>
      </c>
      <c r="P49" t="str">
        <f t="shared" si="28"/>
        <v>DUD</v>
      </c>
      <c r="Q49" t="str">
        <f t="shared" si="28"/>
        <v>DUD</v>
      </c>
      <c r="R49" t="str">
        <f t="shared" si="28"/>
        <v>DUD</v>
      </c>
      <c r="S49" t="str">
        <f t="shared" si="28"/>
        <v>DUD</v>
      </c>
      <c r="T49" t="str">
        <f t="shared" si="28"/>
        <v>DUD</v>
      </c>
      <c r="U49" t="str">
        <f t="shared" si="28"/>
        <v>DUD</v>
      </c>
      <c r="V49" t="str">
        <f t="shared" si="23"/>
        <v>DUD</v>
      </c>
      <c r="W49" t="str">
        <f t="shared" si="23"/>
        <v>DUD</v>
      </c>
      <c r="X49" t="str">
        <f t="shared" si="23"/>
        <v>DUD</v>
      </c>
      <c r="Y49" t="str">
        <f t="shared" si="23"/>
        <v>DUD</v>
      </c>
      <c r="Z49" t="str">
        <f t="shared" si="23"/>
        <v>DUD</v>
      </c>
      <c r="AA49" t="str">
        <f t="shared" si="23"/>
        <v>DUD</v>
      </c>
      <c r="AB49" t="str">
        <f t="shared" si="24"/>
        <v>DUD</v>
      </c>
      <c r="AC49" t="str">
        <f t="shared" si="24"/>
        <v>DUD</v>
      </c>
      <c r="AD49" t="str">
        <f t="shared" si="24"/>
        <v>DUD</v>
      </c>
      <c r="AE49" t="str">
        <f t="shared" si="24"/>
        <v>DUD</v>
      </c>
      <c r="AF49" t="str">
        <f t="shared" si="24"/>
        <v>DUD</v>
      </c>
      <c r="AG49" t="str">
        <f t="shared" si="25"/>
        <v>DUD</v>
      </c>
      <c r="AH49" t="str">
        <f t="shared" si="25"/>
        <v>DUD</v>
      </c>
      <c r="AI49" t="str">
        <f t="shared" si="25"/>
        <v>DUD</v>
      </c>
      <c r="AJ49" t="str">
        <f t="shared" si="25"/>
        <v>DUD</v>
      </c>
      <c r="AK49" t="str">
        <f t="shared" si="26"/>
        <v>DUD</v>
      </c>
      <c r="AL49" t="str">
        <f t="shared" si="26"/>
        <v>DUD</v>
      </c>
      <c r="AM49" t="str">
        <f t="shared" si="7"/>
        <v>DUD</v>
      </c>
      <c r="AN49" t="str">
        <f t="shared" si="8"/>
        <v>DUD</v>
      </c>
      <c r="AO49">
        <f t="shared" si="9"/>
        <v>0</v>
      </c>
      <c r="AP49" s="69">
        <f>10^AO49</f>
        <v>1</v>
      </c>
      <c r="AQ49" s="21" t="str">
        <f t="shared" si="14"/>
        <v>Atkinson, A.B. Jr. (2002) A Model for the PTX Properties of H2O-NaCl. Unpublished MSc Thesis, Dept. of Geosciences, Virginia Tech, Blacksburg VA, 133 pp.</v>
      </c>
      <c r="AR49" s="30" t="e">
        <f t="shared" si="15"/>
        <v>#REF!</v>
      </c>
      <c r="AS49" s="30" t="e">
        <f t="shared" si="16"/>
        <v>#REF!</v>
      </c>
      <c r="AT49" s="30" t="e">
        <f t="shared" si="17"/>
        <v>#REF!</v>
      </c>
      <c r="AU49" s="68" t="str">
        <f t="shared" si="18"/>
        <v/>
      </c>
      <c r="AV49" s="30" t="e">
        <f t="shared" si="19"/>
        <v>#REF!</v>
      </c>
      <c r="AW49" s="63" t="e">
        <f>IF(AND(A49&gt;C49,B49="halite"),'Tm-supplement'!AS49,         0.9923-0.030512*(C49/100)^2-0.00021977*(C49/100)^4+0.086241*(D49)/10-0.041768*(C49/100)*(D49/10)+0.014825*(C49/100)^2*(D49/10)+0.001446*(C49/100)^3*(D49/10)-0.0000000030852*(C49/100)^8*(D49/10)+0.013051*(C49/100)*(D49/10)^2-0.0061402*(C49/100)^2*(D49/10)^2-0.0012843*(D49/10)^3+0.00037604*(C49/100)^2*(D49/10)^3-0.0000000099594*(C49/100)^2*(D49/10)^7)</f>
        <v>#REF!</v>
      </c>
      <c r="AX49" s="40" t="e">
        <f t="shared" si="20"/>
        <v>#REF!</v>
      </c>
      <c r="AY49"/>
    </row>
    <row r="50" spans="1:51" ht="13" customHeight="1">
      <c r="A50" t="e">
        <f>IF(ISBLANK(Main!#REF!), IF(ISNUMBER(Main!#REF!), 'Tm-Th-Salinity'!H50,""),Main!#REF!)</f>
        <v>#REF!</v>
      </c>
      <c r="B50" t="e">
        <f>Main!#REF!</f>
        <v>#REF!</v>
      </c>
      <c r="C50" s="20" t="str">
        <f>IF(ISNUMBER(Main!#REF!),Main!#REF!,"")</f>
        <v/>
      </c>
      <c r="D50" s="25" t="e">
        <f>IF('Tm-Th-Salinity'!E50=0, 0.000001, 'Tm-supplement'!BB50)</f>
        <v>#REF!</v>
      </c>
      <c r="E50" t="e">
        <f t="shared" si="10"/>
        <v>#VALUE!</v>
      </c>
      <c r="F50" t="e">
        <f t="shared" si="11"/>
        <v>#REF!</v>
      </c>
      <c r="G50" t="str">
        <f t="shared" si="27"/>
        <v>DUD</v>
      </c>
      <c r="H50" t="str">
        <f t="shared" si="27"/>
        <v>DUD</v>
      </c>
      <c r="I50" t="str">
        <f t="shared" si="27"/>
        <v>DUD</v>
      </c>
      <c r="J50" t="str">
        <f t="shared" si="27"/>
        <v>DUD</v>
      </c>
      <c r="K50" t="str">
        <f t="shared" si="27"/>
        <v>DUD</v>
      </c>
      <c r="L50" t="str">
        <f t="shared" si="27"/>
        <v>DUD</v>
      </c>
      <c r="M50" t="str">
        <f t="shared" si="27"/>
        <v>DUD</v>
      </c>
      <c r="N50" t="str">
        <f t="shared" si="27"/>
        <v>DUD</v>
      </c>
      <c r="O50" t="str">
        <f t="shared" si="28"/>
        <v>DUD</v>
      </c>
      <c r="P50" t="str">
        <f t="shared" si="28"/>
        <v>DUD</v>
      </c>
      <c r="Q50" t="str">
        <f t="shared" si="28"/>
        <v>DUD</v>
      </c>
      <c r="R50" t="str">
        <f t="shared" si="28"/>
        <v>DUD</v>
      </c>
      <c r="S50" t="str">
        <f t="shared" si="28"/>
        <v>DUD</v>
      </c>
      <c r="T50" t="str">
        <f t="shared" si="28"/>
        <v>DUD</v>
      </c>
      <c r="U50" t="str">
        <f t="shared" si="28"/>
        <v>DUD</v>
      </c>
      <c r="V50" t="str">
        <f t="shared" si="23"/>
        <v>DUD</v>
      </c>
      <c r="W50" t="str">
        <f t="shared" si="23"/>
        <v>DUD</v>
      </c>
      <c r="X50" t="str">
        <f t="shared" si="23"/>
        <v>DUD</v>
      </c>
      <c r="Y50" t="str">
        <f t="shared" si="23"/>
        <v>DUD</v>
      </c>
      <c r="Z50" t="str">
        <f t="shared" si="23"/>
        <v>DUD</v>
      </c>
      <c r="AA50" t="str">
        <f t="shared" si="23"/>
        <v>DUD</v>
      </c>
      <c r="AB50" t="str">
        <f t="shared" si="24"/>
        <v>DUD</v>
      </c>
      <c r="AC50" t="str">
        <f t="shared" si="24"/>
        <v>DUD</v>
      </c>
      <c r="AD50" t="str">
        <f t="shared" si="24"/>
        <v>DUD</v>
      </c>
      <c r="AE50" t="str">
        <f t="shared" si="24"/>
        <v>DUD</v>
      </c>
      <c r="AF50" t="str">
        <f t="shared" si="24"/>
        <v>DUD</v>
      </c>
      <c r="AG50" t="str">
        <f t="shared" si="25"/>
        <v>DUD</v>
      </c>
      <c r="AH50" t="str">
        <f t="shared" si="25"/>
        <v>DUD</v>
      </c>
      <c r="AI50" t="str">
        <f t="shared" si="25"/>
        <v>DUD</v>
      </c>
      <c r="AJ50" t="str">
        <f t="shared" si="25"/>
        <v>DUD</v>
      </c>
      <c r="AK50" t="str">
        <f t="shared" si="26"/>
        <v>DUD</v>
      </c>
      <c r="AL50" t="str">
        <f t="shared" si="26"/>
        <v>DUD</v>
      </c>
      <c r="AM50" t="str">
        <f t="shared" si="7"/>
        <v>DUD</v>
      </c>
      <c r="AN50" t="str">
        <f t="shared" si="8"/>
        <v>DUD</v>
      </c>
      <c r="AO50">
        <f t="shared" si="9"/>
        <v>0</v>
      </c>
      <c r="AP50" s="69">
        <f t="shared" si="13"/>
        <v>1</v>
      </c>
      <c r="AQ50" s="21" t="str">
        <f t="shared" si="14"/>
        <v>Atkinson, A.B. Jr. (2002) A Model for the PTX Properties of H2O-NaCl. Unpublished MSc Thesis, Dept. of Geosciences, Virginia Tech, Blacksburg VA, 133 pp.</v>
      </c>
      <c r="AR50" s="30" t="e">
        <f t="shared" si="15"/>
        <v>#REF!</v>
      </c>
      <c r="AS50" s="30" t="e">
        <f t="shared" si="16"/>
        <v>#REF!</v>
      </c>
      <c r="AT50" s="30" t="e">
        <f t="shared" si="17"/>
        <v>#REF!</v>
      </c>
      <c r="AU50" s="68" t="str">
        <f t="shared" si="18"/>
        <v/>
      </c>
      <c r="AV50" s="30" t="e">
        <f t="shared" si="19"/>
        <v>#REF!</v>
      </c>
      <c r="AW50" s="63" t="e">
        <f>IF(AND(A50&gt;C50,B50="halite"),'Tm-supplement'!AS50,         0.9923-0.030512*(C50/100)^2-0.00021977*(C50/100)^4+0.086241*(D50)/10-0.041768*(C50/100)*(D50/10)+0.014825*(C50/100)^2*(D50/10)+0.001446*(C50/100)^3*(D50/10)-0.0000000030852*(C50/100)^8*(D50/10)+0.013051*(C50/100)*(D50/10)^2-0.0061402*(C50/100)^2*(D50/10)^2-0.0012843*(D50/10)^3+0.00037604*(C50/100)^2*(D50/10)^3-0.0000000099594*(C50/100)^2*(D50/10)^7)</f>
        <v>#REF!</v>
      </c>
      <c r="AX50" s="40" t="e">
        <f t="shared" si="20"/>
        <v>#REF!</v>
      </c>
      <c r="AY50"/>
    </row>
    <row r="51" spans="1:51" ht="13" customHeight="1">
      <c r="A51" t="e">
        <f>IF(ISBLANK(Main!#REF!), IF(ISNUMBER(Main!#REF!), 'Tm-Th-Salinity'!H51,""),Main!#REF!)</f>
        <v>#REF!</v>
      </c>
      <c r="B51" t="e">
        <f>Main!#REF!</f>
        <v>#REF!</v>
      </c>
      <c r="C51" s="20" t="str">
        <f>IF(ISNUMBER(Main!#REF!),Main!#REF!,"")</f>
        <v/>
      </c>
      <c r="D51" s="25" t="e">
        <f>IF('Tm-Th-Salinity'!E51=0, 0.000001, 'Tm-supplement'!BB51)</f>
        <v>#REF!</v>
      </c>
      <c r="E51" t="e">
        <f t="shared" si="10"/>
        <v>#VALUE!</v>
      </c>
      <c r="F51" t="e">
        <f t="shared" si="11"/>
        <v>#REF!</v>
      </c>
      <c r="G51" t="str">
        <f t="shared" si="27"/>
        <v>DUD</v>
      </c>
      <c r="H51" t="str">
        <f t="shared" si="27"/>
        <v>DUD</v>
      </c>
      <c r="I51" t="str">
        <f t="shared" si="27"/>
        <v>DUD</v>
      </c>
      <c r="J51" t="str">
        <f t="shared" si="27"/>
        <v>DUD</v>
      </c>
      <c r="K51" t="str">
        <f t="shared" si="27"/>
        <v>DUD</v>
      </c>
      <c r="L51" t="str">
        <f t="shared" si="27"/>
        <v>DUD</v>
      </c>
      <c r="M51" t="str">
        <f t="shared" si="27"/>
        <v>DUD</v>
      </c>
      <c r="N51" t="str">
        <f t="shared" si="27"/>
        <v>DUD</v>
      </c>
      <c r="O51" t="str">
        <f t="shared" si="28"/>
        <v>DUD</v>
      </c>
      <c r="P51" t="str">
        <f t="shared" si="28"/>
        <v>DUD</v>
      </c>
      <c r="Q51" t="str">
        <f t="shared" si="28"/>
        <v>DUD</v>
      </c>
      <c r="R51" t="str">
        <f t="shared" si="28"/>
        <v>DUD</v>
      </c>
      <c r="S51" t="str">
        <f t="shared" si="28"/>
        <v>DUD</v>
      </c>
      <c r="T51" t="str">
        <f t="shared" si="28"/>
        <v>DUD</v>
      </c>
      <c r="U51" t="str">
        <f t="shared" si="28"/>
        <v>DUD</v>
      </c>
      <c r="V51" t="str">
        <f t="shared" si="23"/>
        <v>DUD</v>
      </c>
      <c r="W51" t="str">
        <f t="shared" si="23"/>
        <v>DUD</v>
      </c>
      <c r="X51" t="str">
        <f t="shared" si="23"/>
        <v>DUD</v>
      </c>
      <c r="Y51" t="str">
        <f t="shared" si="23"/>
        <v>DUD</v>
      </c>
      <c r="Z51" t="str">
        <f t="shared" si="23"/>
        <v>DUD</v>
      </c>
      <c r="AA51" t="str">
        <f t="shared" si="23"/>
        <v>DUD</v>
      </c>
      <c r="AB51" t="str">
        <f t="shared" si="24"/>
        <v>DUD</v>
      </c>
      <c r="AC51" t="str">
        <f t="shared" si="24"/>
        <v>DUD</v>
      </c>
      <c r="AD51" t="str">
        <f t="shared" si="24"/>
        <v>DUD</v>
      </c>
      <c r="AE51" t="str">
        <f t="shared" si="24"/>
        <v>DUD</v>
      </c>
      <c r="AF51" t="str">
        <f t="shared" si="24"/>
        <v>DUD</v>
      </c>
      <c r="AG51" t="str">
        <f t="shared" si="25"/>
        <v>DUD</v>
      </c>
      <c r="AH51" t="str">
        <f t="shared" si="25"/>
        <v>DUD</v>
      </c>
      <c r="AI51" t="str">
        <f t="shared" si="25"/>
        <v>DUD</v>
      </c>
      <c r="AJ51" t="str">
        <f t="shared" si="25"/>
        <v>DUD</v>
      </c>
      <c r="AK51" t="str">
        <f t="shared" si="26"/>
        <v>DUD</v>
      </c>
      <c r="AL51" t="str">
        <f t="shared" si="26"/>
        <v>DUD</v>
      </c>
      <c r="AM51" t="str">
        <f t="shared" si="7"/>
        <v>DUD</v>
      </c>
      <c r="AN51" t="str">
        <f t="shared" si="8"/>
        <v>DUD</v>
      </c>
      <c r="AO51">
        <f t="shared" si="9"/>
        <v>0</v>
      </c>
      <c r="AP51" s="69">
        <f t="shared" si="13"/>
        <v>1</v>
      </c>
      <c r="AQ51" s="21" t="str">
        <f t="shared" si="14"/>
        <v>Atkinson, A.B. Jr. (2002) A Model for the PTX Properties of H2O-NaCl. Unpublished MSc Thesis, Dept. of Geosciences, Virginia Tech, Blacksburg VA, 133 pp.</v>
      </c>
      <c r="AR51" s="30" t="e">
        <f t="shared" si="15"/>
        <v>#REF!</v>
      </c>
      <c r="AS51" s="30" t="e">
        <f t="shared" si="16"/>
        <v>#REF!</v>
      </c>
      <c r="AT51" s="30" t="e">
        <f t="shared" si="17"/>
        <v>#REF!</v>
      </c>
      <c r="AU51" s="68" t="str">
        <f t="shared" si="18"/>
        <v/>
      </c>
      <c r="AV51" s="30" t="e">
        <f t="shared" si="19"/>
        <v>#REF!</v>
      </c>
      <c r="AW51" s="63" t="e">
        <f>IF(AND(A51&gt;C51,B51="halite"),'Tm-supplement'!AS51,         0.9923-0.030512*(C51/100)^2-0.00021977*(C51/100)^4+0.086241*(D51)/10-0.041768*(C51/100)*(D51/10)+0.014825*(C51/100)^2*(D51/10)+0.001446*(C51/100)^3*(D51/10)-0.0000000030852*(C51/100)^8*(D51/10)+0.013051*(C51/100)*(D51/10)^2-0.0061402*(C51/100)^2*(D51/10)^2-0.0012843*(D51/10)^3+0.00037604*(C51/100)^2*(D51/10)^3-0.0000000099594*(C51/100)^2*(D51/10)^7)</f>
        <v>#REF!</v>
      </c>
      <c r="AX51" s="40" t="e">
        <f t="shared" si="20"/>
        <v>#REF!</v>
      </c>
      <c r="AY51"/>
    </row>
    <row r="52" spans="1:51" ht="13" customHeight="1">
      <c r="A52" t="e">
        <f>IF(ISBLANK(Main!#REF!), IF(ISNUMBER(Main!#REF!), 'Tm-Th-Salinity'!H52,""),Main!#REF!)</f>
        <v>#REF!</v>
      </c>
      <c r="B52" t="e">
        <f>Main!#REF!</f>
        <v>#REF!</v>
      </c>
      <c r="C52" s="20" t="str">
        <f>IF(ISNUMBER(Main!#REF!),Main!#REF!,"")</f>
        <v/>
      </c>
      <c r="D52" s="25" t="e">
        <f>IF('Tm-Th-Salinity'!E52=0, 0.000001, 'Tm-supplement'!BB52)</f>
        <v>#REF!</v>
      </c>
      <c r="E52" t="e">
        <f t="shared" si="10"/>
        <v>#VALUE!</v>
      </c>
      <c r="F52" t="e">
        <f t="shared" si="11"/>
        <v>#REF!</v>
      </c>
      <c r="G52" t="str">
        <f t="shared" si="27"/>
        <v>DUD</v>
      </c>
      <c r="H52" t="str">
        <f t="shared" si="27"/>
        <v>DUD</v>
      </c>
      <c r="I52" t="str">
        <f t="shared" si="27"/>
        <v>DUD</v>
      </c>
      <c r="J52" t="str">
        <f t="shared" si="27"/>
        <v>DUD</v>
      </c>
      <c r="K52" t="str">
        <f t="shared" si="27"/>
        <v>DUD</v>
      </c>
      <c r="L52" t="str">
        <f t="shared" si="27"/>
        <v>DUD</v>
      </c>
      <c r="M52" t="str">
        <f t="shared" si="27"/>
        <v>DUD</v>
      </c>
      <c r="N52" t="str">
        <f t="shared" si="27"/>
        <v>DUD</v>
      </c>
      <c r="O52" t="str">
        <f t="shared" si="28"/>
        <v>DUD</v>
      </c>
      <c r="P52" t="str">
        <f t="shared" si="28"/>
        <v>DUD</v>
      </c>
      <c r="Q52" t="str">
        <f t="shared" si="28"/>
        <v>DUD</v>
      </c>
      <c r="R52" t="str">
        <f t="shared" si="28"/>
        <v>DUD</v>
      </c>
      <c r="S52" t="str">
        <f t="shared" si="28"/>
        <v>DUD</v>
      </c>
      <c r="T52" t="str">
        <f t="shared" si="28"/>
        <v>DUD</v>
      </c>
      <c r="U52" t="str">
        <f t="shared" si="28"/>
        <v>DUD</v>
      </c>
      <c r="V52" t="str">
        <f t="shared" si="23"/>
        <v>DUD</v>
      </c>
      <c r="W52" t="str">
        <f t="shared" si="23"/>
        <v>DUD</v>
      </c>
      <c r="X52" t="str">
        <f t="shared" si="23"/>
        <v>DUD</v>
      </c>
      <c r="Y52" t="str">
        <f t="shared" si="23"/>
        <v>DUD</v>
      </c>
      <c r="Z52" t="str">
        <f t="shared" si="23"/>
        <v>DUD</v>
      </c>
      <c r="AA52" t="str">
        <f t="shared" si="23"/>
        <v>DUD</v>
      </c>
      <c r="AB52" t="str">
        <f t="shared" si="24"/>
        <v>DUD</v>
      </c>
      <c r="AC52" t="str">
        <f t="shared" si="24"/>
        <v>DUD</v>
      </c>
      <c r="AD52" t="str">
        <f t="shared" si="24"/>
        <v>DUD</v>
      </c>
      <c r="AE52" t="str">
        <f t="shared" si="24"/>
        <v>DUD</v>
      </c>
      <c r="AF52" t="str">
        <f t="shared" si="24"/>
        <v>DUD</v>
      </c>
      <c r="AG52" t="str">
        <f t="shared" si="25"/>
        <v>DUD</v>
      </c>
      <c r="AH52" t="str">
        <f t="shared" si="25"/>
        <v>DUD</v>
      </c>
      <c r="AI52" t="str">
        <f t="shared" si="25"/>
        <v>DUD</v>
      </c>
      <c r="AJ52" t="str">
        <f t="shared" si="25"/>
        <v>DUD</v>
      </c>
      <c r="AK52" t="str">
        <f t="shared" si="26"/>
        <v>DUD</v>
      </c>
      <c r="AL52" t="str">
        <f t="shared" si="26"/>
        <v>DUD</v>
      </c>
      <c r="AM52" t="str">
        <f t="shared" si="7"/>
        <v>DUD</v>
      </c>
      <c r="AN52" t="str">
        <f t="shared" si="8"/>
        <v>DUD</v>
      </c>
      <c r="AO52">
        <f t="shared" si="9"/>
        <v>0</v>
      </c>
      <c r="AP52" s="69">
        <f t="shared" si="13"/>
        <v>1</v>
      </c>
      <c r="AQ52" s="21" t="str">
        <f t="shared" si="14"/>
        <v>Atkinson, A.B. Jr. (2002) A Model for the PTX Properties of H2O-NaCl. Unpublished MSc Thesis, Dept. of Geosciences, Virginia Tech, Blacksburg VA, 133 pp.</v>
      </c>
      <c r="AR52" s="30" t="e">
        <f t="shared" si="15"/>
        <v>#REF!</v>
      </c>
      <c r="AS52" s="30" t="e">
        <f t="shared" si="16"/>
        <v>#REF!</v>
      </c>
      <c r="AT52" s="30" t="e">
        <f t="shared" si="17"/>
        <v>#REF!</v>
      </c>
      <c r="AU52" s="68" t="str">
        <f t="shared" si="18"/>
        <v/>
      </c>
      <c r="AV52" s="30" t="e">
        <f t="shared" si="19"/>
        <v>#REF!</v>
      </c>
      <c r="AW52" s="63" t="e">
        <f>IF(AND(A52&gt;C52,B52="halite"),'Tm-supplement'!AS52,         0.9923-0.030512*(C52/100)^2-0.00021977*(C52/100)^4+0.086241*(D52)/10-0.041768*(C52/100)*(D52/10)+0.014825*(C52/100)^2*(D52/10)+0.001446*(C52/100)^3*(D52/10)-0.0000000030852*(C52/100)^8*(D52/10)+0.013051*(C52/100)*(D52/10)^2-0.0061402*(C52/100)^2*(D52/10)^2-0.0012843*(D52/10)^3+0.00037604*(C52/100)^2*(D52/10)^3-0.0000000099594*(C52/100)^2*(D52/10)^7)</f>
        <v>#REF!</v>
      </c>
      <c r="AX52" s="40" t="e">
        <f t="shared" si="20"/>
        <v>#REF!</v>
      </c>
      <c r="AY52"/>
    </row>
    <row r="53" spans="1:51" ht="13" customHeight="1">
      <c r="A53" t="e">
        <f>IF(ISBLANK(Main!#REF!), IF(ISNUMBER(Main!#REF!), 'Tm-Th-Salinity'!H53,""),Main!#REF!)</f>
        <v>#REF!</v>
      </c>
      <c r="B53" t="e">
        <f>Main!#REF!</f>
        <v>#REF!</v>
      </c>
      <c r="C53" s="20" t="str">
        <f>IF(ISNUMBER(Main!#REF!),Main!#REF!,"")</f>
        <v/>
      </c>
      <c r="D53" s="25" t="e">
        <f>IF('Tm-Th-Salinity'!E53=0, 0.000001, 'Tm-supplement'!BB53)</f>
        <v>#REF!</v>
      </c>
      <c r="E53" t="e">
        <f t="shared" si="10"/>
        <v>#VALUE!</v>
      </c>
      <c r="F53" t="e">
        <f t="shared" si="11"/>
        <v>#REF!</v>
      </c>
      <c r="G53" t="str">
        <f t="shared" si="27"/>
        <v>DUD</v>
      </c>
      <c r="H53" t="str">
        <f t="shared" si="27"/>
        <v>DUD</v>
      </c>
      <c r="I53" t="str">
        <f t="shared" si="27"/>
        <v>DUD</v>
      </c>
      <c r="J53" t="str">
        <f t="shared" si="27"/>
        <v>DUD</v>
      </c>
      <c r="K53" t="str">
        <f t="shared" si="27"/>
        <v>DUD</v>
      </c>
      <c r="L53" t="str">
        <f t="shared" si="27"/>
        <v>DUD</v>
      </c>
      <c r="M53" t="str">
        <f t="shared" si="27"/>
        <v>DUD</v>
      </c>
      <c r="N53" t="str">
        <f t="shared" si="27"/>
        <v>DUD</v>
      </c>
      <c r="O53" t="str">
        <f t="shared" si="28"/>
        <v>DUD</v>
      </c>
      <c r="P53" t="str">
        <f t="shared" si="28"/>
        <v>DUD</v>
      </c>
      <c r="Q53" t="str">
        <f t="shared" si="28"/>
        <v>DUD</v>
      </c>
      <c r="R53" t="str">
        <f t="shared" si="28"/>
        <v>DUD</v>
      </c>
      <c r="S53" t="str">
        <f t="shared" si="28"/>
        <v>DUD</v>
      </c>
      <c r="T53" t="str">
        <f t="shared" si="28"/>
        <v>DUD</v>
      </c>
      <c r="U53" t="str">
        <f t="shared" si="28"/>
        <v>DUD</v>
      </c>
      <c r="V53" t="str">
        <f t="shared" si="23"/>
        <v>DUD</v>
      </c>
      <c r="W53" t="str">
        <f t="shared" si="23"/>
        <v>DUD</v>
      </c>
      <c r="X53" t="str">
        <f t="shared" si="23"/>
        <v>DUD</v>
      </c>
      <c r="Y53" t="str">
        <f t="shared" si="23"/>
        <v>DUD</v>
      </c>
      <c r="Z53" t="str">
        <f t="shared" si="23"/>
        <v>DUD</v>
      </c>
      <c r="AA53" t="str">
        <f t="shared" si="23"/>
        <v>DUD</v>
      </c>
      <c r="AB53" t="str">
        <f t="shared" si="24"/>
        <v>DUD</v>
      </c>
      <c r="AC53" t="str">
        <f t="shared" si="24"/>
        <v>DUD</v>
      </c>
      <c r="AD53" t="str">
        <f t="shared" si="24"/>
        <v>DUD</v>
      </c>
      <c r="AE53" t="str">
        <f t="shared" si="24"/>
        <v>DUD</v>
      </c>
      <c r="AF53" t="str">
        <f t="shared" si="24"/>
        <v>DUD</v>
      </c>
      <c r="AG53" t="str">
        <f t="shared" si="25"/>
        <v>DUD</v>
      </c>
      <c r="AH53" t="str">
        <f t="shared" si="25"/>
        <v>DUD</v>
      </c>
      <c r="AI53" t="str">
        <f t="shared" si="25"/>
        <v>DUD</v>
      </c>
      <c r="AJ53" t="str">
        <f t="shared" si="25"/>
        <v>DUD</v>
      </c>
      <c r="AK53" t="str">
        <f t="shared" si="26"/>
        <v>DUD</v>
      </c>
      <c r="AL53" t="str">
        <f t="shared" si="26"/>
        <v>DUD</v>
      </c>
      <c r="AM53" t="str">
        <f t="shared" si="7"/>
        <v>DUD</v>
      </c>
      <c r="AN53" t="str">
        <f t="shared" si="8"/>
        <v>DUD</v>
      </c>
      <c r="AO53">
        <f t="shared" si="9"/>
        <v>0</v>
      </c>
      <c r="AP53" s="69">
        <f t="shared" si="13"/>
        <v>1</v>
      </c>
      <c r="AQ53" s="21" t="str">
        <f t="shared" si="14"/>
        <v>Atkinson, A.B. Jr. (2002) A Model for the PTX Properties of H2O-NaCl. Unpublished MSc Thesis, Dept. of Geosciences, Virginia Tech, Blacksburg VA, 133 pp.</v>
      </c>
      <c r="AR53" s="30" t="e">
        <f t="shared" si="15"/>
        <v>#REF!</v>
      </c>
      <c r="AS53" s="30" t="e">
        <f t="shared" si="16"/>
        <v>#REF!</v>
      </c>
      <c r="AT53" s="30" t="e">
        <f t="shared" si="17"/>
        <v>#REF!</v>
      </c>
      <c r="AU53" s="68" t="str">
        <f t="shared" si="18"/>
        <v/>
      </c>
      <c r="AV53" s="30" t="e">
        <f t="shared" si="19"/>
        <v>#REF!</v>
      </c>
      <c r="AW53" s="63" t="e">
        <f>IF(AND(A53&gt;C53,B53="halite"),'Tm-supplement'!AS53,         0.9923-0.030512*(C53/100)^2-0.00021977*(C53/100)^4+0.086241*(D53)/10-0.041768*(C53/100)*(D53/10)+0.014825*(C53/100)^2*(D53/10)+0.001446*(C53/100)^3*(D53/10)-0.0000000030852*(C53/100)^8*(D53/10)+0.013051*(C53/100)*(D53/10)^2-0.0061402*(C53/100)^2*(D53/10)^2-0.0012843*(D53/10)^3+0.00037604*(C53/100)^2*(D53/10)^3-0.0000000099594*(C53/100)^2*(D53/10)^7)</f>
        <v>#REF!</v>
      </c>
      <c r="AX53" s="40" t="e">
        <f t="shared" si="20"/>
        <v>#REF!</v>
      </c>
      <c r="AY53"/>
    </row>
    <row r="54" spans="1:51" ht="13" customHeight="1">
      <c r="A54" t="e">
        <f>IF(ISBLANK(Main!#REF!), IF(ISNUMBER(Main!#REF!), 'Tm-Th-Salinity'!H54,""),Main!#REF!)</f>
        <v>#REF!</v>
      </c>
      <c r="B54" t="e">
        <f>Main!#REF!</f>
        <v>#REF!</v>
      </c>
      <c r="C54" s="20" t="str">
        <f>IF(ISNUMBER(Main!#REF!),Main!#REF!,"")</f>
        <v/>
      </c>
      <c r="D54" s="25" t="e">
        <f>IF('Tm-Th-Salinity'!E54=0, 0.000001, 'Tm-supplement'!BB54)</f>
        <v>#REF!</v>
      </c>
      <c r="E54" t="e">
        <f t="shared" si="10"/>
        <v>#VALUE!</v>
      </c>
      <c r="F54" t="e">
        <f t="shared" si="11"/>
        <v>#REF!</v>
      </c>
      <c r="G54" t="str">
        <f t="shared" si="27"/>
        <v>DUD</v>
      </c>
      <c r="H54" t="str">
        <f t="shared" si="27"/>
        <v>DUD</v>
      </c>
      <c r="I54" t="str">
        <f t="shared" si="27"/>
        <v>DUD</v>
      </c>
      <c r="J54" t="str">
        <f t="shared" si="27"/>
        <v>DUD</v>
      </c>
      <c r="K54" t="str">
        <f t="shared" si="27"/>
        <v>DUD</v>
      </c>
      <c r="L54" t="str">
        <f t="shared" si="27"/>
        <v>DUD</v>
      </c>
      <c r="M54" t="str">
        <f t="shared" si="27"/>
        <v>DUD</v>
      </c>
      <c r="N54" t="str">
        <f t="shared" si="27"/>
        <v>DUD</v>
      </c>
      <c r="O54" t="str">
        <f t="shared" si="28"/>
        <v>DUD</v>
      </c>
      <c r="P54" t="str">
        <f t="shared" si="28"/>
        <v>DUD</v>
      </c>
      <c r="Q54" t="str">
        <f t="shared" si="28"/>
        <v>DUD</v>
      </c>
      <c r="R54" t="str">
        <f t="shared" si="28"/>
        <v>DUD</v>
      </c>
      <c r="S54" t="str">
        <f t="shared" si="28"/>
        <v>DUD</v>
      </c>
      <c r="T54" t="str">
        <f t="shared" si="28"/>
        <v>DUD</v>
      </c>
      <c r="U54" t="str">
        <f t="shared" si="28"/>
        <v>DUD</v>
      </c>
      <c r="V54" t="str">
        <f t="shared" si="23"/>
        <v>DUD</v>
      </c>
      <c r="W54" t="str">
        <f t="shared" si="23"/>
        <v>DUD</v>
      </c>
      <c r="X54" t="str">
        <f t="shared" si="23"/>
        <v>DUD</v>
      </c>
      <c r="Y54" t="str">
        <f t="shared" si="23"/>
        <v>DUD</v>
      </c>
      <c r="Z54" t="str">
        <f t="shared" si="23"/>
        <v>DUD</v>
      </c>
      <c r="AA54" t="str">
        <f t="shared" si="23"/>
        <v>DUD</v>
      </c>
      <c r="AB54" t="str">
        <f t="shared" si="24"/>
        <v>DUD</v>
      </c>
      <c r="AC54" t="str">
        <f t="shared" si="24"/>
        <v>DUD</v>
      </c>
      <c r="AD54" t="str">
        <f t="shared" si="24"/>
        <v>DUD</v>
      </c>
      <c r="AE54" t="str">
        <f t="shared" si="24"/>
        <v>DUD</v>
      </c>
      <c r="AF54" t="str">
        <f t="shared" si="24"/>
        <v>DUD</v>
      </c>
      <c r="AG54" t="str">
        <f t="shared" si="25"/>
        <v>DUD</v>
      </c>
      <c r="AH54" t="str">
        <f t="shared" si="25"/>
        <v>DUD</v>
      </c>
      <c r="AI54" t="str">
        <f t="shared" si="25"/>
        <v>DUD</v>
      </c>
      <c r="AJ54" t="str">
        <f t="shared" si="25"/>
        <v>DUD</v>
      </c>
      <c r="AK54" t="str">
        <f t="shared" si="26"/>
        <v>DUD</v>
      </c>
      <c r="AL54" t="str">
        <f t="shared" si="26"/>
        <v>DUD</v>
      </c>
      <c r="AM54" t="str">
        <f t="shared" si="7"/>
        <v>DUD</v>
      </c>
      <c r="AN54" t="str">
        <f t="shared" si="8"/>
        <v>DUD</v>
      </c>
      <c r="AO54">
        <f t="shared" si="9"/>
        <v>0</v>
      </c>
      <c r="AP54" s="69">
        <f t="shared" si="13"/>
        <v>1</v>
      </c>
      <c r="AQ54" s="21" t="str">
        <f t="shared" si="14"/>
        <v>Atkinson, A.B. Jr. (2002) A Model for the PTX Properties of H2O-NaCl. Unpublished MSc Thesis, Dept. of Geosciences, Virginia Tech, Blacksburg VA, 133 pp.</v>
      </c>
      <c r="AR54" s="30" t="e">
        <f t="shared" si="15"/>
        <v>#REF!</v>
      </c>
      <c r="AS54" s="30" t="e">
        <f t="shared" si="16"/>
        <v>#REF!</v>
      </c>
      <c r="AT54" s="30" t="e">
        <f t="shared" si="17"/>
        <v>#REF!</v>
      </c>
      <c r="AU54" s="68" t="str">
        <f t="shared" si="18"/>
        <v/>
      </c>
      <c r="AV54" s="30" t="e">
        <f t="shared" si="19"/>
        <v>#REF!</v>
      </c>
      <c r="AW54" s="63" t="e">
        <f>IF(AND(A54&gt;C54,B54="halite"),'Tm-supplement'!AS54,         0.9923-0.030512*(C54/100)^2-0.00021977*(C54/100)^4+0.086241*(D54)/10-0.041768*(C54/100)*(D54/10)+0.014825*(C54/100)^2*(D54/10)+0.001446*(C54/100)^3*(D54/10)-0.0000000030852*(C54/100)^8*(D54/10)+0.013051*(C54/100)*(D54/10)^2-0.0061402*(C54/100)^2*(D54/10)^2-0.0012843*(D54/10)^3+0.00037604*(C54/100)^2*(D54/10)^3-0.0000000099594*(C54/100)^2*(D54/10)^7)</f>
        <v>#REF!</v>
      </c>
      <c r="AX54" s="40" t="e">
        <f t="shared" si="20"/>
        <v>#REF!</v>
      </c>
      <c r="AY54"/>
    </row>
    <row r="55" spans="1:51" ht="13" customHeight="1">
      <c r="A55" t="e">
        <f>IF(ISBLANK(Main!#REF!), IF(ISNUMBER(Main!#REF!), 'Tm-Th-Salinity'!H55,""),Main!#REF!)</f>
        <v>#REF!</v>
      </c>
      <c r="B55" t="e">
        <f>Main!#REF!</f>
        <v>#REF!</v>
      </c>
      <c r="C55" s="20" t="str">
        <f>IF(ISNUMBER(Main!#REF!),Main!#REF!,"")</f>
        <v/>
      </c>
      <c r="D55" s="25" t="e">
        <f>IF('Tm-Th-Salinity'!E55=0, 0.000001, 'Tm-supplement'!BB55)</f>
        <v>#REF!</v>
      </c>
      <c r="E55" t="e">
        <f t="shared" si="10"/>
        <v>#VALUE!</v>
      </c>
      <c r="F55" t="e">
        <f t="shared" si="11"/>
        <v>#REF!</v>
      </c>
      <c r="G55" t="str">
        <f t="shared" si="27"/>
        <v>DUD</v>
      </c>
      <c r="H55" t="str">
        <f t="shared" si="27"/>
        <v>DUD</v>
      </c>
      <c r="I55" t="str">
        <f t="shared" si="27"/>
        <v>DUD</v>
      </c>
      <c r="J55" t="str">
        <f t="shared" si="27"/>
        <v>DUD</v>
      </c>
      <c r="K55" t="str">
        <f t="shared" si="27"/>
        <v>DUD</v>
      </c>
      <c r="L55" t="str">
        <f t="shared" si="27"/>
        <v>DUD</v>
      </c>
      <c r="M55" t="str">
        <f t="shared" si="27"/>
        <v>DUD</v>
      </c>
      <c r="N55" t="str">
        <f t="shared" si="27"/>
        <v>DUD</v>
      </c>
      <c r="O55" t="str">
        <f t="shared" si="28"/>
        <v>DUD</v>
      </c>
      <c r="P55" t="str">
        <f t="shared" si="28"/>
        <v>DUD</v>
      </c>
      <c r="Q55" t="str">
        <f t="shared" si="28"/>
        <v>DUD</v>
      </c>
      <c r="R55" t="str">
        <f t="shared" si="28"/>
        <v>DUD</v>
      </c>
      <c r="S55" t="str">
        <f t="shared" si="28"/>
        <v>DUD</v>
      </c>
      <c r="T55" t="str">
        <f t="shared" si="28"/>
        <v>DUD</v>
      </c>
      <c r="U55" t="str">
        <f t="shared" si="28"/>
        <v>DUD</v>
      </c>
      <c r="V55" t="str">
        <f t="shared" si="23"/>
        <v>DUD</v>
      </c>
      <c r="W55" t="str">
        <f t="shared" si="23"/>
        <v>DUD</v>
      </c>
      <c r="X55" t="str">
        <f t="shared" si="23"/>
        <v>DUD</v>
      </c>
      <c r="Y55" t="str">
        <f t="shared" si="23"/>
        <v>DUD</v>
      </c>
      <c r="Z55" t="str">
        <f t="shared" si="23"/>
        <v>DUD</v>
      </c>
      <c r="AA55" t="str">
        <f t="shared" si="23"/>
        <v>DUD</v>
      </c>
      <c r="AB55" t="str">
        <f t="shared" si="24"/>
        <v>DUD</v>
      </c>
      <c r="AC55" t="str">
        <f t="shared" si="24"/>
        <v>DUD</v>
      </c>
      <c r="AD55" t="str">
        <f t="shared" si="24"/>
        <v>DUD</v>
      </c>
      <c r="AE55" t="str">
        <f t="shared" si="24"/>
        <v>DUD</v>
      </c>
      <c r="AF55" t="str">
        <f t="shared" si="24"/>
        <v>DUD</v>
      </c>
      <c r="AG55" t="str">
        <f t="shared" si="25"/>
        <v>DUD</v>
      </c>
      <c r="AH55" t="str">
        <f t="shared" si="25"/>
        <v>DUD</v>
      </c>
      <c r="AI55" t="str">
        <f t="shared" si="25"/>
        <v>DUD</v>
      </c>
      <c r="AJ55" t="str">
        <f t="shared" si="25"/>
        <v>DUD</v>
      </c>
      <c r="AK55" t="str">
        <f t="shared" si="26"/>
        <v>DUD</v>
      </c>
      <c r="AL55" t="str">
        <f t="shared" si="26"/>
        <v>DUD</v>
      </c>
      <c r="AM55" t="str">
        <f t="shared" si="7"/>
        <v>DUD</v>
      </c>
      <c r="AN55" t="str">
        <f t="shared" si="8"/>
        <v>DUD</v>
      </c>
      <c r="AO55">
        <f t="shared" si="9"/>
        <v>0</v>
      </c>
      <c r="AP55" s="69">
        <f t="shared" si="13"/>
        <v>1</v>
      </c>
      <c r="AQ55" s="21" t="str">
        <f t="shared" si="14"/>
        <v>Atkinson, A.B. Jr. (2002) A Model for the PTX Properties of H2O-NaCl. Unpublished MSc Thesis, Dept. of Geosciences, Virginia Tech, Blacksburg VA, 133 pp.</v>
      </c>
      <c r="AR55" s="30" t="e">
        <f t="shared" si="15"/>
        <v>#REF!</v>
      </c>
      <c r="AS55" s="30" t="e">
        <f t="shared" si="16"/>
        <v>#REF!</v>
      </c>
      <c r="AT55" s="30" t="e">
        <f t="shared" si="17"/>
        <v>#REF!</v>
      </c>
      <c r="AU55" s="68" t="str">
        <f t="shared" si="18"/>
        <v/>
      </c>
      <c r="AV55" s="30" t="e">
        <f t="shared" si="19"/>
        <v>#REF!</v>
      </c>
      <c r="AW55" s="63" t="e">
        <f>IF(AND(A55&gt;C55,B55="halite"),'Tm-supplement'!AS55,         0.9923-0.030512*(C55/100)^2-0.00021977*(C55/100)^4+0.086241*(D55)/10-0.041768*(C55/100)*(D55/10)+0.014825*(C55/100)^2*(D55/10)+0.001446*(C55/100)^3*(D55/10)-0.0000000030852*(C55/100)^8*(D55/10)+0.013051*(C55/100)*(D55/10)^2-0.0061402*(C55/100)^2*(D55/10)^2-0.0012843*(D55/10)^3+0.00037604*(C55/100)^2*(D55/10)^3-0.0000000099594*(C55/100)^2*(D55/10)^7)</f>
        <v>#REF!</v>
      </c>
      <c r="AX55" s="40" t="e">
        <f t="shared" si="20"/>
        <v>#REF!</v>
      </c>
      <c r="AY55"/>
    </row>
    <row r="56" spans="1:51" ht="13" customHeight="1">
      <c r="A56" t="e">
        <f>IF(ISBLANK(Main!#REF!), IF(ISNUMBER(Main!#REF!), 'Tm-Th-Salinity'!H56,""),Main!#REF!)</f>
        <v>#REF!</v>
      </c>
      <c r="B56" t="e">
        <f>Main!#REF!</f>
        <v>#REF!</v>
      </c>
      <c r="C56" s="20" t="str">
        <f>IF(ISNUMBER(Main!#REF!),Main!#REF!,"")</f>
        <v/>
      </c>
      <c r="D56" s="25" t="e">
        <f>IF('Tm-Th-Salinity'!E56=0, 0.000001, 'Tm-supplement'!BB56)</f>
        <v>#REF!</v>
      </c>
      <c r="E56" t="e">
        <f t="shared" si="10"/>
        <v>#VALUE!</v>
      </c>
      <c r="F56" t="e">
        <f t="shared" si="11"/>
        <v>#REF!</v>
      </c>
      <c r="G56" t="str">
        <f t="shared" si="27"/>
        <v>DUD</v>
      </c>
      <c r="H56" t="str">
        <f t="shared" si="27"/>
        <v>DUD</v>
      </c>
      <c r="I56" t="str">
        <f t="shared" si="27"/>
        <v>DUD</v>
      </c>
      <c r="J56" t="str">
        <f t="shared" si="27"/>
        <v>DUD</v>
      </c>
      <c r="K56" t="str">
        <f t="shared" si="27"/>
        <v>DUD</v>
      </c>
      <c r="L56" t="str">
        <f t="shared" si="27"/>
        <v>DUD</v>
      </c>
      <c r="M56" t="str">
        <f t="shared" si="27"/>
        <v>DUD</v>
      </c>
      <c r="N56" t="str">
        <f t="shared" si="27"/>
        <v>DUD</v>
      </c>
      <c r="O56" t="str">
        <f t="shared" si="28"/>
        <v>DUD</v>
      </c>
      <c r="P56" t="str">
        <f t="shared" si="28"/>
        <v>DUD</v>
      </c>
      <c r="Q56" t="str">
        <f t="shared" si="28"/>
        <v>DUD</v>
      </c>
      <c r="R56" t="str">
        <f t="shared" si="28"/>
        <v>DUD</v>
      </c>
      <c r="S56" t="str">
        <f t="shared" si="28"/>
        <v>DUD</v>
      </c>
      <c r="T56" t="str">
        <f t="shared" si="28"/>
        <v>DUD</v>
      </c>
      <c r="U56" t="str">
        <f t="shared" si="28"/>
        <v>DUD</v>
      </c>
      <c r="V56" t="str">
        <f t="shared" si="23"/>
        <v>DUD</v>
      </c>
      <c r="W56" t="str">
        <f t="shared" si="23"/>
        <v>DUD</v>
      </c>
      <c r="X56" t="str">
        <f t="shared" si="23"/>
        <v>DUD</v>
      </c>
      <c r="Y56" t="str">
        <f t="shared" si="23"/>
        <v>DUD</v>
      </c>
      <c r="Z56" t="str">
        <f t="shared" si="23"/>
        <v>DUD</v>
      </c>
      <c r="AA56" t="str">
        <f t="shared" si="23"/>
        <v>DUD</v>
      </c>
      <c r="AB56" t="str">
        <f t="shared" si="24"/>
        <v>DUD</v>
      </c>
      <c r="AC56" t="str">
        <f t="shared" si="24"/>
        <v>DUD</v>
      </c>
      <c r="AD56" t="str">
        <f t="shared" si="24"/>
        <v>DUD</v>
      </c>
      <c r="AE56" t="str">
        <f t="shared" si="24"/>
        <v>DUD</v>
      </c>
      <c r="AF56" t="str">
        <f t="shared" si="24"/>
        <v>DUD</v>
      </c>
      <c r="AG56" t="str">
        <f t="shared" si="25"/>
        <v>DUD</v>
      </c>
      <c r="AH56" t="str">
        <f t="shared" si="25"/>
        <v>DUD</v>
      </c>
      <c r="AI56" t="str">
        <f t="shared" si="25"/>
        <v>DUD</v>
      </c>
      <c r="AJ56" t="str">
        <f t="shared" si="25"/>
        <v>DUD</v>
      </c>
      <c r="AK56" t="str">
        <f t="shared" si="26"/>
        <v>DUD</v>
      </c>
      <c r="AL56" t="str">
        <f t="shared" si="26"/>
        <v>DUD</v>
      </c>
      <c r="AM56" t="str">
        <f t="shared" si="7"/>
        <v>DUD</v>
      </c>
      <c r="AN56" t="str">
        <f t="shared" si="8"/>
        <v>DUD</v>
      </c>
      <c r="AO56">
        <f t="shared" si="9"/>
        <v>0</v>
      </c>
      <c r="AP56" s="69">
        <f t="shared" si="13"/>
        <v>1</v>
      </c>
      <c r="AQ56" s="21" t="str">
        <f t="shared" si="14"/>
        <v>Atkinson, A.B. Jr. (2002) A Model for the PTX Properties of H2O-NaCl. Unpublished MSc Thesis, Dept. of Geosciences, Virginia Tech, Blacksburg VA, 133 pp.</v>
      </c>
      <c r="AR56" s="30" t="e">
        <f t="shared" si="15"/>
        <v>#REF!</v>
      </c>
      <c r="AS56" s="30" t="e">
        <f t="shared" si="16"/>
        <v>#REF!</v>
      </c>
      <c r="AT56" s="30" t="e">
        <f t="shared" si="17"/>
        <v>#REF!</v>
      </c>
      <c r="AU56" s="68" t="str">
        <f t="shared" si="18"/>
        <v/>
      </c>
      <c r="AV56" s="30" t="e">
        <f t="shared" si="19"/>
        <v>#REF!</v>
      </c>
      <c r="AW56" s="63" t="e">
        <f>IF(AND(A56&gt;C56,B56="halite"),'Tm-supplement'!AS56,         0.9923-0.030512*(C56/100)^2-0.00021977*(C56/100)^4+0.086241*(D56)/10-0.041768*(C56/100)*(D56/10)+0.014825*(C56/100)^2*(D56/10)+0.001446*(C56/100)^3*(D56/10)-0.0000000030852*(C56/100)^8*(D56/10)+0.013051*(C56/100)*(D56/10)^2-0.0061402*(C56/100)^2*(D56/10)^2-0.0012843*(D56/10)^3+0.00037604*(C56/100)^2*(D56/10)^3-0.0000000099594*(C56/100)^2*(D56/10)^7)</f>
        <v>#REF!</v>
      </c>
      <c r="AX56" s="40" t="e">
        <f t="shared" si="20"/>
        <v>#REF!</v>
      </c>
      <c r="AY56"/>
    </row>
    <row r="57" spans="1:51" ht="13" customHeight="1">
      <c r="A57" t="e">
        <f>IF(ISBLANK(Main!#REF!), IF(ISNUMBER(Main!#REF!), 'Tm-Th-Salinity'!H57,""),Main!#REF!)</f>
        <v>#REF!</v>
      </c>
      <c r="B57" t="e">
        <f>Main!#REF!</f>
        <v>#REF!</v>
      </c>
      <c r="C57" s="20" t="str">
        <f>IF(ISNUMBER(Main!#REF!),Main!#REF!,"")</f>
        <v/>
      </c>
      <c r="D57" s="25" t="e">
        <f>IF('Tm-Th-Salinity'!E57=0, 0.000001, 'Tm-supplement'!BB57)</f>
        <v>#REF!</v>
      </c>
      <c r="E57" t="e">
        <f t="shared" si="10"/>
        <v>#VALUE!</v>
      </c>
      <c r="F57" t="e">
        <f t="shared" si="11"/>
        <v>#REF!</v>
      </c>
      <c r="G57" t="str">
        <f t="shared" si="27"/>
        <v>DUD</v>
      </c>
      <c r="H57" t="str">
        <f t="shared" si="27"/>
        <v>DUD</v>
      </c>
      <c r="I57" t="str">
        <f t="shared" si="27"/>
        <v>DUD</v>
      </c>
      <c r="J57" t="str">
        <f t="shared" si="27"/>
        <v>DUD</v>
      </c>
      <c r="K57" t="str">
        <f t="shared" si="27"/>
        <v>DUD</v>
      </c>
      <c r="L57" t="str">
        <f t="shared" si="27"/>
        <v>DUD</v>
      </c>
      <c r="M57" t="str">
        <f t="shared" si="27"/>
        <v>DUD</v>
      </c>
      <c r="N57" t="str">
        <f t="shared" si="27"/>
        <v>DUD</v>
      </c>
      <c r="O57" t="str">
        <f t="shared" si="28"/>
        <v>DUD</v>
      </c>
      <c r="P57" t="str">
        <f t="shared" si="28"/>
        <v>DUD</v>
      </c>
      <c r="Q57" t="str">
        <f t="shared" si="28"/>
        <v>DUD</v>
      </c>
      <c r="R57" t="str">
        <f t="shared" si="28"/>
        <v>DUD</v>
      </c>
      <c r="S57" t="str">
        <f t="shared" si="28"/>
        <v>DUD</v>
      </c>
      <c r="T57" t="str">
        <f t="shared" si="28"/>
        <v>DUD</v>
      </c>
      <c r="U57" t="str">
        <f t="shared" si="28"/>
        <v>DUD</v>
      </c>
      <c r="V57" t="str">
        <f t="shared" si="23"/>
        <v>DUD</v>
      </c>
      <c r="W57" t="str">
        <f t="shared" si="23"/>
        <v>DUD</v>
      </c>
      <c r="X57" t="str">
        <f t="shared" si="23"/>
        <v>DUD</v>
      </c>
      <c r="Y57" t="str">
        <f t="shared" si="23"/>
        <v>DUD</v>
      </c>
      <c r="Z57" t="str">
        <f t="shared" si="23"/>
        <v>DUD</v>
      </c>
      <c r="AA57" t="str">
        <f t="shared" si="23"/>
        <v>DUD</v>
      </c>
      <c r="AB57" t="str">
        <f t="shared" si="24"/>
        <v>DUD</v>
      </c>
      <c r="AC57" t="str">
        <f t="shared" si="24"/>
        <v>DUD</v>
      </c>
      <c r="AD57" t="str">
        <f t="shared" si="24"/>
        <v>DUD</v>
      </c>
      <c r="AE57" t="str">
        <f t="shared" si="24"/>
        <v>DUD</v>
      </c>
      <c r="AF57" t="str">
        <f t="shared" si="24"/>
        <v>DUD</v>
      </c>
      <c r="AG57" t="str">
        <f t="shared" si="25"/>
        <v>DUD</v>
      </c>
      <c r="AH57" t="str">
        <f t="shared" si="25"/>
        <v>DUD</v>
      </c>
      <c r="AI57" t="str">
        <f t="shared" si="25"/>
        <v>DUD</v>
      </c>
      <c r="AJ57" t="str">
        <f t="shared" si="25"/>
        <v>DUD</v>
      </c>
      <c r="AK57" t="str">
        <f t="shared" si="26"/>
        <v>DUD</v>
      </c>
      <c r="AL57" t="str">
        <f t="shared" si="26"/>
        <v>DUD</v>
      </c>
      <c r="AM57" t="str">
        <f t="shared" si="7"/>
        <v>DUD</v>
      </c>
      <c r="AN57" t="str">
        <f t="shared" si="8"/>
        <v>DUD</v>
      </c>
      <c r="AO57">
        <f t="shared" si="9"/>
        <v>0</v>
      </c>
      <c r="AP57" s="69">
        <f t="shared" si="13"/>
        <v>1</v>
      </c>
      <c r="AQ57" s="21" t="str">
        <f t="shared" si="14"/>
        <v>Atkinson, A.B. Jr. (2002) A Model for the PTX Properties of H2O-NaCl. Unpublished MSc Thesis, Dept. of Geosciences, Virginia Tech, Blacksburg VA, 133 pp.</v>
      </c>
      <c r="AR57" s="30" t="e">
        <f t="shared" si="15"/>
        <v>#REF!</v>
      </c>
      <c r="AS57" s="30" t="e">
        <f t="shared" si="16"/>
        <v>#REF!</v>
      </c>
      <c r="AT57" s="30" t="e">
        <f t="shared" si="17"/>
        <v>#REF!</v>
      </c>
      <c r="AU57" s="68" t="str">
        <f t="shared" si="18"/>
        <v/>
      </c>
      <c r="AV57" s="30" t="e">
        <f t="shared" si="19"/>
        <v>#REF!</v>
      </c>
      <c r="AW57" s="63" t="e">
        <f>IF(AND(A57&gt;C57,B57="halite"),'Tm-supplement'!AS57,         0.9923-0.030512*(C57/100)^2-0.00021977*(C57/100)^4+0.086241*(D57)/10-0.041768*(C57/100)*(D57/10)+0.014825*(C57/100)^2*(D57/10)+0.001446*(C57/100)^3*(D57/10)-0.0000000030852*(C57/100)^8*(D57/10)+0.013051*(C57/100)*(D57/10)^2-0.0061402*(C57/100)^2*(D57/10)^2-0.0012843*(D57/10)^3+0.00037604*(C57/100)^2*(D57/10)^3-0.0000000099594*(C57/100)^2*(D57/10)^7)</f>
        <v>#REF!</v>
      </c>
      <c r="AX57" s="40" t="e">
        <f t="shared" si="20"/>
        <v>#REF!</v>
      </c>
      <c r="AY57"/>
    </row>
    <row r="58" spans="1:51" ht="13" customHeight="1">
      <c r="A58" t="e">
        <f>IF(ISBLANK(Main!#REF!), IF(ISNUMBER(Main!#REF!), 'Tm-Th-Salinity'!H58,""),Main!#REF!)</f>
        <v>#REF!</v>
      </c>
      <c r="B58" t="e">
        <f>Main!#REF!</f>
        <v>#REF!</v>
      </c>
      <c r="C58" s="20" t="str">
        <f>IF(ISNUMBER(Main!#REF!),Main!#REF!,"")</f>
        <v/>
      </c>
      <c r="D58" s="25" t="e">
        <f>IF('Tm-Th-Salinity'!E58=0, 0.000001, 'Tm-supplement'!BB58)</f>
        <v>#REF!</v>
      </c>
      <c r="E58" t="e">
        <f t="shared" si="10"/>
        <v>#VALUE!</v>
      </c>
      <c r="F58" t="e">
        <f t="shared" si="11"/>
        <v>#REF!</v>
      </c>
      <c r="G58" t="str">
        <f t="shared" si="27"/>
        <v>DUD</v>
      </c>
      <c r="H58" t="str">
        <f t="shared" si="27"/>
        <v>DUD</v>
      </c>
      <c r="I58" t="str">
        <f t="shared" si="27"/>
        <v>DUD</v>
      </c>
      <c r="J58" t="str">
        <f t="shared" si="27"/>
        <v>DUD</v>
      </c>
      <c r="K58" t="str">
        <f t="shared" si="27"/>
        <v>DUD</v>
      </c>
      <c r="L58" t="str">
        <f t="shared" si="27"/>
        <v>DUD</v>
      </c>
      <c r="M58" t="str">
        <f t="shared" si="27"/>
        <v>DUD</v>
      </c>
      <c r="N58" t="str">
        <f t="shared" si="27"/>
        <v>DUD</v>
      </c>
      <c r="O58" t="str">
        <f t="shared" si="28"/>
        <v>DUD</v>
      </c>
      <c r="P58" t="str">
        <f t="shared" si="28"/>
        <v>DUD</v>
      </c>
      <c r="Q58" t="str">
        <f t="shared" si="28"/>
        <v>DUD</v>
      </c>
      <c r="R58" t="str">
        <f t="shared" si="28"/>
        <v>DUD</v>
      </c>
      <c r="S58" t="str">
        <f t="shared" si="28"/>
        <v>DUD</v>
      </c>
      <c r="T58" t="str">
        <f t="shared" si="28"/>
        <v>DUD</v>
      </c>
      <c r="U58" t="str">
        <f t="shared" si="28"/>
        <v>DUD</v>
      </c>
      <c r="V58" t="str">
        <f t="shared" si="23"/>
        <v>DUD</v>
      </c>
      <c r="W58" t="str">
        <f t="shared" si="23"/>
        <v>DUD</v>
      </c>
      <c r="X58" t="str">
        <f t="shared" si="23"/>
        <v>DUD</v>
      </c>
      <c r="Y58" t="str">
        <f t="shared" si="23"/>
        <v>DUD</v>
      </c>
      <c r="Z58" t="str">
        <f t="shared" si="23"/>
        <v>DUD</v>
      </c>
      <c r="AA58" t="str">
        <f t="shared" si="23"/>
        <v>DUD</v>
      </c>
      <c r="AB58" t="str">
        <f t="shared" si="24"/>
        <v>DUD</v>
      </c>
      <c r="AC58" t="str">
        <f t="shared" si="24"/>
        <v>DUD</v>
      </c>
      <c r="AD58" t="str">
        <f t="shared" si="24"/>
        <v>DUD</v>
      </c>
      <c r="AE58" t="str">
        <f t="shared" si="24"/>
        <v>DUD</v>
      </c>
      <c r="AF58" t="str">
        <f t="shared" si="24"/>
        <v>DUD</v>
      </c>
      <c r="AG58" t="str">
        <f t="shared" si="25"/>
        <v>DUD</v>
      </c>
      <c r="AH58" t="str">
        <f t="shared" si="25"/>
        <v>DUD</v>
      </c>
      <c r="AI58" t="str">
        <f t="shared" si="25"/>
        <v>DUD</v>
      </c>
      <c r="AJ58" t="str">
        <f t="shared" si="25"/>
        <v>DUD</v>
      </c>
      <c r="AK58" t="str">
        <f t="shared" si="26"/>
        <v>DUD</v>
      </c>
      <c r="AL58" t="str">
        <f t="shared" si="26"/>
        <v>DUD</v>
      </c>
      <c r="AM58" t="str">
        <f t="shared" si="7"/>
        <v>DUD</v>
      </c>
      <c r="AN58" t="str">
        <f t="shared" si="8"/>
        <v>DUD</v>
      </c>
      <c r="AO58">
        <f t="shared" si="9"/>
        <v>0</v>
      </c>
      <c r="AP58" s="69">
        <f t="shared" si="13"/>
        <v>1</v>
      </c>
      <c r="AQ58" s="21" t="str">
        <f t="shared" si="14"/>
        <v>Atkinson, A.B. Jr. (2002) A Model for the PTX Properties of H2O-NaCl. Unpublished MSc Thesis, Dept. of Geosciences, Virginia Tech, Blacksburg VA, 133 pp.</v>
      </c>
      <c r="AR58" s="30" t="e">
        <f t="shared" si="15"/>
        <v>#REF!</v>
      </c>
      <c r="AS58" s="30" t="e">
        <f t="shared" si="16"/>
        <v>#REF!</v>
      </c>
      <c r="AT58" s="30" t="e">
        <f t="shared" si="17"/>
        <v>#REF!</v>
      </c>
      <c r="AU58" s="68" t="str">
        <f t="shared" si="18"/>
        <v/>
      </c>
      <c r="AV58" s="30" t="e">
        <f t="shared" si="19"/>
        <v>#REF!</v>
      </c>
      <c r="AW58" s="63" t="e">
        <f>IF(AND(A58&gt;C58,B58="halite"),'Tm-supplement'!AS58,         0.9923-0.030512*(C58/100)^2-0.00021977*(C58/100)^4+0.086241*(D58)/10-0.041768*(C58/100)*(D58/10)+0.014825*(C58/100)^2*(D58/10)+0.001446*(C58/100)^3*(D58/10)-0.0000000030852*(C58/100)^8*(D58/10)+0.013051*(C58/100)*(D58/10)^2-0.0061402*(C58/100)^2*(D58/10)^2-0.0012843*(D58/10)^3+0.00037604*(C58/100)^2*(D58/10)^3-0.0000000099594*(C58/100)^2*(D58/10)^7)</f>
        <v>#REF!</v>
      </c>
      <c r="AX58" s="40" t="e">
        <f t="shared" si="20"/>
        <v>#REF!</v>
      </c>
      <c r="AY58"/>
    </row>
    <row r="59" spans="1:51" ht="13" customHeight="1">
      <c r="A59" t="e">
        <f>IF(ISBLANK(Main!#REF!), IF(ISNUMBER(Main!#REF!), 'Tm-Th-Salinity'!H59,""),Main!#REF!)</f>
        <v>#REF!</v>
      </c>
      <c r="B59" t="e">
        <f>Main!#REF!</f>
        <v>#REF!</v>
      </c>
      <c r="C59" s="20" t="str">
        <f>IF(ISNUMBER(Main!#REF!),Main!#REF!,"")</f>
        <v/>
      </c>
      <c r="D59" s="25" t="e">
        <f>IF('Tm-Th-Salinity'!E59=0, 0.000001, 'Tm-supplement'!BB59)</f>
        <v>#REF!</v>
      </c>
      <c r="E59" t="e">
        <f t="shared" si="10"/>
        <v>#VALUE!</v>
      </c>
      <c r="F59" t="e">
        <f t="shared" si="11"/>
        <v>#REF!</v>
      </c>
      <c r="G59" t="str">
        <f t="shared" si="27"/>
        <v>DUD</v>
      </c>
      <c r="H59" t="str">
        <f t="shared" si="27"/>
        <v>DUD</v>
      </c>
      <c r="I59" t="str">
        <f t="shared" si="27"/>
        <v>DUD</v>
      </c>
      <c r="J59" t="str">
        <f t="shared" si="27"/>
        <v>DUD</v>
      </c>
      <c r="K59" t="str">
        <f t="shared" si="27"/>
        <v>DUD</v>
      </c>
      <c r="L59" t="str">
        <f t="shared" si="27"/>
        <v>DUD</v>
      </c>
      <c r="M59" t="str">
        <f t="shared" si="27"/>
        <v>DUD</v>
      </c>
      <c r="N59" t="str">
        <f t="shared" si="27"/>
        <v>DUD</v>
      </c>
      <c r="O59" t="str">
        <f t="shared" si="28"/>
        <v>DUD</v>
      </c>
      <c r="P59" t="str">
        <f t="shared" si="28"/>
        <v>DUD</v>
      </c>
      <c r="Q59" t="str">
        <f t="shared" si="28"/>
        <v>DUD</v>
      </c>
      <c r="R59" t="str">
        <f t="shared" si="28"/>
        <v>DUD</v>
      </c>
      <c r="S59" t="str">
        <f t="shared" si="28"/>
        <v>DUD</v>
      </c>
      <c r="T59" t="str">
        <f t="shared" si="28"/>
        <v>DUD</v>
      </c>
      <c r="U59" t="str">
        <f t="shared" si="28"/>
        <v>DUD</v>
      </c>
      <c r="V59" t="str">
        <f t="shared" si="23"/>
        <v>DUD</v>
      </c>
      <c r="W59" t="str">
        <f t="shared" si="23"/>
        <v>DUD</v>
      </c>
      <c r="X59" t="str">
        <f t="shared" si="23"/>
        <v>DUD</v>
      </c>
      <c r="Y59" t="str">
        <f t="shared" si="23"/>
        <v>DUD</v>
      </c>
      <c r="Z59" t="str">
        <f t="shared" si="23"/>
        <v>DUD</v>
      </c>
      <c r="AA59" t="str">
        <f t="shared" si="23"/>
        <v>DUD</v>
      </c>
      <c r="AB59" t="str">
        <f t="shared" si="24"/>
        <v>DUD</v>
      </c>
      <c r="AC59" t="str">
        <f t="shared" si="24"/>
        <v>DUD</v>
      </c>
      <c r="AD59" t="str">
        <f t="shared" si="24"/>
        <v>DUD</v>
      </c>
      <c r="AE59" t="str">
        <f t="shared" si="24"/>
        <v>DUD</v>
      </c>
      <c r="AF59" t="str">
        <f t="shared" si="24"/>
        <v>DUD</v>
      </c>
      <c r="AG59" t="str">
        <f t="shared" si="25"/>
        <v>DUD</v>
      </c>
      <c r="AH59" t="str">
        <f t="shared" si="25"/>
        <v>DUD</v>
      </c>
      <c r="AI59" t="str">
        <f t="shared" si="25"/>
        <v>DUD</v>
      </c>
      <c r="AJ59" t="str">
        <f t="shared" si="25"/>
        <v>DUD</v>
      </c>
      <c r="AK59" t="str">
        <f t="shared" si="26"/>
        <v>DUD</v>
      </c>
      <c r="AL59" t="str">
        <f t="shared" si="26"/>
        <v>DUD</v>
      </c>
      <c r="AM59" t="str">
        <f t="shared" si="7"/>
        <v>DUD</v>
      </c>
      <c r="AN59" t="str">
        <f t="shared" si="8"/>
        <v>DUD</v>
      </c>
      <c r="AO59">
        <f t="shared" si="9"/>
        <v>0</v>
      </c>
      <c r="AP59" s="69">
        <f t="shared" si="13"/>
        <v>1</v>
      </c>
      <c r="AQ59" s="21" t="str">
        <f t="shared" si="14"/>
        <v>Atkinson, A.B. Jr. (2002) A Model for the PTX Properties of H2O-NaCl. Unpublished MSc Thesis, Dept. of Geosciences, Virginia Tech, Blacksburg VA, 133 pp.</v>
      </c>
      <c r="AR59" s="30" t="e">
        <f t="shared" si="15"/>
        <v>#REF!</v>
      </c>
      <c r="AS59" s="30" t="e">
        <f t="shared" si="16"/>
        <v>#REF!</v>
      </c>
      <c r="AT59" s="30" t="e">
        <f t="shared" si="17"/>
        <v>#REF!</v>
      </c>
      <c r="AU59" s="68" t="str">
        <f t="shared" si="18"/>
        <v/>
      </c>
      <c r="AV59" s="30" t="e">
        <f t="shared" si="19"/>
        <v>#REF!</v>
      </c>
      <c r="AW59" s="63" t="e">
        <f>IF(AND(A59&gt;C59,B59="halite"),'Tm-supplement'!AS59,         0.9923-0.030512*(C59/100)^2-0.00021977*(C59/100)^4+0.086241*(D59)/10-0.041768*(C59/100)*(D59/10)+0.014825*(C59/100)^2*(D59/10)+0.001446*(C59/100)^3*(D59/10)-0.0000000030852*(C59/100)^8*(D59/10)+0.013051*(C59/100)*(D59/10)^2-0.0061402*(C59/100)^2*(D59/10)^2-0.0012843*(D59/10)^3+0.00037604*(C59/100)^2*(D59/10)^3-0.0000000099594*(C59/100)^2*(D59/10)^7)</f>
        <v>#REF!</v>
      </c>
      <c r="AX59" s="40" t="e">
        <f t="shared" si="20"/>
        <v>#REF!</v>
      </c>
      <c r="AY59"/>
    </row>
    <row r="60" spans="1:51" ht="13" customHeight="1">
      <c r="A60" t="e">
        <f>IF(ISBLANK(Main!#REF!), IF(ISNUMBER(Main!#REF!), 'Tm-Th-Salinity'!H60,""),Main!#REF!)</f>
        <v>#REF!</v>
      </c>
      <c r="B60" t="e">
        <f>Main!#REF!</f>
        <v>#REF!</v>
      </c>
      <c r="C60" s="20" t="str">
        <f>IF(ISNUMBER(Main!#REF!),Main!#REF!,"")</f>
        <v/>
      </c>
      <c r="D60" s="25" t="e">
        <f>IF('Tm-Th-Salinity'!E60=0, 0.000001, 'Tm-supplement'!BB60)</f>
        <v>#REF!</v>
      </c>
      <c r="E60" t="e">
        <f t="shared" si="10"/>
        <v>#VALUE!</v>
      </c>
      <c r="F60" t="e">
        <f t="shared" si="11"/>
        <v>#REF!</v>
      </c>
      <c r="G60" t="str">
        <f t="shared" si="27"/>
        <v>DUD</v>
      </c>
      <c r="H60" t="str">
        <f t="shared" si="27"/>
        <v>DUD</v>
      </c>
      <c r="I60" t="str">
        <f t="shared" si="27"/>
        <v>DUD</v>
      </c>
      <c r="J60" t="str">
        <f t="shared" si="27"/>
        <v>DUD</v>
      </c>
      <c r="K60" t="str">
        <f t="shared" si="27"/>
        <v>DUD</v>
      </c>
      <c r="L60" t="str">
        <f t="shared" si="27"/>
        <v>DUD</v>
      </c>
      <c r="M60" t="str">
        <f t="shared" si="27"/>
        <v>DUD</v>
      </c>
      <c r="N60" t="str">
        <f t="shared" si="27"/>
        <v>DUD</v>
      </c>
      <c r="O60" t="str">
        <f t="shared" si="28"/>
        <v>DUD</v>
      </c>
      <c r="P60" t="str">
        <f t="shared" si="28"/>
        <v>DUD</v>
      </c>
      <c r="Q60" t="str">
        <f t="shared" si="28"/>
        <v>DUD</v>
      </c>
      <c r="R60" t="str">
        <f t="shared" si="28"/>
        <v>DUD</v>
      </c>
      <c r="S60" t="str">
        <f t="shared" si="28"/>
        <v>DUD</v>
      </c>
      <c r="T60" t="str">
        <f t="shared" si="28"/>
        <v>DUD</v>
      </c>
      <c r="U60" t="str">
        <f t="shared" si="28"/>
        <v>DUD</v>
      </c>
      <c r="V60" t="str">
        <f t="shared" ref="V60:V67" si="29">IF($C60&lt;300, D$7*$E60^$D$16*$F60^D$14,IF(AND($C60&gt;=300, $C60&lt;484), M$7*$E60^$D$16*$F60^D$14, IF(AND($C60&gt;=484, $C60&lt;1500), V$7*$E60^$D$16*$F60^D$14, "DUD")))</f>
        <v>DUD</v>
      </c>
      <c r="W60" t="str">
        <f t="shared" ref="W60:W67" si="30">IF($C60&lt;300, E$7*$E60^$D$16*$F60^E$14,IF(AND($C60&gt;=300, $C60&lt;484), N$7*$E60^$D$16*$F60^E$14, IF(AND($C60&gt;=484, $C60&lt;1500), W$7*$E60^$D$16*$F60^E$14, "DUD")))</f>
        <v>DUD</v>
      </c>
      <c r="X60" t="str">
        <f t="shared" ref="X60:X67" si="31">IF($C60&lt;300, F$7*$E60^$D$16*$F60^F$14,IF(AND($C60&gt;=300, $C60&lt;484), O$7*$E60^$D$16*$F60^F$14, IF(AND($C60&gt;=484, $C60&lt;1500), X$7*$E60^$D$16*$F60^F$14, "DUD")))</f>
        <v>DUD</v>
      </c>
      <c r="Y60" t="str">
        <f t="shared" ref="Y60:Y67" si="32">IF($C60&lt;300, G$7*$E60^$D$16*$F60^G$14,IF(AND($C60&gt;=300, $C60&lt;484), P$7*$E60^$D$16*$F60^G$14, IF(AND($C60&gt;=484, $C60&lt;1500), Y$7*$E60^$D$16*$F60^G$14, "DUD")))</f>
        <v>DUD</v>
      </c>
      <c r="Z60" t="str">
        <f t="shared" ref="Z60:Z67" si="33">IF($C60&lt;300, H$7*$E60^$D$16*$F60^H$14,IF(AND($C60&gt;=300, $C60&lt;484), Q$7*$E60^$D$16*$F60^H$14, IF(AND($C60&gt;=484, $C60&lt;1500), Z$7*$E60^$D$16*$F60^H$14, "DUD")))</f>
        <v>DUD</v>
      </c>
      <c r="AA60" t="str">
        <f t="shared" ref="AA60:AA67" si="34">IF($C60&lt;300, I$7*$E60^$D$16*$F60^I$14,IF(AND($C60&gt;=300, $C60&lt;484), R$7*$E60^$D$16*$F60^I$14, IF(AND($C60&gt;=484, $C60&lt;1500), AA$7*$E60^$D$16*$F60^I$14, "DUD")))</f>
        <v>DUD</v>
      </c>
      <c r="AB60" t="str">
        <f t="shared" ref="AB60:AB67" si="35">IF($C60&lt;300, D$8*$E60^$D$17*$F60^D$14,IF(AND($C60&gt;=300, $C60&lt;484), M$8*$E60^$D$17*$F60^D$14, IF(AND($C60&gt;=484, $C60&lt;1500), V$8*$E60^$D$17*$F60^D$14, "DUD")))</f>
        <v>DUD</v>
      </c>
      <c r="AC60" t="str">
        <f t="shared" ref="AC60:AC67" si="36">IF($C60&lt;300, E$8*$E60^$D$17*$F60^E$14,IF(AND($C60&gt;=300, $C60&lt;484), N$8*$E60^$D$17*$F60^E$14, IF(AND($C60&gt;=484, $C60&lt;1500), W$8*$E60^$D$17*$F60^E$14, "DUD")))</f>
        <v>DUD</v>
      </c>
      <c r="AD60" t="str">
        <f t="shared" ref="AD60:AD67" si="37">IF($C60&lt;300, F$8*$E60^$D$17*$F60^F$14,IF(AND($C60&gt;=300, $C60&lt;484), O$8*$E60^$D$17*$F60^F$14, IF(AND($C60&gt;=484, $C60&lt;1500), X$8*$E60^$D$17*$F60^F$14, "DUD")))</f>
        <v>DUD</v>
      </c>
      <c r="AE60" t="str">
        <f t="shared" ref="AE60:AE67" si="38">IF($C60&lt;300, G$8*$E60^$D$17*$F60^G$14,IF(AND($C60&gt;=300, $C60&lt;484), P$8*$E60^$D$17*$F60^G$14, IF(AND($C60&gt;=484, $C60&lt;1500), Y$8*$E60^$D$17*$F60^G$14, "DUD")))</f>
        <v>DUD</v>
      </c>
      <c r="AF60" t="str">
        <f t="shared" ref="AF60:AF67" si="39">IF($C60&lt;300, H$8*$E60^$D$17*$F60^H$14,IF(AND($C60&gt;=300, $C60&lt;484), Q$8*$E60^$D$17*$F60^H$14, IF(AND($C60&gt;=484, $C60&lt;1500), Z$8*$E60^$D$17*$F60^H$14, "DUD")))</f>
        <v>DUD</v>
      </c>
      <c r="AG60" t="str">
        <f t="shared" ref="AG60:AG67" si="40">IF($C60&lt;300, D$9*$E60^$D$18*$F60^D$14,IF(AND($C60&gt;=300, $C60&lt;484), M$9*$E60^$D$18*$F60^D$14, IF(AND($C60&gt;=484, $C60&lt;1500), V$9*$E60^$D$18*$F60^D$14, "DUD")))</f>
        <v>DUD</v>
      </c>
      <c r="AH60" t="str">
        <f t="shared" ref="AH60:AH67" si="41">IF($C60&lt;300, E$9*$E60^$D$18*$F60^E$14,IF(AND($C60&gt;=300, $C60&lt;484), N$9*$E60^$D$18*$F60^E$14, IF(AND($C60&gt;=484, $C60&lt;1500), W$9*$E60^$D$18*$F60^E$14, "DUD")))</f>
        <v>DUD</v>
      </c>
      <c r="AI60" t="str">
        <f t="shared" ref="AI60:AI67" si="42">IF($C60&lt;300, F$9*$E60^$D$18*$F60^F$14,IF(AND($C60&gt;=300, $C60&lt;484), O$9*$E60^$D$18*$F60^F$14, IF(AND($C60&gt;=484, $C60&lt;1500), X$9*$E60^$D$18*$F60^F$14, "DUD")))</f>
        <v>DUD</v>
      </c>
      <c r="AJ60" t="str">
        <f t="shared" ref="AJ60:AJ67" si="43">IF($C60&lt;300, G$9*$E60^$D$18*$F60^G$14,IF(AND($C60&gt;=300, $C60&lt;484), P$9*$E60^$D$18*$F60^G$14, IF(AND($C60&gt;=484, $C60&lt;1500), Y$9*$E60^$D$18*$F60^G$14, "DUD")))</f>
        <v>DUD</v>
      </c>
      <c r="AK60" t="str">
        <f t="shared" ref="AK60:AK67" si="44">IF($C60&lt;300, D$10*$E60^$D$19*$F60^D$14,IF(AND($C60&gt;=300, $C60&lt;484), M$10*$E60^$D$19*$F60^D$14, IF(AND($C60&gt;=484, $C60&lt;1500), V$10*$E60^$D$19*$F60^D$14, "DUD")))</f>
        <v>DUD</v>
      </c>
      <c r="AL60" t="str">
        <f t="shared" ref="AL60:AL67" si="45">IF($C60&lt;300, E$10*$E60^$D$19*$F60^E$14,IF(AND($C60&gt;=300, $C60&lt;484), N$10*$E60^$D$19*$F60^E$14, IF(AND($C60&gt;=484, $C60&lt;1500), W$10*$E60^$D$19*$F60^E$14, "DUD")))</f>
        <v>DUD</v>
      </c>
      <c r="AM60" t="str">
        <f t="shared" si="7"/>
        <v>DUD</v>
      </c>
      <c r="AN60" t="str">
        <f t="shared" si="8"/>
        <v>DUD</v>
      </c>
      <c r="AO60">
        <f t="shared" si="9"/>
        <v>0</v>
      </c>
      <c r="AP60" s="69">
        <f t="shared" si="13"/>
        <v>1</v>
      </c>
      <c r="AQ60" s="21" t="str">
        <f t="shared" si="14"/>
        <v>Atkinson, A.B. Jr. (2002) A Model for the PTX Properties of H2O-NaCl. Unpublished MSc Thesis, Dept. of Geosciences, Virginia Tech, Blacksburg VA, 133 pp.</v>
      </c>
      <c r="AR60" s="30" t="e">
        <f t="shared" si="15"/>
        <v>#REF!</v>
      </c>
      <c r="AS60" s="30" t="e">
        <f t="shared" si="16"/>
        <v>#REF!</v>
      </c>
      <c r="AT60" s="30" t="e">
        <f t="shared" si="17"/>
        <v>#REF!</v>
      </c>
      <c r="AU60" s="68" t="str">
        <f t="shared" si="18"/>
        <v/>
      </c>
      <c r="AV60" s="30" t="e">
        <f t="shared" si="19"/>
        <v>#REF!</v>
      </c>
      <c r="AW60" s="63" t="e">
        <f>IF(AND(A60&gt;C60,B60="halite"),'Tm-supplement'!AS60,         0.9923-0.030512*(C60/100)^2-0.00021977*(C60/100)^4+0.086241*(D60)/10-0.041768*(C60/100)*(D60/10)+0.014825*(C60/100)^2*(D60/10)+0.001446*(C60/100)^3*(D60/10)-0.0000000030852*(C60/100)^8*(D60/10)+0.013051*(C60/100)*(D60/10)^2-0.0061402*(C60/100)^2*(D60/10)^2-0.0012843*(D60/10)^3+0.00037604*(C60/100)^2*(D60/10)^3-0.0000000099594*(C60/100)^2*(D60/10)^7)</f>
        <v>#REF!</v>
      </c>
      <c r="AX60" s="40" t="e">
        <f t="shared" si="20"/>
        <v>#REF!</v>
      </c>
      <c r="AY60"/>
    </row>
    <row r="61" spans="1:51" ht="13" customHeight="1">
      <c r="A61" t="e">
        <f>IF(ISBLANK(Main!#REF!), IF(ISNUMBER(Main!#REF!), 'Tm-Th-Salinity'!H61,""),Main!#REF!)</f>
        <v>#REF!</v>
      </c>
      <c r="B61" t="e">
        <f>Main!#REF!</f>
        <v>#REF!</v>
      </c>
      <c r="C61" s="20" t="str">
        <f>IF(ISNUMBER(Main!#REF!),Main!#REF!,"")</f>
        <v/>
      </c>
      <c r="D61" s="25" t="e">
        <f>IF('Tm-Th-Salinity'!E61=0, 0.000001, 'Tm-supplement'!BB61)</f>
        <v>#REF!</v>
      </c>
      <c r="E61" t="e">
        <f t="shared" si="10"/>
        <v>#VALUE!</v>
      </c>
      <c r="F61" t="e">
        <f t="shared" si="11"/>
        <v>#REF!</v>
      </c>
      <c r="G61" t="str">
        <f t="shared" ref="G61:N67" si="46">IF($C61&lt;300, D$5*$E61^$D$14*$F61^D$14,IF(AND($C61&gt;=300, $C61&lt;484), M$5*$E61^$D$14*$F61^D$14, IF(AND($C61&gt;=484, $C61&lt;1500), V$5*$E61^$D$14*$F61^D$14, "DUD")))</f>
        <v>DUD</v>
      </c>
      <c r="H61" t="str">
        <f t="shared" si="46"/>
        <v>DUD</v>
      </c>
      <c r="I61" t="str">
        <f t="shared" si="46"/>
        <v>DUD</v>
      </c>
      <c r="J61" t="str">
        <f t="shared" si="46"/>
        <v>DUD</v>
      </c>
      <c r="K61" t="str">
        <f t="shared" si="46"/>
        <v>DUD</v>
      </c>
      <c r="L61" t="str">
        <f t="shared" si="46"/>
        <v>DUD</v>
      </c>
      <c r="M61" t="str">
        <f t="shared" si="46"/>
        <v>DUD</v>
      </c>
      <c r="N61" t="str">
        <f t="shared" si="46"/>
        <v>DUD</v>
      </c>
      <c r="O61" t="str">
        <f t="shared" ref="O61:U67" si="47">IF($C61&lt;300, D$6*$E61^$D$15*$F61^D$14,IF(AND($C61&gt;=300, $C61&lt;484), M$6*$E61^$D$15*$F61^D$14, IF(AND($C61&gt;=484, $C61&lt;1500), V$6*$E61^$D$15*$F61^D$14, "DUD")))</f>
        <v>DUD</v>
      </c>
      <c r="P61" t="str">
        <f t="shared" si="47"/>
        <v>DUD</v>
      </c>
      <c r="Q61" t="str">
        <f t="shared" si="47"/>
        <v>DUD</v>
      </c>
      <c r="R61" t="str">
        <f t="shared" si="47"/>
        <v>DUD</v>
      </c>
      <c r="S61" t="str">
        <f t="shared" si="47"/>
        <v>DUD</v>
      </c>
      <c r="T61" t="str">
        <f t="shared" si="47"/>
        <v>DUD</v>
      </c>
      <c r="U61" t="str">
        <f t="shared" si="47"/>
        <v>DUD</v>
      </c>
      <c r="V61" t="str">
        <f t="shared" si="29"/>
        <v>DUD</v>
      </c>
      <c r="W61" t="str">
        <f t="shared" si="30"/>
        <v>DUD</v>
      </c>
      <c r="X61" t="str">
        <f t="shared" si="31"/>
        <v>DUD</v>
      </c>
      <c r="Y61" t="str">
        <f t="shared" si="32"/>
        <v>DUD</v>
      </c>
      <c r="Z61" t="str">
        <f t="shared" si="33"/>
        <v>DUD</v>
      </c>
      <c r="AA61" t="str">
        <f t="shared" si="34"/>
        <v>DUD</v>
      </c>
      <c r="AB61" t="str">
        <f t="shared" si="35"/>
        <v>DUD</v>
      </c>
      <c r="AC61" t="str">
        <f t="shared" si="36"/>
        <v>DUD</v>
      </c>
      <c r="AD61" t="str">
        <f t="shared" si="37"/>
        <v>DUD</v>
      </c>
      <c r="AE61" t="str">
        <f t="shared" si="38"/>
        <v>DUD</v>
      </c>
      <c r="AF61" t="str">
        <f t="shared" si="39"/>
        <v>DUD</v>
      </c>
      <c r="AG61" t="str">
        <f t="shared" si="40"/>
        <v>DUD</v>
      </c>
      <c r="AH61" t="str">
        <f t="shared" si="41"/>
        <v>DUD</v>
      </c>
      <c r="AI61" t="str">
        <f t="shared" si="42"/>
        <v>DUD</v>
      </c>
      <c r="AJ61" t="str">
        <f t="shared" si="43"/>
        <v>DUD</v>
      </c>
      <c r="AK61" t="str">
        <f t="shared" si="44"/>
        <v>DUD</v>
      </c>
      <c r="AL61" t="str">
        <f t="shared" si="45"/>
        <v>DUD</v>
      </c>
      <c r="AM61" t="str">
        <f t="shared" si="7"/>
        <v>DUD</v>
      </c>
      <c r="AN61" t="str">
        <f t="shared" si="8"/>
        <v>DUD</v>
      </c>
      <c r="AO61">
        <f t="shared" si="9"/>
        <v>0</v>
      </c>
      <c r="AP61" s="69">
        <f t="shared" si="13"/>
        <v>1</v>
      </c>
      <c r="AQ61" s="21" t="str">
        <f t="shared" si="14"/>
        <v>Atkinson, A.B. Jr. (2002) A Model for the PTX Properties of H2O-NaCl. Unpublished MSc Thesis, Dept. of Geosciences, Virginia Tech, Blacksburg VA, 133 pp.</v>
      </c>
      <c r="AR61" s="30" t="e">
        <f t="shared" si="15"/>
        <v>#REF!</v>
      </c>
      <c r="AS61" s="30" t="e">
        <f t="shared" si="16"/>
        <v>#REF!</v>
      </c>
      <c r="AT61" s="30" t="e">
        <f t="shared" si="17"/>
        <v>#REF!</v>
      </c>
      <c r="AU61" s="68" t="str">
        <f t="shared" si="18"/>
        <v/>
      </c>
      <c r="AV61" s="30" t="e">
        <f t="shared" si="19"/>
        <v>#REF!</v>
      </c>
      <c r="AW61" s="63" t="e">
        <f>IF(AND(A61&gt;C61,B61="halite"),'Tm-supplement'!AS61,         0.9923-0.030512*(C61/100)^2-0.00021977*(C61/100)^4+0.086241*(D61)/10-0.041768*(C61/100)*(D61/10)+0.014825*(C61/100)^2*(D61/10)+0.001446*(C61/100)^3*(D61/10)-0.0000000030852*(C61/100)^8*(D61/10)+0.013051*(C61/100)*(D61/10)^2-0.0061402*(C61/100)^2*(D61/10)^2-0.0012843*(D61/10)^3+0.00037604*(C61/100)^2*(D61/10)^3-0.0000000099594*(C61/100)^2*(D61/10)^7)</f>
        <v>#REF!</v>
      </c>
      <c r="AX61" s="40" t="e">
        <f t="shared" si="20"/>
        <v>#REF!</v>
      </c>
      <c r="AY61"/>
    </row>
    <row r="62" spans="1:51" ht="13" customHeight="1">
      <c r="A62" t="e">
        <f>IF(ISBLANK(Main!#REF!), IF(ISNUMBER(Main!#REF!), 'Tm-Th-Salinity'!H62,""),Main!#REF!)</f>
        <v>#REF!</v>
      </c>
      <c r="B62" t="e">
        <f>Main!#REF!</f>
        <v>#REF!</v>
      </c>
      <c r="C62" s="20" t="str">
        <f>IF(ISNUMBER(Main!#REF!),Main!#REF!,"")</f>
        <v/>
      </c>
      <c r="D62" s="25" t="e">
        <f>IF('Tm-Th-Salinity'!E62=0, 0.000001, 'Tm-supplement'!BB62)</f>
        <v>#REF!</v>
      </c>
      <c r="E62" t="e">
        <f t="shared" si="10"/>
        <v>#VALUE!</v>
      </c>
      <c r="F62" t="e">
        <f t="shared" si="11"/>
        <v>#REF!</v>
      </c>
      <c r="G62" t="str">
        <f t="shared" si="46"/>
        <v>DUD</v>
      </c>
      <c r="H62" t="str">
        <f t="shared" si="46"/>
        <v>DUD</v>
      </c>
      <c r="I62" t="str">
        <f t="shared" si="46"/>
        <v>DUD</v>
      </c>
      <c r="J62" t="str">
        <f t="shared" si="46"/>
        <v>DUD</v>
      </c>
      <c r="K62" t="str">
        <f t="shared" si="46"/>
        <v>DUD</v>
      </c>
      <c r="L62" t="str">
        <f t="shared" si="46"/>
        <v>DUD</v>
      </c>
      <c r="M62" t="str">
        <f t="shared" si="46"/>
        <v>DUD</v>
      </c>
      <c r="N62" t="str">
        <f t="shared" si="46"/>
        <v>DUD</v>
      </c>
      <c r="O62" t="str">
        <f t="shared" si="47"/>
        <v>DUD</v>
      </c>
      <c r="P62" t="str">
        <f t="shared" si="47"/>
        <v>DUD</v>
      </c>
      <c r="Q62" t="str">
        <f t="shared" si="47"/>
        <v>DUD</v>
      </c>
      <c r="R62" t="str">
        <f t="shared" si="47"/>
        <v>DUD</v>
      </c>
      <c r="S62" t="str">
        <f t="shared" si="47"/>
        <v>DUD</v>
      </c>
      <c r="T62" t="str">
        <f t="shared" si="47"/>
        <v>DUD</v>
      </c>
      <c r="U62" t="str">
        <f t="shared" si="47"/>
        <v>DUD</v>
      </c>
      <c r="V62" t="str">
        <f t="shared" si="29"/>
        <v>DUD</v>
      </c>
      <c r="W62" t="str">
        <f t="shared" si="30"/>
        <v>DUD</v>
      </c>
      <c r="X62" t="str">
        <f t="shared" si="31"/>
        <v>DUD</v>
      </c>
      <c r="Y62" t="str">
        <f t="shared" si="32"/>
        <v>DUD</v>
      </c>
      <c r="Z62" t="str">
        <f t="shared" si="33"/>
        <v>DUD</v>
      </c>
      <c r="AA62" t="str">
        <f t="shared" si="34"/>
        <v>DUD</v>
      </c>
      <c r="AB62" t="str">
        <f t="shared" si="35"/>
        <v>DUD</v>
      </c>
      <c r="AC62" t="str">
        <f t="shared" si="36"/>
        <v>DUD</v>
      </c>
      <c r="AD62" t="str">
        <f t="shared" si="37"/>
        <v>DUD</v>
      </c>
      <c r="AE62" t="str">
        <f t="shared" si="38"/>
        <v>DUD</v>
      </c>
      <c r="AF62" t="str">
        <f t="shared" si="39"/>
        <v>DUD</v>
      </c>
      <c r="AG62" t="str">
        <f t="shared" si="40"/>
        <v>DUD</v>
      </c>
      <c r="AH62" t="str">
        <f t="shared" si="41"/>
        <v>DUD</v>
      </c>
      <c r="AI62" t="str">
        <f t="shared" si="42"/>
        <v>DUD</v>
      </c>
      <c r="AJ62" t="str">
        <f t="shared" si="43"/>
        <v>DUD</v>
      </c>
      <c r="AK62" t="str">
        <f t="shared" si="44"/>
        <v>DUD</v>
      </c>
      <c r="AL62" t="str">
        <f t="shared" si="45"/>
        <v>DUD</v>
      </c>
      <c r="AM62" t="str">
        <f t="shared" si="7"/>
        <v>DUD</v>
      </c>
      <c r="AN62" t="str">
        <f t="shared" si="8"/>
        <v>DUD</v>
      </c>
      <c r="AO62">
        <f t="shared" si="9"/>
        <v>0</v>
      </c>
      <c r="AP62" s="69">
        <f t="shared" si="13"/>
        <v>1</v>
      </c>
      <c r="AQ62" s="21" t="str">
        <f t="shared" si="14"/>
        <v>Atkinson, A.B. Jr. (2002) A Model for the PTX Properties of H2O-NaCl. Unpublished MSc Thesis, Dept. of Geosciences, Virginia Tech, Blacksburg VA, 133 pp.</v>
      </c>
      <c r="AR62" s="30" t="e">
        <f t="shared" si="15"/>
        <v>#REF!</v>
      </c>
      <c r="AS62" s="30" t="e">
        <f t="shared" si="16"/>
        <v>#REF!</v>
      </c>
      <c r="AT62" s="30" t="e">
        <f t="shared" si="17"/>
        <v>#REF!</v>
      </c>
      <c r="AU62" s="68" t="str">
        <f t="shared" si="18"/>
        <v/>
      </c>
      <c r="AV62" s="30" t="e">
        <f t="shared" si="19"/>
        <v>#REF!</v>
      </c>
      <c r="AW62" s="63" t="e">
        <f>IF(AND(A62&gt;C62,B62="halite"),'Tm-supplement'!AS62,         0.9923-0.030512*(C62/100)^2-0.00021977*(C62/100)^4+0.086241*(D62)/10-0.041768*(C62/100)*(D62/10)+0.014825*(C62/100)^2*(D62/10)+0.001446*(C62/100)^3*(D62/10)-0.0000000030852*(C62/100)^8*(D62/10)+0.013051*(C62/100)*(D62/10)^2-0.0061402*(C62/100)^2*(D62/10)^2-0.0012843*(D62/10)^3+0.00037604*(C62/100)^2*(D62/10)^3-0.0000000099594*(C62/100)^2*(D62/10)^7)</f>
        <v>#REF!</v>
      </c>
      <c r="AX62" s="40" t="e">
        <f t="shared" si="20"/>
        <v>#REF!</v>
      </c>
      <c r="AY62"/>
    </row>
    <row r="63" spans="1:51" ht="13" customHeight="1">
      <c r="A63" t="e">
        <f>IF(ISBLANK(Main!#REF!), IF(ISNUMBER(Main!#REF!), 'Tm-Th-Salinity'!H63,""),Main!#REF!)</f>
        <v>#REF!</v>
      </c>
      <c r="B63" t="e">
        <f>Main!#REF!</f>
        <v>#REF!</v>
      </c>
      <c r="C63" s="20" t="str">
        <f>IF(ISNUMBER(Main!#REF!),Main!#REF!,"")</f>
        <v/>
      </c>
      <c r="D63" s="25" t="e">
        <f>IF('Tm-Th-Salinity'!E63=0, 0.000001, 'Tm-supplement'!BB63)</f>
        <v>#REF!</v>
      </c>
      <c r="E63" t="e">
        <f t="shared" si="10"/>
        <v>#VALUE!</v>
      </c>
      <c r="F63" t="e">
        <f t="shared" si="11"/>
        <v>#REF!</v>
      </c>
      <c r="G63" t="str">
        <f t="shared" si="46"/>
        <v>DUD</v>
      </c>
      <c r="H63" t="str">
        <f t="shared" si="46"/>
        <v>DUD</v>
      </c>
      <c r="I63" t="str">
        <f t="shared" si="46"/>
        <v>DUD</v>
      </c>
      <c r="J63" t="str">
        <f t="shared" si="46"/>
        <v>DUD</v>
      </c>
      <c r="K63" t="str">
        <f t="shared" si="46"/>
        <v>DUD</v>
      </c>
      <c r="L63" t="str">
        <f t="shared" si="46"/>
        <v>DUD</v>
      </c>
      <c r="M63" t="str">
        <f t="shared" si="46"/>
        <v>DUD</v>
      </c>
      <c r="N63" t="str">
        <f t="shared" si="46"/>
        <v>DUD</v>
      </c>
      <c r="O63" t="str">
        <f t="shared" si="47"/>
        <v>DUD</v>
      </c>
      <c r="P63" t="str">
        <f t="shared" si="47"/>
        <v>DUD</v>
      </c>
      <c r="Q63" t="str">
        <f t="shared" si="47"/>
        <v>DUD</v>
      </c>
      <c r="R63" t="str">
        <f t="shared" si="47"/>
        <v>DUD</v>
      </c>
      <c r="S63" t="str">
        <f t="shared" si="47"/>
        <v>DUD</v>
      </c>
      <c r="T63" t="str">
        <f t="shared" si="47"/>
        <v>DUD</v>
      </c>
      <c r="U63" t="str">
        <f t="shared" si="47"/>
        <v>DUD</v>
      </c>
      <c r="V63" t="str">
        <f t="shared" si="29"/>
        <v>DUD</v>
      </c>
      <c r="W63" t="str">
        <f t="shared" si="30"/>
        <v>DUD</v>
      </c>
      <c r="X63" t="str">
        <f t="shared" si="31"/>
        <v>DUD</v>
      </c>
      <c r="Y63" t="str">
        <f t="shared" si="32"/>
        <v>DUD</v>
      </c>
      <c r="Z63" t="str">
        <f t="shared" si="33"/>
        <v>DUD</v>
      </c>
      <c r="AA63" t="str">
        <f t="shared" si="34"/>
        <v>DUD</v>
      </c>
      <c r="AB63" t="str">
        <f t="shared" si="35"/>
        <v>DUD</v>
      </c>
      <c r="AC63" t="str">
        <f t="shared" si="36"/>
        <v>DUD</v>
      </c>
      <c r="AD63" t="str">
        <f t="shared" si="37"/>
        <v>DUD</v>
      </c>
      <c r="AE63" t="str">
        <f t="shared" si="38"/>
        <v>DUD</v>
      </c>
      <c r="AF63" t="str">
        <f t="shared" si="39"/>
        <v>DUD</v>
      </c>
      <c r="AG63" t="str">
        <f t="shared" si="40"/>
        <v>DUD</v>
      </c>
      <c r="AH63" t="str">
        <f t="shared" si="41"/>
        <v>DUD</v>
      </c>
      <c r="AI63" t="str">
        <f t="shared" si="42"/>
        <v>DUD</v>
      </c>
      <c r="AJ63" t="str">
        <f t="shared" si="43"/>
        <v>DUD</v>
      </c>
      <c r="AK63" t="str">
        <f t="shared" si="44"/>
        <v>DUD</v>
      </c>
      <c r="AL63" t="str">
        <f t="shared" si="45"/>
        <v>DUD</v>
      </c>
      <c r="AM63" t="str">
        <f t="shared" si="7"/>
        <v>DUD</v>
      </c>
      <c r="AN63" t="str">
        <f t="shared" si="8"/>
        <v>DUD</v>
      </c>
      <c r="AO63">
        <f t="shared" si="9"/>
        <v>0</v>
      </c>
      <c r="AP63" s="69">
        <f t="shared" si="13"/>
        <v>1</v>
      </c>
      <c r="AQ63" s="21" t="str">
        <f t="shared" si="14"/>
        <v>Atkinson, A.B. Jr. (2002) A Model for the PTX Properties of H2O-NaCl. Unpublished MSc Thesis, Dept. of Geosciences, Virginia Tech, Blacksburg VA, 133 pp.</v>
      </c>
      <c r="AR63" s="30" t="e">
        <f t="shared" si="15"/>
        <v>#REF!</v>
      </c>
      <c r="AS63" s="30" t="e">
        <f t="shared" si="16"/>
        <v>#REF!</v>
      </c>
      <c r="AT63" s="30" t="e">
        <f t="shared" si="17"/>
        <v>#REF!</v>
      </c>
      <c r="AU63" s="68" t="str">
        <f t="shared" si="18"/>
        <v/>
      </c>
      <c r="AV63" s="30" t="e">
        <f t="shared" si="19"/>
        <v>#REF!</v>
      </c>
      <c r="AW63" s="63" t="e">
        <f>IF(AND(A63&gt;C63,B63="halite"),'Tm-supplement'!AS63,         0.9923-0.030512*(C63/100)^2-0.00021977*(C63/100)^4+0.086241*(D63)/10-0.041768*(C63/100)*(D63/10)+0.014825*(C63/100)^2*(D63/10)+0.001446*(C63/100)^3*(D63/10)-0.0000000030852*(C63/100)^8*(D63/10)+0.013051*(C63/100)*(D63/10)^2-0.0061402*(C63/100)^2*(D63/10)^2-0.0012843*(D63/10)^3+0.00037604*(C63/100)^2*(D63/10)^3-0.0000000099594*(C63/100)^2*(D63/10)^7)</f>
        <v>#REF!</v>
      </c>
      <c r="AX63" s="40" t="e">
        <f t="shared" si="20"/>
        <v>#REF!</v>
      </c>
      <c r="AY63"/>
    </row>
    <row r="64" spans="1:51" ht="13" customHeight="1">
      <c r="A64" t="e">
        <f>IF(ISBLANK(Main!#REF!), IF(ISNUMBER(Main!#REF!), 'Tm-Th-Salinity'!H64,""),Main!#REF!)</f>
        <v>#REF!</v>
      </c>
      <c r="B64" t="e">
        <f>Main!#REF!</f>
        <v>#REF!</v>
      </c>
      <c r="C64" s="20" t="str">
        <f>IF(ISNUMBER(Main!#REF!),Main!#REF!,"")</f>
        <v/>
      </c>
      <c r="D64" s="25" t="e">
        <f>IF('Tm-Th-Salinity'!E64=0, 0.000001, 'Tm-supplement'!BB64)</f>
        <v>#REF!</v>
      </c>
      <c r="E64" t="e">
        <f t="shared" si="10"/>
        <v>#VALUE!</v>
      </c>
      <c r="F64" t="e">
        <f t="shared" si="11"/>
        <v>#REF!</v>
      </c>
      <c r="G64" t="str">
        <f t="shared" si="46"/>
        <v>DUD</v>
      </c>
      <c r="H64" t="str">
        <f t="shared" si="46"/>
        <v>DUD</v>
      </c>
      <c r="I64" t="str">
        <f t="shared" si="46"/>
        <v>DUD</v>
      </c>
      <c r="J64" t="str">
        <f t="shared" si="46"/>
        <v>DUD</v>
      </c>
      <c r="K64" t="str">
        <f t="shared" si="46"/>
        <v>DUD</v>
      </c>
      <c r="L64" t="str">
        <f t="shared" si="46"/>
        <v>DUD</v>
      </c>
      <c r="M64" t="str">
        <f t="shared" si="46"/>
        <v>DUD</v>
      </c>
      <c r="N64" t="str">
        <f t="shared" si="46"/>
        <v>DUD</v>
      </c>
      <c r="O64" t="str">
        <f t="shared" si="47"/>
        <v>DUD</v>
      </c>
      <c r="P64" t="str">
        <f t="shared" si="47"/>
        <v>DUD</v>
      </c>
      <c r="Q64" t="str">
        <f t="shared" si="47"/>
        <v>DUD</v>
      </c>
      <c r="R64" t="str">
        <f t="shared" si="47"/>
        <v>DUD</v>
      </c>
      <c r="S64" t="str">
        <f t="shared" si="47"/>
        <v>DUD</v>
      </c>
      <c r="T64" t="str">
        <f t="shared" si="47"/>
        <v>DUD</v>
      </c>
      <c r="U64" t="str">
        <f t="shared" si="47"/>
        <v>DUD</v>
      </c>
      <c r="V64" t="str">
        <f t="shared" si="29"/>
        <v>DUD</v>
      </c>
      <c r="W64" t="str">
        <f t="shared" si="30"/>
        <v>DUD</v>
      </c>
      <c r="X64" t="str">
        <f t="shared" si="31"/>
        <v>DUD</v>
      </c>
      <c r="Y64" t="str">
        <f t="shared" si="32"/>
        <v>DUD</v>
      </c>
      <c r="Z64" t="str">
        <f t="shared" si="33"/>
        <v>DUD</v>
      </c>
      <c r="AA64" t="str">
        <f t="shared" si="34"/>
        <v>DUD</v>
      </c>
      <c r="AB64" t="str">
        <f t="shared" si="35"/>
        <v>DUD</v>
      </c>
      <c r="AC64" t="str">
        <f t="shared" si="36"/>
        <v>DUD</v>
      </c>
      <c r="AD64" t="str">
        <f t="shared" si="37"/>
        <v>DUD</v>
      </c>
      <c r="AE64" t="str">
        <f t="shared" si="38"/>
        <v>DUD</v>
      </c>
      <c r="AF64" t="str">
        <f t="shared" si="39"/>
        <v>DUD</v>
      </c>
      <c r="AG64" t="str">
        <f t="shared" si="40"/>
        <v>DUD</v>
      </c>
      <c r="AH64" t="str">
        <f t="shared" si="41"/>
        <v>DUD</v>
      </c>
      <c r="AI64" t="str">
        <f t="shared" si="42"/>
        <v>DUD</v>
      </c>
      <c r="AJ64" t="str">
        <f t="shared" si="43"/>
        <v>DUD</v>
      </c>
      <c r="AK64" t="str">
        <f t="shared" si="44"/>
        <v>DUD</v>
      </c>
      <c r="AL64" t="str">
        <f t="shared" si="45"/>
        <v>DUD</v>
      </c>
      <c r="AM64" t="str">
        <f t="shared" si="7"/>
        <v>DUD</v>
      </c>
      <c r="AN64" t="str">
        <f t="shared" si="8"/>
        <v>DUD</v>
      </c>
      <c r="AO64">
        <f t="shared" si="9"/>
        <v>0</v>
      </c>
      <c r="AP64" s="69">
        <f t="shared" si="13"/>
        <v>1</v>
      </c>
      <c r="AQ64" s="21" t="str">
        <f t="shared" si="14"/>
        <v>Atkinson, A.B. Jr. (2002) A Model for the PTX Properties of H2O-NaCl. Unpublished MSc Thesis, Dept. of Geosciences, Virginia Tech, Blacksburg VA, 133 pp.</v>
      </c>
      <c r="AR64" s="30" t="e">
        <f t="shared" si="15"/>
        <v>#REF!</v>
      </c>
      <c r="AS64" s="30" t="e">
        <f t="shared" si="16"/>
        <v>#REF!</v>
      </c>
      <c r="AT64" s="30" t="e">
        <f t="shared" si="17"/>
        <v>#REF!</v>
      </c>
      <c r="AU64" s="68" t="str">
        <f t="shared" si="18"/>
        <v/>
      </c>
      <c r="AV64" s="30" t="e">
        <f t="shared" si="19"/>
        <v>#REF!</v>
      </c>
      <c r="AW64" s="63" t="e">
        <f>IF(AND(A64&gt;C64,B64="halite"),'Tm-supplement'!AS64,         0.9923-0.030512*(C64/100)^2-0.00021977*(C64/100)^4+0.086241*(D64)/10-0.041768*(C64/100)*(D64/10)+0.014825*(C64/100)^2*(D64/10)+0.001446*(C64/100)^3*(D64/10)-0.0000000030852*(C64/100)^8*(D64/10)+0.013051*(C64/100)*(D64/10)^2-0.0061402*(C64/100)^2*(D64/10)^2-0.0012843*(D64/10)^3+0.00037604*(C64/100)^2*(D64/10)^3-0.0000000099594*(C64/100)^2*(D64/10)^7)</f>
        <v>#REF!</v>
      </c>
      <c r="AX64" s="40" t="e">
        <f t="shared" si="20"/>
        <v>#REF!</v>
      </c>
      <c r="AY64"/>
    </row>
    <row r="65" spans="1:51" ht="13" customHeight="1">
      <c r="A65" t="e">
        <f>IF(ISBLANK(Main!#REF!), IF(ISNUMBER(Main!#REF!), 'Tm-Th-Salinity'!H65,""),Main!#REF!)</f>
        <v>#REF!</v>
      </c>
      <c r="B65" t="e">
        <f>Main!#REF!</f>
        <v>#REF!</v>
      </c>
      <c r="C65" s="20" t="str">
        <f>IF(ISNUMBER(Main!#REF!),Main!#REF!,"")</f>
        <v/>
      </c>
      <c r="D65" s="25" t="e">
        <f>IF('Tm-Th-Salinity'!E65=0, 0.000001, 'Tm-supplement'!BB65)</f>
        <v>#REF!</v>
      </c>
      <c r="E65" t="e">
        <f t="shared" si="10"/>
        <v>#VALUE!</v>
      </c>
      <c r="F65" t="e">
        <f t="shared" si="11"/>
        <v>#REF!</v>
      </c>
      <c r="G65" t="str">
        <f t="shared" si="46"/>
        <v>DUD</v>
      </c>
      <c r="H65" t="str">
        <f t="shared" si="46"/>
        <v>DUD</v>
      </c>
      <c r="I65" t="str">
        <f t="shared" si="46"/>
        <v>DUD</v>
      </c>
      <c r="J65" t="str">
        <f t="shared" si="46"/>
        <v>DUD</v>
      </c>
      <c r="K65" t="str">
        <f t="shared" si="46"/>
        <v>DUD</v>
      </c>
      <c r="L65" t="str">
        <f t="shared" si="46"/>
        <v>DUD</v>
      </c>
      <c r="M65" t="str">
        <f t="shared" si="46"/>
        <v>DUD</v>
      </c>
      <c r="N65" t="str">
        <f t="shared" si="46"/>
        <v>DUD</v>
      </c>
      <c r="O65" t="str">
        <f t="shared" si="47"/>
        <v>DUD</v>
      </c>
      <c r="P65" t="str">
        <f t="shared" si="47"/>
        <v>DUD</v>
      </c>
      <c r="Q65" t="str">
        <f t="shared" si="47"/>
        <v>DUD</v>
      </c>
      <c r="R65" t="str">
        <f t="shared" si="47"/>
        <v>DUD</v>
      </c>
      <c r="S65" t="str">
        <f t="shared" si="47"/>
        <v>DUD</v>
      </c>
      <c r="T65" t="str">
        <f t="shared" si="47"/>
        <v>DUD</v>
      </c>
      <c r="U65" t="str">
        <f t="shared" si="47"/>
        <v>DUD</v>
      </c>
      <c r="V65" t="str">
        <f t="shared" si="29"/>
        <v>DUD</v>
      </c>
      <c r="W65" t="str">
        <f t="shared" si="30"/>
        <v>DUD</v>
      </c>
      <c r="X65" t="str">
        <f t="shared" si="31"/>
        <v>DUD</v>
      </c>
      <c r="Y65" t="str">
        <f t="shared" si="32"/>
        <v>DUD</v>
      </c>
      <c r="Z65" t="str">
        <f t="shared" si="33"/>
        <v>DUD</v>
      </c>
      <c r="AA65" t="str">
        <f t="shared" si="34"/>
        <v>DUD</v>
      </c>
      <c r="AB65" t="str">
        <f t="shared" si="35"/>
        <v>DUD</v>
      </c>
      <c r="AC65" t="str">
        <f t="shared" si="36"/>
        <v>DUD</v>
      </c>
      <c r="AD65" t="str">
        <f t="shared" si="37"/>
        <v>DUD</v>
      </c>
      <c r="AE65" t="str">
        <f t="shared" si="38"/>
        <v>DUD</v>
      </c>
      <c r="AF65" t="str">
        <f t="shared" si="39"/>
        <v>DUD</v>
      </c>
      <c r="AG65" t="str">
        <f t="shared" si="40"/>
        <v>DUD</v>
      </c>
      <c r="AH65" t="str">
        <f t="shared" si="41"/>
        <v>DUD</v>
      </c>
      <c r="AI65" t="str">
        <f t="shared" si="42"/>
        <v>DUD</v>
      </c>
      <c r="AJ65" t="str">
        <f t="shared" si="43"/>
        <v>DUD</v>
      </c>
      <c r="AK65" t="str">
        <f t="shared" si="44"/>
        <v>DUD</v>
      </c>
      <c r="AL65" t="str">
        <f t="shared" si="45"/>
        <v>DUD</v>
      </c>
      <c r="AM65" t="str">
        <f t="shared" si="7"/>
        <v>DUD</v>
      </c>
      <c r="AN65" t="str">
        <f t="shared" si="8"/>
        <v>DUD</v>
      </c>
      <c r="AO65">
        <f t="shared" si="9"/>
        <v>0</v>
      </c>
      <c r="AP65" s="69">
        <f t="shared" si="13"/>
        <v>1</v>
      </c>
      <c r="AQ65" s="21" t="str">
        <f t="shared" si="14"/>
        <v>Atkinson, A.B. Jr. (2002) A Model for the PTX Properties of H2O-NaCl. Unpublished MSc Thesis, Dept. of Geosciences, Virginia Tech, Blacksburg VA, 133 pp.</v>
      </c>
      <c r="AR65" s="30" t="e">
        <f t="shared" si="15"/>
        <v>#REF!</v>
      </c>
      <c r="AS65" s="30" t="e">
        <f t="shared" si="16"/>
        <v>#REF!</v>
      </c>
      <c r="AT65" s="30" t="e">
        <f t="shared" si="17"/>
        <v>#REF!</v>
      </c>
      <c r="AU65" s="68" t="str">
        <f t="shared" si="18"/>
        <v/>
      </c>
      <c r="AV65" s="30" t="e">
        <f t="shared" si="19"/>
        <v>#REF!</v>
      </c>
      <c r="AW65" s="63" t="e">
        <f>IF(AND(A65&gt;C65,B65="halite"),'Tm-supplement'!AS65,         0.9923-0.030512*(C65/100)^2-0.00021977*(C65/100)^4+0.086241*(D65)/10-0.041768*(C65/100)*(D65/10)+0.014825*(C65/100)^2*(D65/10)+0.001446*(C65/100)^3*(D65/10)-0.0000000030852*(C65/100)^8*(D65/10)+0.013051*(C65/100)*(D65/10)^2-0.0061402*(C65/100)^2*(D65/10)^2-0.0012843*(D65/10)^3+0.00037604*(C65/100)^2*(D65/10)^3-0.0000000099594*(C65/100)^2*(D65/10)^7)</f>
        <v>#REF!</v>
      </c>
      <c r="AX65" s="40" t="e">
        <f t="shared" si="20"/>
        <v>#REF!</v>
      </c>
      <c r="AY65"/>
    </row>
    <row r="66" spans="1:51" ht="13" customHeight="1">
      <c r="A66" t="e">
        <f>IF(ISBLANK(Main!#REF!), IF(ISNUMBER(Main!#REF!), 'Tm-Th-Salinity'!H66,""),Main!#REF!)</f>
        <v>#REF!</v>
      </c>
      <c r="B66" t="e">
        <f>Main!#REF!</f>
        <v>#REF!</v>
      </c>
      <c r="C66" s="20" t="str">
        <f>IF(ISNUMBER(Main!#REF!),Main!#REF!,"")</f>
        <v/>
      </c>
      <c r="D66" s="25" t="e">
        <f>IF('Tm-Th-Salinity'!E66=0, 0.000001, 'Tm-supplement'!BB66)</f>
        <v>#REF!</v>
      </c>
      <c r="E66" t="e">
        <f t="shared" si="10"/>
        <v>#VALUE!</v>
      </c>
      <c r="F66" t="e">
        <f t="shared" si="11"/>
        <v>#REF!</v>
      </c>
      <c r="G66" t="str">
        <f t="shared" si="46"/>
        <v>DUD</v>
      </c>
      <c r="H66" t="str">
        <f t="shared" si="46"/>
        <v>DUD</v>
      </c>
      <c r="I66" t="str">
        <f t="shared" si="46"/>
        <v>DUD</v>
      </c>
      <c r="J66" t="str">
        <f t="shared" si="46"/>
        <v>DUD</v>
      </c>
      <c r="K66" t="str">
        <f t="shared" si="46"/>
        <v>DUD</v>
      </c>
      <c r="L66" t="str">
        <f t="shared" si="46"/>
        <v>DUD</v>
      </c>
      <c r="M66" t="str">
        <f t="shared" si="46"/>
        <v>DUD</v>
      </c>
      <c r="N66" t="str">
        <f t="shared" si="46"/>
        <v>DUD</v>
      </c>
      <c r="O66" t="str">
        <f t="shared" si="47"/>
        <v>DUD</v>
      </c>
      <c r="P66" t="str">
        <f t="shared" si="47"/>
        <v>DUD</v>
      </c>
      <c r="Q66" t="str">
        <f t="shared" si="47"/>
        <v>DUD</v>
      </c>
      <c r="R66" t="str">
        <f t="shared" si="47"/>
        <v>DUD</v>
      </c>
      <c r="S66" t="str">
        <f t="shared" si="47"/>
        <v>DUD</v>
      </c>
      <c r="T66" t="str">
        <f t="shared" si="47"/>
        <v>DUD</v>
      </c>
      <c r="U66" t="str">
        <f t="shared" si="47"/>
        <v>DUD</v>
      </c>
      <c r="V66" t="str">
        <f t="shared" si="29"/>
        <v>DUD</v>
      </c>
      <c r="W66" t="str">
        <f t="shared" si="30"/>
        <v>DUD</v>
      </c>
      <c r="X66" t="str">
        <f t="shared" si="31"/>
        <v>DUD</v>
      </c>
      <c r="Y66" t="str">
        <f t="shared" si="32"/>
        <v>DUD</v>
      </c>
      <c r="Z66" t="str">
        <f t="shared" si="33"/>
        <v>DUD</v>
      </c>
      <c r="AA66" t="str">
        <f t="shared" si="34"/>
        <v>DUD</v>
      </c>
      <c r="AB66" t="str">
        <f t="shared" si="35"/>
        <v>DUD</v>
      </c>
      <c r="AC66" t="str">
        <f t="shared" si="36"/>
        <v>DUD</v>
      </c>
      <c r="AD66" t="str">
        <f t="shared" si="37"/>
        <v>DUD</v>
      </c>
      <c r="AE66" t="str">
        <f t="shared" si="38"/>
        <v>DUD</v>
      </c>
      <c r="AF66" t="str">
        <f t="shared" si="39"/>
        <v>DUD</v>
      </c>
      <c r="AG66" t="str">
        <f t="shared" si="40"/>
        <v>DUD</v>
      </c>
      <c r="AH66" t="str">
        <f t="shared" si="41"/>
        <v>DUD</v>
      </c>
      <c r="AI66" t="str">
        <f t="shared" si="42"/>
        <v>DUD</v>
      </c>
      <c r="AJ66" t="str">
        <f t="shared" si="43"/>
        <v>DUD</v>
      </c>
      <c r="AK66" t="str">
        <f t="shared" si="44"/>
        <v>DUD</v>
      </c>
      <c r="AL66" t="str">
        <f t="shared" si="45"/>
        <v>DUD</v>
      </c>
      <c r="AM66" t="str">
        <f t="shared" si="7"/>
        <v>DUD</v>
      </c>
      <c r="AN66" t="str">
        <f t="shared" si="8"/>
        <v>DUD</v>
      </c>
      <c r="AO66">
        <f t="shared" si="9"/>
        <v>0</v>
      </c>
      <c r="AP66" s="69">
        <f t="shared" si="13"/>
        <v>1</v>
      </c>
      <c r="AQ66" s="21" t="str">
        <f t="shared" si="14"/>
        <v>Atkinson, A.B. Jr. (2002) A Model for the PTX Properties of H2O-NaCl. Unpublished MSc Thesis, Dept. of Geosciences, Virginia Tech, Blacksburg VA, 133 pp.</v>
      </c>
      <c r="AR66" s="30" t="e">
        <f t="shared" si="15"/>
        <v>#REF!</v>
      </c>
      <c r="AS66" s="30" t="e">
        <f t="shared" si="16"/>
        <v>#REF!</v>
      </c>
      <c r="AT66" s="30" t="e">
        <f t="shared" si="17"/>
        <v>#REF!</v>
      </c>
      <c r="AU66" s="68" t="str">
        <f t="shared" si="18"/>
        <v/>
      </c>
      <c r="AV66" s="30" t="e">
        <f t="shared" si="19"/>
        <v>#REF!</v>
      </c>
      <c r="AW66" s="63" t="e">
        <f>IF(AND(A66&gt;C66,B66="halite"),'Tm-supplement'!AS66,         0.9923-0.030512*(C66/100)^2-0.00021977*(C66/100)^4+0.086241*(D66)/10-0.041768*(C66/100)*(D66/10)+0.014825*(C66/100)^2*(D66/10)+0.001446*(C66/100)^3*(D66/10)-0.0000000030852*(C66/100)^8*(D66/10)+0.013051*(C66/100)*(D66/10)^2-0.0061402*(C66/100)^2*(D66/10)^2-0.0012843*(D66/10)^3+0.00037604*(C66/100)^2*(D66/10)^3-0.0000000099594*(C66/100)^2*(D66/10)^7)</f>
        <v>#REF!</v>
      </c>
      <c r="AX66" s="40" t="e">
        <f t="shared" si="20"/>
        <v>#REF!</v>
      </c>
      <c r="AY66"/>
    </row>
    <row r="67" spans="1:51" ht="13" customHeight="1">
      <c r="A67" t="e">
        <f>IF(ISBLANK(Main!#REF!), IF(ISNUMBER(Main!#REF!), 'Tm-Th-Salinity'!H67,""),Main!#REF!)</f>
        <v>#REF!</v>
      </c>
      <c r="B67" t="e">
        <f>Main!#REF!</f>
        <v>#REF!</v>
      </c>
      <c r="C67" s="20" t="str">
        <f>IF(ISNUMBER(Main!#REF!),Main!#REF!,"")</f>
        <v/>
      </c>
      <c r="D67" s="25" t="e">
        <f>IF('Tm-Th-Salinity'!E67=0, 0.000001, 'Tm-supplement'!BB67)</f>
        <v>#REF!</v>
      </c>
      <c r="E67" t="e">
        <f t="shared" si="10"/>
        <v>#VALUE!</v>
      </c>
      <c r="F67" t="e">
        <f t="shared" si="11"/>
        <v>#REF!</v>
      </c>
      <c r="G67" t="str">
        <f t="shared" si="46"/>
        <v>DUD</v>
      </c>
      <c r="H67" t="str">
        <f t="shared" si="46"/>
        <v>DUD</v>
      </c>
      <c r="I67" t="str">
        <f t="shared" si="46"/>
        <v>DUD</v>
      </c>
      <c r="J67" t="str">
        <f t="shared" si="46"/>
        <v>DUD</v>
      </c>
      <c r="K67" t="str">
        <f t="shared" si="46"/>
        <v>DUD</v>
      </c>
      <c r="L67" t="str">
        <f t="shared" si="46"/>
        <v>DUD</v>
      </c>
      <c r="M67" t="str">
        <f t="shared" si="46"/>
        <v>DUD</v>
      </c>
      <c r="N67" t="str">
        <f t="shared" si="46"/>
        <v>DUD</v>
      </c>
      <c r="O67" t="str">
        <f t="shared" si="47"/>
        <v>DUD</v>
      </c>
      <c r="P67" t="str">
        <f t="shared" si="47"/>
        <v>DUD</v>
      </c>
      <c r="Q67" t="str">
        <f t="shared" si="47"/>
        <v>DUD</v>
      </c>
      <c r="R67" t="str">
        <f t="shared" si="47"/>
        <v>DUD</v>
      </c>
      <c r="S67" t="str">
        <f t="shared" si="47"/>
        <v>DUD</v>
      </c>
      <c r="T67" t="str">
        <f t="shared" si="47"/>
        <v>DUD</v>
      </c>
      <c r="U67" t="str">
        <f t="shared" si="47"/>
        <v>DUD</v>
      </c>
      <c r="V67" t="str">
        <f t="shared" si="29"/>
        <v>DUD</v>
      </c>
      <c r="W67" t="str">
        <f t="shared" si="30"/>
        <v>DUD</v>
      </c>
      <c r="X67" t="str">
        <f t="shared" si="31"/>
        <v>DUD</v>
      </c>
      <c r="Y67" t="str">
        <f t="shared" si="32"/>
        <v>DUD</v>
      </c>
      <c r="Z67" t="str">
        <f t="shared" si="33"/>
        <v>DUD</v>
      </c>
      <c r="AA67" t="str">
        <f t="shared" si="34"/>
        <v>DUD</v>
      </c>
      <c r="AB67" t="str">
        <f t="shared" si="35"/>
        <v>DUD</v>
      </c>
      <c r="AC67" t="str">
        <f t="shared" si="36"/>
        <v>DUD</v>
      </c>
      <c r="AD67" t="str">
        <f t="shared" si="37"/>
        <v>DUD</v>
      </c>
      <c r="AE67" t="str">
        <f t="shared" si="38"/>
        <v>DUD</v>
      </c>
      <c r="AF67" t="str">
        <f t="shared" si="39"/>
        <v>DUD</v>
      </c>
      <c r="AG67" t="str">
        <f t="shared" si="40"/>
        <v>DUD</v>
      </c>
      <c r="AH67" t="str">
        <f t="shared" si="41"/>
        <v>DUD</v>
      </c>
      <c r="AI67" t="str">
        <f t="shared" si="42"/>
        <v>DUD</v>
      </c>
      <c r="AJ67" t="str">
        <f t="shared" si="43"/>
        <v>DUD</v>
      </c>
      <c r="AK67" t="str">
        <f t="shared" si="44"/>
        <v>DUD</v>
      </c>
      <c r="AL67" t="str">
        <f t="shared" si="45"/>
        <v>DUD</v>
      </c>
      <c r="AM67" t="str">
        <f t="shared" si="7"/>
        <v>DUD</v>
      </c>
      <c r="AN67" t="str">
        <f t="shared" si="8"/>
        <v>DUD</v>
      </c>
      <c r="AO67">
        <f t="shared" si="9"/>
        <v>0</v>
      </c>
      <c r="AP67" s="69">
        <f t="shared" si="13"/>
        <v>1</v>
      </c>
      <c r="AQ67" s="21" t="str">
        <f t="shared" si="14"/>
        <v>Atkinson, A.B. Jr. (2002) A Model for the PTX Properties of H2O-NaCl. Unpublished MSc Thesis, Dept. of Geosciences, Virginia Tech, Blacksburg VA, 133 pp.</v>
      </c>
      <c r="AR67" s="30" t="e">
        <f t="shared" si="15"/>
        <v>#REF!</v>
      </c>
      <c r="AS67" s="30" t="e">
        <f t="shared" si="16"/>
        <v>#REF!</v>
      </c>
      <c r="AT67" s="30" t="e">
        <f t="shared" si="17"/>
        <v>#REF!</v>
      </c>
      <c r="AU67" s="68" t="str">
        <f t="shared" si="18"/>
        <v/>
      </c>
      <c r="AV67" s="30" t="e">
        <f t="shared" si="19"/>
        <v>#REF!</v>
      </c>
      <c r="AW67" s="63" t="e">
        <f>IF(AND(A67&gt;C67,B67="halite"),'Tm-supplement'!AS67,         0.9923-0.030512*(C67/100)^2-0.00021977*(C67/100)^4+0.086241*(D67)/10-0.041768*(C67/100)*(D67/10)+0.014825*(C67/100)^2*(D67/10)+0.001446*(C67/100)^3*(D67/10)-0.0000000030852*(C67/100)^8*(D67/10)+0.013051*(C67/100)*(D67/10)^2-0.0061402*(C67/100)^2*(D67/10)^2-0.0012843*(D67/10)^3+0.00037604*(C67/100)^2*(D67/10)^3-0.0000000099594*(C67/100)^2*(D67/10)^7)</f>
        <v>#REF!</v>
      </c>
      <c r="AX67" s="40" t="e">
        <f t="shared" si="20"/>
        <v>#REF!</v>
      </c>
      <c r="AY67"/>
    </row>
    <row r="68" spans="1:51" ht="13" customHeight="1">
      <c r="A68" t="e">
        <f>IF(ISBLANK(Main!#REF!), IF(ISNUMBER(Main!#REF!), 'Tm-Th-Salinity'!H68,""),Main!#REF!)</f>
        <v>#REF!</v>
      </c>
      <c r="B68" t="e">
        <f>Main!#REF!</f>
        <v>#REF!</v>
      </c>
      <c r="C68" s="20" t="str">
        <f>IF(ISNUMBER(Main!#REF!),Main!#REF!,"")</f>
        <v/>
      </c>
      <c r="D68" s="25" t="e">
        <f>IF('Tm-Th-Salinity'!E68=0, 0.000001, 'Tm-supplement'!BB68)</f>
        <v>#REF!</v>
      </c>
      <c r="E68" t="e">
        <f t="shared" ref="E68:E73" si="48">(C68+273.15)/100</f>
        <v>#VALUE!</v>
      </c>
      <c r="F68" t="e">
        <f t="shared" ref="F68:F73" si="49">D68/100</f>
        <v>#REF!</v>
      </c>
      <c r="G68" t="str">
        <f t="shared" ref="G68:N73" si="50">IF($C68&lt;300, D$5*$E68^$D$14*$F68^D$14,IF(AND($C68&gt;=300, $C68&lt;484), M$5*$E68^$D$14*$F68^D$14, IF(AND($C68&gt;=484, $C68&lt;1500), V$5*$E68^$D$14*$F68^D$14, "DUD")))</f>
        <v>DUD</v>
      </c>
      <c r="H68" t="str">
        <f t="shared" si="50"/>
        <v>DUD</v>
      </c>
      <c r="I68" t="str">
        <f t="shared" si="50"/>
        <v>DUD</v>
      </c>
      <c r="J68" t="str">
        <f t="shared" si="50"/>
        <v>DUD</v>
      </c>
      <c r="K68" t="str">
        <f t="shared" si="50"/>
        <v>DUD</v>
      </c>
      <c r="L68" t="str">
        <f t="shared" si="50"/>
        <v>DUD</v>
      </c>
      <c r="M68" t="str">
        <f t="shared" si="50"/>
        <v>DUD</v>
      </c>
      <c r="N68" t="str">
        <f t="shared" si="50"/>
        <v>DUD</v>
      </c>
      <c r="O68" t="str">
        <f t="shared" ref="O68:U73" si="51">IF($C68&lt;300, D$6*$E68^$D$15*$F68^D$14,IF(AND($C68&gt;=300, $C68&lt;484), M$6*$E68^$D$15*$F68^D$14, IF(AND($C68&gt;=484, $C68&lt;1500), V$6*$E68^$D$15*$F68^D$14, "DUD")))</f>
        <v>DUD</v>
      </c>
      <c r="P68" t="str">
        <f t="shared" si="51"/>
        <v>DUD</v>
      </c>
      <c r="Q68" t="str">
        <f t="shared" si="51"/>
        <v>DUD</v>
      </c>
      <c r="R68" t="str">
        <f t="shared" si="51"/>
        <v>DUD</v>
      </c>
      <c r="S68" t="str">
        <f t="shared" si="51"/>
        <v>DUD</v>
      </c>
      <c r="T68" t="str">
        <f t="shared" si="51"/>
        <v>DUD</v>
      </c>
      <c r="U68" t="str">
        <f t="shared" si="51"/>
        <v>DUD</v>
      </c>
      <c r="V68" t="str">
        <f t="shared" ref="V68:AA73" si="52">IF($C68&lt;300, D$7*$E68^$D$16*$F68^D$14,IF(AND($C68&gt;=300, $C68&lt;484), M$7*$E68^$D$16*$F68^D$14, IF(AND($C68&gt;=484, $C68&lt;1500), V$7*$E68^$D$16*$F68^D$14, "DUD")))</f>
        <v>DUD</v>
      </c>
      <c r="W68" t="str">
        <f t="shared" si="52"/>
        <v>DUD</v>
      </c>
      <c r="X68" t="str">
        <f t="shared" si="52"/>
        <v>DUD</v>
      </c>
      <c r="Y68" t="str">
        <f t="shared" si="52"/>
        <v>DUD</v>
      </c>
      <c r="Z68" t="str">
        <f t="shared" si="52"/>
        <v>DUD</v>
      </c>
      <c r="AA68" t="str">
        <f t="shared" si="52"/>
        <v>DUD</v>
      </c>
      <c r="AB68" t="str">
        <f t="shared" ref="AB68:AF73" si="53">IF($C68&lt;300, D$8*$E68^$D$17*$F68^D$14,IF(AND($C68&gt;=300, $C68&lt;484), M$8*$E68^$D$17*$F68^D$14, IF(AND($C68&gt;=484, $C68&lt;1500), V$8*$E68^$D$17*$F68^D$14, "DUD")))</f>
        <v>DUD</v>
      </c>
      <c r="AC68" t="str">
        <f t="shared" si="53"/>
        <v>DUD</v>
      </c>
      <c r="AD68" t="str">
        <f t="shared" si="53"/>
        <v>DUD</v>
      </c>
      <c r="AE68" t="str">
        <f t="shared" si="53"/>
        <v>DUD</v>
      </c>
      <c r="AF68" t="str">
        <f t="shared" si="53"/>
        <v>DUD</v>
      </c>
      <c r="AG68" t="str">
        <f t="shared" ref="AG68:AJ73" si="54">IF($C68&lt;300, D$9*$E68^$D$18*$F68^D$14,IF(AND($C68&gt;=300, $C68&lt;484), M$9*$E68^$D$18*$F68^D$14, IF(AND($C68&gt;=484, $C68&lt;1500), V$9*$E68^$D$18*$F68^D$14, "DUD")))</f>
        <v>DUD</v>
      </c>
      <c r="AH68" t="str">
        <f t="shared" si="54"/>
        <v>DUD</v>
      </c>
      <c r="AI68" t="str">
        <f t="shared" si="54"/>
        <v>DUD</v>
      </c>
      <c r="AJ68" t="str">
        <f t="shared" si="54"/>
        <v>DUD</v>
      </c>
      <c r="AK68" t="str">
        <f t="shared" ref="AK68:AL73" si="55">IF($C68&lt;300, D$10*$E68^$D$19*$F68^D$14,IF(AND($C68&gt;=300, $C68&lt;484), M$10*$E68^$D$19*$F68^D$14, IF(AND($C68&gt;=484, $C68&lt;1500), V$10*$E68^$D$19*$F68^D$14, "DUD")))</f>
        <v>DUD</v>
      </c>
      <c r="AL68" t="str">
        <f t="shared" si="55"/>
        <v>DUD</v>
      </c>
      <c r="AM68" t="str">
        <f t="shared" ref="AM68:AM73" si="56">IF($C68&lt;300, D$11*$E68^$D$20*$F68^D$14,IF(AND($C68&gt;=300, $C68&lt;484), M$11*$E68^$D$20*$F68^D$14, IF(AND($C68&gt;=484, $C68&lt;1500), V$11*$E68^$D$20*$F68^D$14, "DUD")))</f>
        <v>DUD</v>
      </c>
      <c r="AN68" t="str">
        <f t="shared" ref="AN68:AN73" si="57">IF($C68&lt;300, D$12*$E68^$D$21*$F68^D$14,IF(AND($C68&gt;=300, $C68&lt;484), M$12*$E68^$D$21*$F68^D$14, IF(AND($C68&gt;=484, $C68&lt;1500), V$12*$E68^$D$21*$F68^D$14, "DUD")))</f>
        <v>DUD</v>
      </c>
      <c r="AO68">
        <f t="shared" ref="AO68:AO73" si="58">SUM(G68:AN68)</f>
        <v>0</v>
      </c>
      <c r="AP68" s="69">
        <f t="shared" si="13"/>
        <v>1</v>
      </c>
      <c r="AQ68" s="21" t="str">
        <f t="shared" si="14"/>
        <v>Atkinson, A.B. Jr. (2002) A Model for the PTX Properties of H2O-NaCl. Unpublished MSc Thesis, Dept. of Geosciences, Virginia Tech, Blacksburg VA, 133 pp.</v>
      </c>
      <c r="AR68" s="30" t="e">
        <f t="shared" si="15"/>
        <v>#REF!</v>
      </c>
      <c r="AS68" s="30" t="e">
        <f t="shared" si="16"/>
        <v>#REF!</v>
      </c>
      <c r="AT68" s="30" t="e">
        <f t="shared" si="17"/>
        <v>#REF!</v>
      </c>
      <c r="AU68" s="68" t="str">
        <f t="shared" si="18"/>
        <v/>
      </c>
      <c r="AV68" s="30" t="e">
        <f t="shared" si="19"/>
        <v>#REF!</v>
      </c>
      <c r="AW68" s="63" t="e">
        <f>IF(AND(A68&gt;C68,B68="halite"),'Tm-supplement'!AS68,         0.9923-0.030512*(C68/100)^2-0.00021977*(C68/100)^4+0.086241*(D68)/10-0.041768*(C68/100)*(D68/10)+0.014825*(C68/100)^2*(D68/10)+0.001446*(C68/100)^3*(D68/10)-0.0000000030852*(C68/100)^8*(D68/10)+0.013051*(C68/100)*(D68/10)^2-0.0061402*(C68/100)^2*(D68/10)^2-0.0012843*(D68/10)^3+0.00037604*(C68/100)^2*(D68/10)^3-0.0000000099594*(C68/100)^2*(D68/10)^7)</f>
        <v>#REF!</v>
      </c>
      <c r="AX68" s="40" t="e">
        <f t="shared" si="20"/>
        <v>#REF!</v>
      </c>
      <c r="AY68"/>
    </row>
    <row r="69" spans="1:51" ht="13" customHeight="1">
      <c r="A69" t="e">
        <f>IF(ISBLANK(Main!#REF!), IF(ISNUMBER(Main!#REF!), 'Tm-Th-Salinity'!H69,""),Main!#REF!)</f>
        <v>#REF!</v>
      </c>
      <c r="B69" t="e">
        <f>Main!#REF!</f>
        <v>#REF!</v>
      </c>
      <c r="C69" s="20" t="str">
        <f>IF(ISNUMBER(Main!#REF!),Main!#REF!,"")</f>
        <v/>
      </c>
      <c r="D69" s="25" t="e">
        <f>IF('Tm-Th-Salinity'!E69=0, 0.000001, 'Tm-supplement'!BB69)</f>
        <v>#REF!</v>
      </c>
      <c r="E69" t="e">
        <f t="shared" si="48"/>
        <v>#VALUE!</v>
      </c>
      <c r="F69" t="e">
        <f t="shared" si="49"/>
        <v>#REF!</v>
      </c>
      <c r="G69" t="str">
        <f t="shared" si="50"/>
        <v>DUD</v>
      </c>
      <c r="H69" t="str">
        <f t="shared" si="50"/>
        <v>DUD</v>
      </c>
      <c r="I69" t="str">
        <f t="shared" si="50"/>
        <v>DUD</v>
      </c>
      <c r="J69" t="str">
        <f t="shared" si="50"/>
        <v>DUD</v>
      </c>
      <c r="K69" t="str">
        <f t="shared" si="50"/>
        <v>DUD</v>
      </c>
      <c r="L69" t="str">
        <f t="shared" si="50"/>
        <v>DUD</v>
      </c>
      <c r="M69" t="str">
        <f t="shared" si="50"/>
        <v>DUD</v>
      </c>
      <c r="N69" t="str">
        <f t="shared" si="50"/>
        <v>DUD</v>
      </c>
      <c r="O69" t="str">
        <f t="shared" si="51"/>
        <v>DUD</v>
      </c>
      <c r="P69" t="str">
        <f t="shared" si="51"/>
        <v>DUD</v>
      </c>
      <c r="Q69" t="str">
        <f t="shared" si="51"/>
        <v>DUD</v>
      </c>
      <c r="R69" t="str">
        <f t="shared" si="51"/>
        <v>DUD</v>
      </c>
      <c r="S69" t="str">
        <f t="shared" si="51"/>
        <v>DUD</v>
      </c>
      <c r="T69" t="str">
        <f t="shared" si="51"/>
        <v>DUD</v>
      </c>
      <c r="U69" t="str">
        <f t="shared" si="51"/>
        <v>DUD</v>
      </c>
      <c r="V69" t="str">
        <f t="shared" si="52"/>
        <v>DUD</v>
      </c>
      <c r="W69" t="str">
        <f t="shared" si="52"/>
        <v>DUD</v>
      </c>
      <c r="X69" t="str">
        <f t="shared" si="52"/>
        <v>DUD</v>
      </c>
      <c r="Y69" t="str">
        <f t="shared" si="52"/>
        <v>DUD</v>
      </c>
      <c r="Z69" t="str">
        <f t="shared" si="52"/>
        <v>DUD</v>
      </c>
      <c r="AA69" t="str">
        <f t="shared" si="52"/>
        <v>DUD</v>
      </c>
      <c r="AB69" t="str">
        <f t="shared" si="53"/>
        <v>DUD</v>
      </c>
      <c r="AC69" t="str">
        <f t="shared" si="53"/>
        <v>DUD</v>
      </c>
      <c r="AD69" t="str">
        <f t="shared" si="53"/>
        <v>DUD</v>
      </c>
      <c r="AE69" t="str">
        <f t="shared" si="53"/>
        <v>DUD</v>
      </c>
      <c r="AF69" t="str">
        <f t="shared" si="53"/>
        <v>DUD</v>
      </c>
      <c r="AG69" t="str">
        <f t="shared" si="54"/>
        <v>DUD</v>
      </c>
      <c r="AH69" t="str">
        <f t="shared" si="54"/>
        <v>DUD</v>
      </c>
      <c r="AI69" t="str">
        <f t="shared" si="54"/>
        <v>DUD</v>
      </c>
      <c r="AJ69" t="str">
        <f t="shared" si="54"/>
        <v>DUD</v>
      </c>
      <c r="AK69" t="str">
        <f t="shared" si="55"/>
        <v>DUD</v>
      </c>
      <c r="AL69" t="str">
        <f t="shared" si="55"/>
        <v>DUD</v>
      </c>
      <c r="AM69" t="str">
        <f t="shared" si="56"/>
        <v>DUD</v>
      </c>
      <c r="AN69" t="str">
        <f t="shared" si="57"/>
        <v>DUD</v>
      </c>
      <c r="AO69">
        <f t="shared" si="58"/>
        <v>0</v>
      </c>
      <c r="AP69" s="69">
        <f t="shared" si="13"/>
        <v>1</v>
      </c>
      <c r="AQ69" s="21" t="str">
        <f t="shared" si="14"/>
        <v>Atkinson, A.B. Jr. (2002) A Model for the PTX Properties of H2O-NaCl. Unpublished MSc Thesis, Dept. of Geosciences, Virginia Tech, Blacksburg VA, 133 pp.</v>
      </c>
      <c r="AR69" s="30" t="e">
        <f t="shared" si="15"/>
        <v>#REF!</v>
      </c>
      <c r="AS69" s="30" t="e">
        <f t="shared" si="16"/>
        <v>#REF!</v>
      </c>
      <c r="AT69" s="30" t="e">
        <f t="shared" si="17"/>
        <v>#REF!</v>
      </c>
      <c r="AU69" s="68" t="str">
        <f t="shared" si="18"/>
        <v/>
      </c>
      <c r="AV69" s="30" t="e">
        <f t="shared" si="19"/>
        <v>#REF!</v>
      </c>
      <c r="AW69" s="63" t="e">
        <f>IF(AND(A69&gt;C69,B69="halite"),'Tm-supplement'!AS69,         0.9923-0.030512*(C69/100)^2-0.00021977*(C69/100)^4+0.086241*(D69)/10-0.041768*(C69/100)*(D69/10)+0.014825*(C69/100)^2*(D69/10)+0.001446*(C69/100)^3*(D69/10)-0.0000000030852*(C69/100)^8*(D69/10)+0.013051*(C69/100)*(D69/10)^2-0.0061402*(C69/100)^2*(D69/10)^2-0.0012843*(D69/10)^3+0.00037604*(C69/100)^2*(D69/10)^3-0.0000000099594*(C69/100)^2*(D69/10)^7)</f>
        <v>#REF!</v>
      </c>
      <c r="AX69" s="40" t="e">
        <f t="shared" si="20"/>
        <v>#REF!</v>
      </c>
      <c r="AY69"/>
    </row>
    <row r="70" spans="1:51" ht="13" customHeight="1">
      <c r="A70" t="e">
        <f>IF(ISBLANK(Main!#REF!), IF(ISNUMBER(Main!#REF!), 'Tm-Th-Salinity'!H70,""),Main!#REF!)</f>
        <v>#REF!</v>
      </c>
      <c r="B70" t="e">
        <f>Main!#REF!</f>
        <v>#REF!</v>
      </c>
      <c r="C70" s="20" t="str">
        <f>IF(ISNUMBER(Main!#REF!),Main!#REF!,"")</f>
        <v/>
      </c>
      <c r="D70" s="25" t="e">
        <f>IF('Tm-Th-Salinity'!E70=0, 0.000001, 'Tm-supplement'!BB70)</f>
        <v>#REF!</v>
      </c>
      <c r="E70" t="e">
        <f t="shared" si="48"/>
        <v>#VALUE!</v>
      </c>
      <c r="F70" t="e">
        <f t="shared" si="49"/>
        <v>#REF!</v>
      </c>
      <c r="G70" t="str">
        <f t="shared" si="50"/>
        <v>DUD</v>
      </c>
      <c r="H70" t="str">
        <f t="shared" si="50"/>
        <v>DUD</v>
      </c>
      <c r="I70" t="str">
        <f t="shared" si="50"/>
        <v>DUD</v>
      </c>
      <c r="J70" t="str">
        <f t="shared" si="50"/>
        <v>DUD</v>
      </c>
      <c r="K70" t="str">
        <f t="shared" si="50"/>
        <v>DUD</v>
      </c>
      <c r="L70" t="str">
        <f t="shared" si="50"/>
        <v>DUD</v>
      </c>
      <c r="M70" t="str">
        <f t="shared" si="50"/>
        <v>DUD</v>
      </c>
      <c r="N70" t="str">
        <f t="shared" si="50"/>
        <v>DUD</v>
      </c>
      <c r="O70" t="str">
        <f t="shared" si="51"/>
        <v>DUD</v>
      </c>
      <c r="P70" t="str">
        <f t="shared" si="51"/>
        <v>DUD</v>
      </c>
      <c r="Q70" t="str">
        <f t="shared" si="51"/>
        <v>DUD</v>
      </c>
      <c r="R70" t="str">
        <f t="shared" si="51"/>
        <v>DUD</v>
      </c>
      <c r="S70" t="str">
        <f t="shared" si="51"/>
        <v>DUD</v>
      </c>
      <c r="T70" t="str">
        <f t="shared" si="51"/>
        <v>DUD</v>
      </c>
      <c r="U70" t="str">
        <f t="shared" si="51"/>
        <v>DUD</v>
      </c>
      <c r="V70" t="str">
        <f t="shared" si="52"/>
        <v>DUD</v>
      </c>
      <c r="W70" t="str">
        <f t="shared" si="52"/>
        <v>DUD</v>
      </c>
      <c r="X70" t="str">
        <f t="shared" si="52"/>
        <v>DUD</v>
      </c>
      <c r="Y70" t="str">
        <f t="shared" si="52"/>
        <v>DUD</v>
      </c>
      <c r="Z70" t="str">
        <f t="shared" si="52"/>
        <v>DUD</v>
      </c>
      <c r="AA70" t="str">
        <f t="shared" si="52"/>
        <v>DUD</v>
      </c>
      <c r="AB70" t="str">
        <f t="shared" si="53"/>
        <v>DUD</v>
      </c>
      <c r="AC70" t="str">
        <f t="shared" si="53"/>
        <v>DUD</v>
      </c>
      <c r="AD70" t="str">
        <f t="shared" si="53"/>
        <v>DUD</v>
      </c>
      <c r="AE70" t="str">
        <f t="shared" si="53"/>
        <v>DUD</v>
      </c>
      <c r="AF70" t="str">
        <f t="shared" si="53"/>
        <v>DUD</v>
      </c>
      <c r="AG70" t="str">
        <f t="shared" si="54"/>
        <v>DUD</v>
      </c>
      <c r="AH70" t="str">
        <f t="shared" si="54"/>
        <v>DUD</v>
      </c>
      <c r="AI70" t="str">
        <f t="shared" si="54"/>
        <v>DUD</v>
      </c>
      <c r="AJ70" t="str">
        <f t="shared" si="54"/>
        <v>DUD</v>
      </c>
      <c r="AK70" t="str">
        <f t="shared" si="55"/>
        <v>DUD</v>
      </c>
      <c r="AL70" t="str">
        <f t="shared" si="55"/>
        <v>DUD</v>
      </c>
      <c r="AM70" t="str">
        <f t="shared" si="56"/>
        <v>DUD</v>
      </c>
      <c r="AN70" t="str">
        <f t="shared" si="57"/>
        <v>DUD</v>
      </c>
      <c r="AO70">
        <f t="shared" si="58"/>
        <v>0</v>
      </c>
      <c r="AP70" s="69">
        <f t="shared" si="13"/>
        <v>1</v>
      </c>
      <c r="AQ70" s="21" t="str">
        <f t="shared" si="14"/>
        <v>Atkinson, A.B. Jr. (2002) A Model for the PTX Properties of H2O-NaCl. Unpublished MSc Thesis, Dept. of Geosciences, Virginia Tech, Blacksburg VA, 133 pp.</v>
      </c>
      <c r="AR70" s="30" t="e">
        <f t="shared" si="15"/>
        <v>#REF!</v>
      </c>
      <c r="AS70" s="30" t="e">
        <f t="shared" si="16"/>
        <v>#REF!</v>
      </c>
      <c r="AT70" s="30" t="e">
        <f t="shared" si="17"/>
        <v>#REF!</v>
      </c>
      <c r="AU70" s="68" t="str">
        <f t="shared" si="18"/>
        <v/>
      </c>
      <c r="AV70" s="30" t="e">
        <f t="shared" si="19"/>
        <v>#REF!</v>
      </c>
      <c r="AW70" s="63" t="e">
        <f>IF(AND(A70&gt;C70,B70="halite"),'Tm-supplement'!AS70,         0.9923-0.030512*(C70/100)^2-0.00021977*(C70/100)^4+0.086241*(D70)/10-0.041768*(C70/100)*(D70/10)+0.014825*(C70/100)^2*(D70/10)+0.001446*(C70/100)^3*(D70/10)-0.0000000030852*(C70/100)^8*(D70/10)+0.013051*(C70/100)*(D70/10)^2-0.0061402*(C70/100)^2*(D70/10)^2-0.0012843*(D70/10)^3+0.00037604*(C70/100)^2*(D70/10)^3-0.0000000099594*(C70/100)^2*(D70/10)^7)</f>
        <v>#REF!</v>
      </c>
      <c r="AX70" s="40" t="e">
        <f t="shared" si="20"/>
        <v>#REF!</v>
      </c>
      <c r="AY70"/>
    </row>
    <row r="71" spans="1:51" ht="13" customHeight="1">
      <c r="A71" t="e">
        <f>IF(ISBLANK(Main!#REF!), IF(ISNUMBER(Main!#REF!), 'Tm-Th-Salinity'!H71,""),Main!#REF!)</f>
        <v>#REF!</v>
      </c>
      <c r="B71" t="e">
        <f>Main!#REF!</f>
        <v>#REF!</v>
      </c>
      <c r="C71" s="20" t="str">
        <f>IF(ISNUMBER(Main!#REF!),Main!#REF!,"")</f>
        <v/>
      </c>
      <c r="D71" s="25" t="e">
        <f>IF('Tm-Th-Salinity'!E71=0, 0.000001, 'Tm-supplement'!BB71)</f>
        <v>#REF!</v>
      </c>
      <c r="E71" t="e">
        <f t="shared" si="48"/>
        <v>#VALUE!</v>
      </c>
      <c r="F71" t="e">
        <f t="shared" si="49"/>
        <v>#REF!</v>
      </c>
      <c r="G71" t="str">
        <f t="shared" si="50"/>
        <v>DUD</v>
      </c>
      <c r="H71" t="str">
        <f t="shared" si="50"/>
        <v>DUD</v>
      </c>
      <c r="I71" t="str">
        <f t="shared" si="50"/>
        <v>DUD</v>
      </c>
      <c r="J71" t="str">
        <f t="shared" si="50"/>
        <v>DUD</v>
      </c>
      <c r="K71" t="str">
        <f t="shared" si="50"/>
        <v>DUD</v>
      </c>
      <c r="L71" t="str">
        <f t="shared" si="50"/>
        <v>DUD</v>
      </c>
      <c r="M71" t="str">
        <f t="shared" si="50"/>
        <v>DUD</v>
      </c>
      <c r="N71" t="str">
        <f t="shared" si="50"/>
        <v>DUD</v>
      </c>
      <c r="O71" t="str">
        <f t="shared" si="51"/>
        <v>DUD</v>
      </c>
      <c r="P71" t="str">
        <f t="shared" si="51"/>
        <v>DUD</v>
      </c>
      <c r="Q71" t="str">
        <f t="shared" si="51"/>
        <v>DUD</v>
      </c>
      <c r="R71" t="str">
        <f t="shared" si="51"/>
        <v>DUD</v>
      </c>
      <c r="S71" t="str">
        <f t="shared" si="51"/>
        <v>DUD</v>
      </c>
      <c r="T71" t="str">
        <f t="shared" si="51"/>
        <v>DUD</v>
      </c>
      <c r="U71" t="str">
        <f t="shared" si="51"/>
        <v>DUD</v>
      </c>
      <c r="V71" t="str">
        <f t="shared" si="52"/>
        <v>DUD</v>
      </c>
      <c r="W71" t="str">
        <f t="shared" si="52"/>
        <v>DUD</v>
      </c>
      <c r="X71" t="str">
        <f t="shared" si="52"/>
        <v>DUD</v>
      </c>
      <c r="Y71" t="str">
        <f t="shared" si="52"/>
        <v>DUD</v>
      </c>
      <c r="Z71" t="str">
        <f t="shared" si="52"/>
        <v>DUD</v>
      </c>
      <c r="AA71" t="str">
        <f t="shared" si="52"/>
        <v>DUD</v>
      </c>
      <c r="AB71" t="str">
        <f t="shared" si="53"/>
        <v>DUD</v>
      </c>
      <c r="AC71" t="str">
        <f t="shared" si="53"/>
        <v>DUD</v>
      </c>
      <c r="AD71" t="str">
        <f t="shared" si="53"/>
        <v>DUD</v>
      </c>
      <c r="AE71" t="str">
        <f t="shared" si="53"/>
        <v>DUD</v>
      </c>
      <c r="AF71" t="str">
        <f t="shared" si="53"/>
        <v>DUD</v>
      </c>
      <c r="AG71" t="str">
        <f t="shared" si="54"/>
        <v>DUD</v>
      </c>
      <c r="AH71" t="str">
        <f t="shared" si="54"/>
        <v>DUD</v>
      </c>
      <c r="AI71" t="str">
        <f t="shared" si="54"/>
        <v>DUD</v>
      </c>
      <c r="AJ71" t="str">
        <f t="shared" si="54"/>
        <v>DUD</v>
      </c>
      <c r="AK71" t="str">
        <f t="shared" si="55"/>
        <v>DUD</v>
      </c>
      <c r="AL71" t="str">
        <f t="shared" si="55"/>
        <v>DUD</v>
      </c>
      <c r="AM71" t="str">
        <f t="shared" si="56"/>
        <v>DUD</v>
      </c>
      <c r="AN71" t="str">
        <f t="shared" si="57"/>
        <v>DUD</v>
      </c>
      <c r="AO71">
        <f t="shared" si="58"/>
        <v>0</v>
      </c>
      <c r="AP71" s="69">
        <f t="shared" si="13"/>
        <v>1</v>
      </c>
      <c r="AQ71" s="21" t="str">
        <f t="shared" si="14"/>
        <v>Atkinson, A.B. Jr. (2002) A Model for the PTX Properties of H2O-NaCl. Unpublished MSc Thesis, Dept. of Geosciences, Virginia Tech, Blacksburg VA, 133 pp.</v>
      </c>
      <c r="AR71" s="30" t="e">
        <f t="shared" si="15"/>
        <v>#REF!</v>
      </c>
      <c r="AS71" s="30" t="e">
        <f t="shared" si="16"/>
        <v>#REF!</v>
      </c>
      <c r="AT71" s="30" t="e">
        <f t="shared" si="17"/>
        <v>#REF!</v>
      </c>
      <c r="AU71" s="68" t="str">
        <f t="shared" si="18"/>
        <v/>
      </c>
      <c r="AV71" s="30" t="e">
        <f t="shared" si="19"/>
        <v>#REF!</v>
      </c>
      <c r="AW71" s="63" t="e">
        <f>IF(AND(A71&gt;C71,B71="halite"),'Tm-supplement'!AS71,         0.9923-0.030512*(C71/100)^2-0.00021977*(C71/100)^4+0.086241*(D71)/10-0.041768*(C71/100)*(D71/10)+0.014825*(C71/100)^2*(D71/10)+0.001446*(C71/100)^3*(D71/10)-0.0000000030852*(C71/100)^8*(D71/10)+0.013051*(C71/100)*(D71/10)^2-0.0061402*(C71/100)^2*(D71/10)^2-0.0012843*(D71/10)^3+0.00037604*(C71/100)^2*(D71/10)^3-0.0000000099594*(C71/100)^2*(D71/10)^7)</f>
        <v>#REF!</v>
      </c>
      <c r="AX71" s="40" t="e">
        <f t="shared" si="20"/>
        <v>#REF!</v>
      </c>
      <c r="AY71"/>
    </row>
    <row r="72" spans="1:51" ht="13" customHeight="1">
      <c r="A72" t="e">
        <f>IF(ISBLANK(Main!#REF!), IF(ISNUMBER(Main!#REF!), 'Tm-Th-Salinity'!H72,""),Main!#REF!)</f>
        <v>#REF!</v>
      </c>
      <c r="B72" t="e">
        <f>Main!#REF!</f>
        <v>#REF!</v>
      </c>
      <c r="C72" s="20" t="str">
        <f>IF(ISNUMBER(Main!#REF!),Main!#REF!,"")</f>
        <v/>
      </c>
      <c r="D72" s="25" t="e">
        <f>IF('Tm-Th-Salinity'!E72=0, 0.000001, 'Tm-supplement'!BB72)</f>
        <v>#REF!</v>
      </c>
      <c r="E72" t="e">
        <f t="shared" si="48"/>
        <v>#VALUE!</v>
      </c>
      <c r="F72" t="e">
        <f t="shared" si="49"/>
        <v>#REF!</v>
      </c>
      <c r="G72" t="str">
        <f t="shared" si="50"/>
        <v>DUD</v>
      </c>
      <c r="H72" t="str">
        <f t="shared" si="50"/>
        <v>DUD</v>
      </c>
      <c r="I72" t="str">
        <f t="shared" si="50"/>
        <v>DUD</v>
      </c>
      <c r="J72" t="str">
        <f t="shared" si="50"/>
        <v>DUD</v>
      </c>
      <c r="K72" t="str">
        <f t="shared" si="50"/>
        <v>DUD</v>
      </c>
      <c r="L72" t="str">
        <f t="shared" si="50"/>
        <v>DUD</v>
      </c>
      <c r="M72" t="str">
        <f t="shared" si="50"/>
        <v>DUD</v>
      </c>
      <c r="N72" t="str">
        <f t="shared" si="50"/>
        <v>DUD</v>
      </c>
      <c r="O72" t="str">
        <f t="shared" si="51"/>
        <v>DUD</v>
      </c>
      <c r="P72" t="str">
        <f t="shared" si="51"/>
        <v>DUD</v>
      </c>
      <c r="Q72" t="str">
        <f t="shared" si="51"/>
        <v>DUD</v>
      </c>
      <c r="R72" t="str">
        <f t="shared" si="51"/>
        <v>DUD</v>
      </c>
      <c r="S72" t="str">
        <f t="shared" si="51"/>
        <v>DUD</v>
      </c>
      <c r="T72" t="str">
        <f t="shared" si="51"/>
        <v>DUD</v>
      </c>
      <c r="U72" t="str">
        <f t="shared" si="51"/>
        <v>DUD</v>
      </c>
      <c r="V72" t="str">
        <f t="shared" si="52"/>
        <v>DUD</v>
      </c>
      <c r="W72" t="str">
        <f t="shared" si="52"/>
        <v>DUD</v>
      </c>
      <c r="X72" t="str">
        <f t="shared" si="52"/>
        <v>DUD</v>
      </c>
      <c r="Y72" t="str">
        <f t="shared" si="52"/>
        <v>DUD</v>
      </c>
      <c r="Z72" t="str">
        <f t="shared" si="52"/>
        <v>DUD</v>
      </c>
      <c r="AA72" t="str">
        <f t="shared" si="52"/>
        <v>DUD</v>
      </c>
      <c r="AB72" t="str">
        <f t="shared" si="53"/>
        <v>DUD</v>
      </c>
      <c r="AC72" t="str">
        <f t="shared" si="53"/>
        <v>DUD</v>
      </c>
      <c r="AD72" t="str">
        <f t="shared" si="53"/>
        <v>DUD</v>
      </c>
      <c r="AE72" t="str">
        <f t="shared" si="53"/>
        <v>DUD</v>
      </c>
      <c r="AF72" t="str">
        <f t="shared" si="53"/>
        <v>DUD</v>
      </c>
      <c r="AG72" t="str">
        <f t="shared" si="54"/>
        <v>DUD</v>
      </c>
      <c r="AH72" t="str">
        <f t="shared" si="54"/>
        <v>DUD</v>
      </c>
      <c r="AI72" t="str">
        <f t="shared" si="54"/>
        <v>DUD</v>
      </c>
      <c r="AJ72" t="str">
        <f t="shared" si="54"/>
        <v>DUD</v>
      </c>
      <c r="AK72" t="str">
        <f t="shared" si="55"/>
        <v>DUD</v>
      </c>
      <c r="AL72" t="str">
        <f t="shared" si="55"/>
        <v>DUD</v>
      </c>
      <c r="AM72" t="str">
        <f t="shared" si="56"/>
        <v>DUD</v>
      </c>
      <c r="AN72" t="str">
        <f t="shared" si="57"/>
        <v>DUD</v>
      </c>
      <c r="AO72">
        <f t="shared" si="58"/>
        <v>0</v>
      </c>
      <c r="AP72" s="69">
        <f>10^AO72</f>
        <v>1</v>
      </c>
      <c r="AQ72" s="21" t="str">
        <f t="shared" si="14"/>
        <v>Atkinson, A.B. Jr. (2002) A Model for the PTX Properties of H2O-NaCl. Unpublished MSc Thesis, Dept. of Geosciences, Virginia Tech, Blacksburg VA, 133 pp.</v>
      </c>
      <c r="AR72" s="30" t="e">
        <f t="shared" si="15"/>
        <v>#REF!</v>
      </c>
      <c r="AS72" s="30" t="e">
        <f t="shared" si="16"/>
        <v>#REF!</v>
      </c>
      <c r="AT72" s="30" t="e">
        <f t="shared" si="17"/>
        <v>#REF!</v>
      </c>
      <c r="AU72" s="68" t="str">
        <f t="shared" si="18"/>
        <v/>
      </c>
      <c r="AV72" s="30" t="e">
        <f t="shared" si="19"/>
        <v>#REF!</v>
      </c>
      <c r="AW72" s="63" t="e">
        <f>IF(AND(A72&gt;C72,B72="halite"),'Tm-supplement'!AS72,         0.9923-0.030512*(C72/100)^2-0.00021977*(C72/100)^4+0.086241*(D72)/10-0.041768*(C72/100)*(D72/10)+0.014825*(C72/100)^2*(D72/10)+0.001446*(C72/100)^3*(D72/10)-0.0000000030852*(C72/100)^8*(D72/10)+0.013051*(C72/100)*(D72/10)^2-0.0061402*(C72/100)^2*(D72/10)^2-0.0012843*(D72/10)^3+0.00037604*(C72/100)^2*(D72/10)^3-0.0000000099594*(C72/100)^2*(D72/10)^7)</f>
        <v>#REF!</v>
      </c>
      <c r="AX72" s="40" t="e">
        <f t="shared" si="20"/>
        <v>#REF!</v>
      </c>
      <c r="AY72"/>
    </row>
    <row r="73" spans="1:51" ht="13" customHeight="1">
      <c r="A73" t="e">
        <f>IF(ISBLANK(Main!#REF!), IF(ISNUMBER(Main!#REF!), 'Tm-Th-Salinity'!H73,""),Main!#REF!)</f>
        <v>#REF!</v>
      </c>
      <c r="B73" t="e">
        <f>Main!#REF!</f>
        <v>#REF!</v>
      </c>
      <c r="C73" s="20" t="str">
        <f>IF(ISNUMBER(Main!#REF!),Main!#REF!,"")</f>
        <v/>
      </c>
      <c r="D73" s="25" t="e">
        <f>IF('Tm-Th-Salinity'!E73=0, 0.000001, 'Tm-supplement'!BB73)</f>
        <v>#REF!</v>
      </c>
      <c r="E73" t="e">
        <f t="shared" si="48"/>
        <v>#VALUE!</v>
      </c>
      <c r="F73" t="e">
        <f t="shared" si="49"/>
        <v>#REF!</v>
      </c>
      <c r="G73" t="str">
        <f t="shared" si="50"/>
        <v>DUD</v>
      </c>
      <c r="H73" t="str">
        <f t="shared" si="50"/>
        <v>DUD</v>
      </c>
      <c r="I73" t="str">
        <f t="shared" si="50"/>
        <v>DUD</v>
      </c>
      <c r="J73" t="str">
        <f t="shared" si="50"/>
        <v>DUD</v>
      </c>
      <c r="K73" t="str">
        <f t="shared" si="50"/>
        <v>DUD</v>
      </c>
      <c r="L73" t="str">
        <f t="shared" si="50"/>
        <v>DUD</v>
      </c>
      <c r="M73" t="str">
        <f t="shared" si="50"/>
        <v>DUD</v>
      </c>
      <c r="N73" t="str">
        <f t="shared" si="50"/>
        <v>DUD</v>
      </c>
      <c r="O73" t="str">
        <f t="shared" si="51"/>
        <v>DUD</v>
      </c>
      <c r="P73" t="str">
        <f t="shared" si="51"/>
        <v>DUD</v>
      </c>
      <c r="Q73" t="str">
        <f t="shared" si="51"/>
        <v>DUD</v>
      </c>
      <c r="R73" t="str">
        <f t="shared" si="51"/>
        <v>DUD</v>
      </c>
      <c r="S73" t="str">
        <f t="shared" si="51"/>
        <v>DUD</v>
      </c>
      <c r="T73" t="str">
        <f t="shared" si="51"/>
        <v>DUD</v>
      </c>
      <c r="U73" t="str">
        <f t="shared" si="51"/>
        <v>DUD</v>
      </c>
      <c r="V73" t="str">
        <f t="shared" si="52"/>
        <v>DUD</v>
      </c>
      <c r="W73" t="str">
        <f t="shared" si="52"/>
        <v>DUD</v>
      </c>
      <c r="X73" t="str">
        <f t="shared" si="52"/>
        <v>DUD</v>
      </c>
      <c r="Y73" t="str">
        <f t="shared" si="52"/>
        <v>DUD</v>
      </c>
      <c r="Z73" t="str">
        <f t="shared" si="52"/>
        <v>DUD</v>
      </c>
      <c r="AA73" t="str">
        <f t="shared" si="52"/>
        <v>DUD</v>
      </c>
      <c r="AB73" t="str">
        <f t="shared" si="53"/>
        <v>DUD</v>
      </c>
      <c r="AC73" t="str">
        <f t="shared" si="53"/>
        <v>DUD</v>
      </c>
      <c r="AD73" t="str">
        <f t="shared" si="53"/>
        <v>DUD</v>
      </c>
      <c r="AE73" t="str">
        <f t="shared" si="53"/>
        <v>DUD</v>
      </c>
      <c r="AF73" t="str">
        <f t="shared" si="53"/>
        <v>DUD</v>
      </c>
      <c r="AG73" t="str">
        <f t="shared" si="54"/>
        <v>DUD</v>
      </c>
      <c r="AH73" t="str">
        <f t="shared" si="54"/>
        <v>DUD</v>
      </c>
      <c r="AI73" t="str">
        <f t="shared" si="54"/>
        <v>DUD</v>
      </c>
      <c r="AJ73" t="str">
        <f t="shared" si="54"/>
        <v>DUD</v>
      </c>
      <c r="AK73" t="str">
        <f t="shared" si="55"/>
        <v>DUD</v>
      </c>
      <c r="AL73" t="str">
        <f t="shared" si="55"/>
        <v>DUD</v>
      </c>
      <c r="AM73" t="str">
        <f t="shared" si="56"/>
        <v>DUD</v>
      </c>
      <c r="AN73" t="str">
        <f t="shared" si="57"/>
        <v>DUD</v>
      </c>
      <c r="AO73">
        <f t="shared" si="58"/>
        <v>0</v>
      </c>
      <c r="AP73" s="69">
        <f t="shared" si="13"/>
        <v>1</v>
      </c>
      <c r="AQ73" s="21" t="str">
        <f t="shared" si="14"/>
        <v>Atkinson, A.B. Jr. (2002) A Model for the PTX Properties of H2O-NaCl. Unpublished MSc Thesis, Dept. of Geosciences, Virginia Tech, Blacksburg VA, 133 pp.</v>
      </c>
      <c r="AR73" s="30" t="e">
        <f t="shared" si="15"/>
        <v>#REF!</v>
      </c>
      <c r="AS73" s="30" t="e">
        <f t="shared" si="16"/>
        <v>#REF!</v>
      </c>
      <c r="AT73" s="30" t="e">
        <f t="shared" si="17"/>
        <v>#REF!</v>
      </c>
      <c r="AU73" s="68" t="str">
        <f t="shared" si="18"/>
        <v/>
      </c>
      <c r="AV73" s="30" t="e">
        <f t="shared" si="19"/>
        <v>#REF!</v>
      </c>
      <c r="AW73" s="63" t="e">
        <f>IF(AND(A73&gt;C73,B73="halite"),'Tm-supplement'!AS73,         0.9923-0.030512*(C73/100)^2-0.00021977*(C73/100)^4+0.086241*(D73)/10-0.041768*(C73/100)*(D73/10)+0.014825*(C73/100)^2*(D73/10)+0.001446*(C73/100)^3*(D73/10)-0.0000000030852*(C73/100)^8*(D73/10)+0.013051*(C73/100)*(D73/10)^2-0.0061402*(C73/100)^2*(D73/10)^2-0.0012843*(D73/10)^3+0.00037604*(C73/100)^2*(D73/10)^3-0.0000000099594*(C73/100)^2*(D73/10)^7)</f>
        <v>#REF!</v>
      </c>
      <c r="AX73" s="40" t="e">
        <f t="shared" si="20"/>
        <v>#REF!</v>
      </c>
      <c r="AY73"/>
    </row>
    <row r="74" spans="1:51" ht="13" customHeight="1">
      <c r="A74" t="e">
        <f>IF(ISBLANK(Main!#REF!), IF(ISNUMBER(Main!#REF!), 'Tm-Th-Salinity'!H74,""),Main!#REF!)</f>
        <v>#REF!</v>
      </c>
      <c r="B74" t="e">
        <f>Main!#REF!</f>
        <v>#REF!</v>
      </c>
      <c r="C74" s="20" t="str">
        <f>IF(ISNUMBER(Main!#REF!),Main!#REF!,"")</f>
        <v/>
      </c>
      <c r="D74" s="25" t="e">
        <f>IF('Tm-Th-Salinity'!E74=0, 0.000001, 'Tm-supplement'!BB74)</f>
        <v>#REF!</v>
      </c>
      <c r="E74" t="e">
        <f t="shared" ref="E74:E100" si="59">(C74+273.15)/100</f>
        <v>#VALUE!</v>
      </c>
      <c r="F74" t="e">
        <f t="shared" ref="F74:F100" si="60">D74/100</f>
        <v>#REF!</v>
      </c>
      <c r="G74" t="str">
        <f t="shared" ref="G74:G100" si="61">IF($C74&lt;300, D$5*$E74^$D$14*$F74^D$14,IF(AND($C74&gt;=300, $C74&lt;484), M$5*$E74^$D$14*$F74^D$14, IF(AND($C74&gt;=484, $C74&lt;1500), V$5*$E74^$D$14*$F74^D$14, "DUD")))</f>
        <v>DUD</v>
      </c>
      <c r="H74" t="str">
        <f t="shared" ref="H74:H100" si="62">IF($C74&lt;300, E$5*$E74^$D$14*$F74^E$14,IF(AND($C74&gt;=300, $C74&lt;484), N$5*$E74^$D$14*$F74^E$14, IF(AND($C74&gt;=484, $C74&lt;1500), W$5*$E74^$D$14*$F74^E$14, "DUD")))</f>
        <v>DUD</v>
      </c>
      <c r="I74" t="str">
        <f t="shared" ref="I74:I100" si="63">IF($C74&lt;300, F$5*$E74^$D$14*$F74^F$14,IF(AND($C74&gt;=300, $C74&lt;484), O$5*$E74^$D$14*$F74^F$14, IF(AND($C74&gt;=484, $C74&lt;1500), X$5*$E74^$D$14*$F74^F$14, "DUD")))</f>
        <v>DUD</v>
      </c>
      <c r="J74" t="str">
        <f t="shared" ref="J74:J100" si="64">IF($C74&lt;300, G$5*$E74^$D$14*$F74^G$14,IF(AND($C74&gt;=300, $C74&lt;484), P$5*$E74^$D$14*$F74^G$14, IF(AND($C74&gt;=484, $C74&lt;1500), Y$5*$E74^$D$14*$F74^G$14, "DUD")))</f>
        <v>DUD</v>
      </c>
      <c r="K74" t="str">
        <f t="shared" ref="K74:K100" si="65">IF($C74&lt;300, H$5*$E74^$D$14*$F74^H$14,IF(AND($C74&gt;=300, $C74&lt;484), Q$5*$E74^$D$14*$F74^H$14, IF(AND($C74&gt;=484, $C74&lt;1500), Z$5*$E74^$D$14*$F74^H$14, "DUD")))</f>
        <v>DUD</v>
      </c>
      <c r="L74" t="str">
        <f t="shared" ref="L74:L100" si="66">IF($C74&lt;300, I$5*$E74^$D$14*$F74^I$14,IF(AND($C74&gt;=300, $C74&lt;484), R$5*$E74^$D$14*$F74^I$14, IF(AND($C74&gt;=484, $C74&lt;1500), AA$5*$E74^$D$14*$F74^I$14, "DUD")))</f>
        <v>DUD</v>
      </c>
      <c r="M74" t="str">
        <f t="shared" ref="M74:M100" si="67">IF($C74&lt;300, J$5*$E74^$D$14*$F74^J$14,IF(AND($C74&gt;=300, $C74&lt;484), S$5*$E74^$D$14*$F74^J$14, IF(AND($C74&gt;=484, $C74&lt;1500), AB$5*$E74^$D$14*$F74^J$14, "DUD")))</f>
        <v>DUD</v>
      </c>
      <c r="N74" t="str">
        <f t="shared" ref="N74:N100" si="68">IF($C74&lt;300, K$5*$E74^$D$14*$F74^K$14,IF(AND($C74&gt;=300, $C74&lt;484), T$5*$E74^$D$14*$F74^K$14, IF(AND($C74&gt;=484, $C74&lt;1500), AC$5*$E74^$D$14*$F74^K$14, "DUD")))</f>
        <v>DUD</v>
      </c>
      <c r="O74" t="str">
        <f t="shared" ref="O74:O100" si="69">IF($C74&lt;300, D$6*$E74^$D$15*$F74^D$14,IF(AND($C74&gt;=300, $C74&lt;484), M$6*$E74^$D$15*$F74^D$14, IF(AND($C74&gt;=484, $C74&lt;1500), V$6*$E74^$D$15*$F74^D$14, "DUD")))</f>
        <v>DUD</v>
      </c>
      <c r="P74" t="str">
        <f t="shared" ref="P74:P100" si="70">IF($C74&lt;300, E$6*$E74^$D$15*$F74^E$14,IF(AND($C74&gt;=300, $C74&lt;484), N$6*$E74^$D$15*$F74^E$14, IF(AND($C74&gt;=484, $C74&lt;1500), W$6*$E74^$D$15*$F74^E$14, "DUD")))</f>
        <v>DUD</v>
      </c>
      <c r="Q74" t="str">
        <f t="shared" ref="Q74:Q100" si="71">IF($C74&lt;300, F$6*$E74^$D$15*$F74^F$14,IF(AND($C74&gt;=300, $C74&lt;484), O$6*$E74^$D$15*$F74^F$14, IF(AND($C74&gt;=484, $C74&lt;1500), X$6*$E74^$D$15*$F74^F$14, "DUD")))</f>
        <v>DUD</v>
      </c>
      <c r="R74" t="str">
        <f t="shared" ref="R74:R100" si="72">IF($C74&lt;300, G$6*$E74^$D$15*$F74^G$14,IF(AND($C74&gt;=300, $C74&lt;484), P$6*$E74^$D$15*$F74^G$14, IF(AND($C74&gt;=484, $C74&lt;1500), Y$6*$E74^$D$15*$F74^G$14, "DUD")))</f>
        <v>DUD</v>
      </c>
      <c r="S74" t="str">
        <f t="shared" ref="S74:S100" si="73">IF($C74&lt;300, H$6*$E74^$D$15*$F74^H$14,IF(AND($C74&gt;=300, $C74&lt;484), Q$6*$E74^$D$15*$F74^H$14, IF(AND($C74&gt;=484, $C74&lt;1500), Z$6*$E74^$D$15*$F74^H$14, "DUD")))</f>
        <v>DUD</v>
      </c>
      <c r="T74" t="str">
        <f t="shared" ref="T74:T100" si="74">IF($C74&lt;300, I$6*$E74^$D$15*$F74^I$14,IF(AND($C74&gt;=300, $C74&lt;484), R$6*$E74^$D$15*$F74^I$14, IF(AND($C74&gt;=484, $C74&lt;1500), AA$6*$E74^$D$15*$F74^I$14, "DUD")))</f>
        <v>DUD</v>
      </c>
      <c r="U74" t="str">
        <f t="shared" ref="U74:U100" si="75">IF($C74&lt;300, J$6*$E74^$D$15*$F74^J$14,IF(AND($C74&gt;=300, $C74&lt;484), S$6*$E74^$D$15*$F74^J$14, IF(AND($C74&gt;=484, $C74&lt;1500), AB$6*$E74^$D$15*$F74^J$14, "DUD")))</f>
        <v>DUD</v>
      </c>
      <c r="V74" t="str">
        <f t="shared" ref="V74:V100" si="76">IF($C74&lt;300, D$7*$E74^$D$16*$F74^D$14,IF(AND($C74&gt;=300, $C74&lt;484), M$7*$E74^$D$16*$F74^D$14, IF(AND($C74&gt;=484, $C74&lt;1500), V$7*$E74^$D$16*$F74^D$14, "DUD")))</f>
        <v>DUD</v>
      </c>
      <c r="W74" t="str">
        <f t="shared" ref="W74:W100" si="77">IF($C74&lt;300, E$7*$E74^$D$16*$F74^E$14,IF(AND($C74&gt;=300, $C74&lt;484), N$7*$E74^$D$16*$F74^E$14, IF(AND($C74&gt;=484, $C74&lt;1500), W$7*$E74^$D$16*$F74^E$14, "DUD")))</f>
        <v>DUD</v>
      </c>
      <c r="X74" t="str">
        <f t="shared" ref="X74:X100" si="78">IF($C74&lt;300, F$7*$E74^$D$16*$F74^F$14,IF(AND($C74&gt;=300, $C74&lt;484), O$7*$E74^$D$16*$F74^F$14, IF(AND($C74&gt;=484, $C74&lt;1500), X$7*$E74^$D$16*$F74^F$14, "DUD")))</f>
        <v>DUD</v>
      </c>
      <c r="Y74" t="str">
        <f t="shared" ref="Y74:Y100" si="79">IF($C74&lt;300, G$7*$E74^$D$16*$F74^G$14,IF(AND($C74&gt;=300, $C74&lt;484), P$7*$E74^$D$16*$F74^G$14, IF(AND($C74&gt;=484, $C74&lt;1500), Y$7*$E74^$D$16*$F74^G$14, "DUD")))</f>
        <v>DUD</v>
      </c>
      <c r="Z74" t="str">
        <f t="shared" ref="Z74:Z100" si="80">IF($C74&lt;300, H$7*$E74^$D$16*$F74^H$14,IF(AND($C74&gt;=300, $C74&lt;484), Q$7*$E74^$D$16*$F74^H$14, IF(AND($C74&gt;=484, $C74&lt;1500), Z$7*$E74^$D$16*$F74^H$14, "DUD")))</f>
        <v>DUD</v>
      </c>
      <c r="AA74" t="str">
        <f t="shared" ref="AA74:AA100" si="81">IF($C74&lt;300, I$7*$E74^$D$16*$F74^I$14,IF(AND($C74&gt;=300, $C74&lt;484), R$7*$E74^$D$16*$F74^I$14, IF(AND($C74&gt;=484, $C74&lt;1500), AA$7*$E74^$D$16*$F74^I$14, "DUD")))</f>
        <v>DUD</v>
      </c>
      <c r="AB74" t="str">
        <f t="shared" ref="AB74:AB100" si="82">IF($C74&lt;300, D$8*$E74^$D$17*$F74^D$14,IF(AND($C74&gt;=300, $C74&lt;484), M$8*$E74^$D$17*$F74^D$14, IF(AND($C74&gt;=484, $C74&lt;1500), V$8*$E74^$D$17*$F74^D$14, "DUD")))</f>
        <v>DUD</v>
      </c>
      <c r="AC74" t="str">
        <f t="shared" ref="AC74:AC100" si="83">IF($C74&lt;300, E$8*$E74^$D$17*$F74^E$14,IF(AND($C74&gt;=300, $C74&lt;484), N$8*$E74^$D$17*$F74^E$14, IF(AND($C74&gt;=484, $C74&lt;1500), W$8*$E74^$D$17*$F74^E$14, "DUD")))</f>
        <v>DUD</v>
      </c>
      <c r="AD74" t="str">
        <f t="shared" ref="AD74:AD100" si="84">IF($C74&lt;300, F$8*$E74^$D$17*$F74^F$14,IF(AND($C74&gt;=300, $C74&lt;484), O$8*$E74^$D$17*$F74^F$14, IF(AND($C74&gt;=484, $C74&lt;1500), X$8*$E74^$D$17*$F74^F$14, "DUD")))</f>
        <v>DUD</v>
      </c>
      <c r="AE74" t="str">
        <f t="shared" ref="AE74:AE100" si="85">IF($C74&lt;300, G$8*$E74^$D$17*$F74^G$14,IF(AND($C74&gt;=300, $C74&lt;484), P$8*$E74^$D$17*$F74^G$14, IF(AND($C74&gt;=484, $C74&lt;1500), Y$8*$E74^$D$17*$F74^G$14, "DUD")))</f>
        <v>DUD</v>
      </c>
      <c r="AF74" t="str">
        <f t="shared" ref="AF74:AF100" si="86">IF($C74&lt;300, H$8*$E74^$D$17*$F74^H$14,IF(AND($C74&gt;=300, $C74&lt;484), Q$8*$E74^$D$17*$F74^H$14, IF(AND($C74&gt;=484, $C74&lt;1500), Z$8*$E74^$D$17*$F74^H$14, "DUD")))</f>
        <v>DUD</v>
      </c>
      <c r="AG74" t="str">
        <f t="shared" ref="AG74:AG100" si="87">IF($C74&lt;300, D$9*$E74^$D$18*$F74^D$14,IF(AND($C74&gt;=300, $C74&lt;484), M$9*$E74^$D$18*$F74^D$14, IF(AND($C74&gt;=484, $C74&lt;1500), V$9*$E74^$D$18*$F74^D$14, "DUD")))</f>
        <v>DUD</v>
      </c>
      <c r="AH74" t="str">
        <f t="shared" ref="AH74:AH100" si="88">IF($C74&lt;300, E$9*$E74^$D$18*$F74^E$14,IF(AND($C74&gt;=300, $C74&lt;484), N$9*$E74^$D$18*$F74^E$14, IF(AND($C74&gt;=484, $C74&lt;1500), W$9*$E74^$D$18*$F74^E$14, "DUD")))</f>
        <v>DUD</v>
      </c>
      <c r="AI74" t="str">
        <f t="shared" ref="AI74:AI100" si="89">IF($C74&lt;300, F$9*$E74^$D$18*$F74^F$14,IF(AND($C74&gt;=300, $C74&lt;484), O$9*$E74^$D$18*$F74^F$14, IF(AND($C74&gt;=484, $C74&lt;1500), X$9*$E74^$D$18*$F74^F$14, "DUD")))</f>
        <v>DUD</v>
      </c>
      <c r="AJ74" t="str">
        <f t="shared" ref="AJ74:AJ100" si="90">IF($C74&lt;300, G$9*$E74^$D$18*$F74^G$14,IF(AND($C74&gt;=300, $C74&lt;484), P$9*$E74^$D$18*$F74^G$14, IF(AND($C74&gt;=484, $C74&lt;1500), Y$9*$E74^$D$18*$F74^G$14, "DUD")))</f>
        <v>DUD</v>
      </c>
      <c r="AK74" t="str">
        <f t="shared" ref="AK74:AK100" si="91">IF($C74&lt;300, D$10*$E74^$D$19*$F74^D$14,IF(AND($C74&gt;=300, $C74&lt;484), M$10*$E74^$D$19*$F74^D$14, IF(AND($C74&gt;=484, $C74&lt;1500), V$10*$E74^$D$19*$F74^D$14, "DUD")))</f>
        <v>DUD</v>
      </c>
      <c r="AL74" t="str">
        <f t="shared" ref="AL74:AL100" si="92">IF($C74&lt;300, E$10*$E74^$D$19*$F74^E$14,IF(AND($C74&gt;=300, $C74&lt;484), N$10*$E74^$D$19*$F74^E$14, IF(AND($C74&gt;=484, $C74&lt;1500), W$10*$E74^$D$19*$F74^E$14, "DUD")))</f>
        <v>DUD</v>
      </c>
      <c r="AM74" t="str">
        <f t="shared" ref="AM74:AM100" si="93">IF($C74&lt;300, D$11*$E74^$D$20*$F74^D$14,IF(AND($C74&gt;=300, $C74&lt;484), M$11*$E74^$D$20*$F74^D$14, IF(AND($C74&gt;=484, $C74&lt;1500), V$11*$E74^$D$20*$F74^D$14, "DUD")))</f>
        <v>DUD</v>
      </c>
      <c r="AN74" t="str">
        <f t="shared" ref="AN74:AN100" si="94">IF($C74&lt;300, D$12*$E74^$D$21*$F74^D$14,IF(AND($C74&gt;=300, $C74&lt;484), M$12*$E74^$D$21*$F74^D$14, IF(AND($C74&gt;=484, $C74&lt;1500), V$12*$E74^$D$21*$F74^D$14, "DUD")))</f>
        <v>DUD</v>
      </c>
      <c r="AO74">
        <f t="shared" ref="AO74:AO100" si="95">SUM(G74:AN74)</f>
        <v>0</v>
      </c>
      <c r="AP74" s="69">
        <f t="shared" si="13"/>
        <v>1</v>
      </c>
      <c r="AQ74" s="21" t="str">
        <f t="shared" si="14"/>
        <v>Atkinson, A.B. Jr. (2002) A Model for the PTX Properties of H2O-NaCl. Unpublished MSc Thesis, Dept. of Geosciences, Virginia Tech, Blacksburg VA, 133 pp.</v>
      </c>
      <c r="AR74" s="30" t="e">
        <f t="shared" si="15"/>
        <v>#REF!</v>
      </c>
      <c r="AS74" s="30" t="e">
        <f t="shared" si="16"/>
        <v>#REF!</v>
      </c>
      <c r="AT74" s="30" t="e">
        <f t="shared" si="17"/>
        <v>#REF!</v>
      </c>
      <c r="AU74" s="68" t="str">
        <f t="shared" si="18"/>
        <v/>
      </c>
      <c r="AV74" s="30" t="e">
        <f t="shared" si="19"/>
        <v>#REF!</v>
      </c>
      <c r="AW74" s="63" t="e">
        <f>IF(AND(A74&gt;C74,B74="halite"),'Tm-supplement'!AS74,         0.9923-0.030512*(C74/100)^2-0.00021977*(C74/100)^4+0.086241*(D74)/10-0.041768*(C74/100)*(D74/10)+0.014825*(C74/100)^2*(D74/10)+0.001446*(C74/100)^3*(D74/10)-0.0000000030852*(C74/100)^8*(D74/10)+0.013051*(C74/100)*(D74/10)^2-0.0061402*(C74/100)^2*(D74/10)^2-0.0012843*(D74/10)^3+0.00037604*(C74/100)^2*(D74/10)^3-0.0000000099594*(C74/100)^2*(D74/10)^7)</f>
        <v>#REF!</v>
      </c>
      <c r="AX74" s="40" t="e">
        <f t="shared" si="20"/>
        <v>#REF!</v>
      </c>
      <c r="AY74"/>
    </row>
    <row r="75" spans="1:51" ht="13" customHeight="1">
      <c r="A75" t="e">
        <f>IF(ISBLANK(Main!#REF!), IF(ISNUMBER(Main!#REF!), 'Tm-Th-Salinity'!H75,""),Main!#REF!)</f>
        <v>#REF!</v>
      </c>
      <c r="B75" t="e">
        <f>Main!#REF!</f>
        <v>#REF!</v>
      </c>
      <c r="C75" s="20" t="str">
        <f>IF(ISNUMBER(Main!#REF!),Main!#REF!,"")</f>
        <v/>
      </c>
      <c r="D75" s="25" t="e">
        <f>IF('Tm-Th-Salinity'!E75=0, 0.000001, 'Tm-supplement'!BB75)</f>
        <v>#REF!</v>
      </c>
      <c r="E75" t="e">
        <f t="shared" si="59"/>
        <v>#VALUE!</v>
      </c>
      <c r="F75" t="e">
        <f t="shared" si="60"/>
        <v>#REF!</v>
      </c>
      <c r="G75" t="str">
        <f t="shared" si="61"/>
        <v>DUD</v>
      </c>
      <c r="H75" t="str">
        <f t="shared" si="62"/>
        <v>DUD</v>
      </c>
      <c r="I75" t="str">
        <f t="shared" si="63"/>
        <v>DUD</v>
      </c>
      <c r="J75" t="str">
        <f t="shared" si="64"/>
        <v>DUD</v>
      </c>
      <c r="K75" t="str">
        <f t="shared" si="65"/>
        <v>DUD</v>
      </c>
      <c r="L75" t="str">
        <f t="shared" si="66"/>
        <v>DUD</v>
      </c>
      <c r="M75" t="str">
        <f t="shared" si="67"/>
        <v>DUD</v>
      </c>
      <c r="N75" t="str">
        <f t="shared" si="68"/>
        <v>DUD</v>
      </c>
      <c r="O75" t="str">
        <f t="shared" si="69"/>
        <v>DUD</v>
      </c>
      <c r="P75" t="str">
        <f t="shared" si="70"/>
        <v>DUD</v>
      </c>
      <c r="Q75" t="str">
        <f t="shared" si="71"/>
        <v>DUD</v>
      </c>
      <c r="R75" t="str">
        <f t="shared" si="72"/>
        <v>DUD</v>
      </c>
      <c r="S75" t="str">
        <f t="shared" si="73"/>
        <v>DUD</v>
      </c>
      <c r="T75" t="str">
        <f t="shared" si="74"/>
        <v>DUD</v>
      </c>
      <c r="U75" t="str">
        <f t="shared" si="75"/>
        <v>DUD</v>
      </c>
      <c r="V75" t="str">
        <f t="shared" si="76"/>
        <v>DUD</v>
      </c>
      <c r="W75" t="str">
        <f t="shared" si="77"/>
        <v>DUD</v>
      </c>
      <c r="X75" t="str">
        <f t="shared" si="78"/>
        <v>DUD</v>
      </c>
      <c r="Y75" t="str">
        <f t="shared" si="79"/>
        <v>DUD</v>
      </c>
      <c r="Z75" t="str">
        <f t="shared" si="80"/>
        <v>DUD</v>
      </c>
      <c r="AA75" t="str">
        <f t="shared" si="81"/>
        <v>DUD</v>
      </c>
      <c r="AB75" t="str">
        <f t="shared" si="82"/>
        <v>DUD</v>
      </c>
      <c r="AC75" t="str">
        <f t="shared" si="83"/>
        <v>DUD</v>
      </c>
      <c r="AD75" t="str">
        <f t="shared" si="84"/>
        <v>DUD</v>
      </c>
      <c r="AE75" t="str">
        <f t="shared" si="85"/>
        <v>DUD</v>
      </c>
      <c r="AF75" t="str">
        <f t="shared" si="86"/>
        <v>DUD</v>
      </c>
      <c r="AG75" t="str">
        <f t="shared" si="87"/>
        <v>DUD</v>
      </c>
      <c r="AH75" t="str">
        <f t="shared" si="88"/>
        <v>DUD</v>
      </c>
      <c r="AI75" t="str">
        <f t="shared" si="89"/>
        <v>DUD</v>
      </c>
      <c r="AJ75" t="str">
        <f t="shared" si="90"/>
        <v>DUD</v>
      </c>
      <c r="AK75" t="str">
        <f t="shared" si="91"/>
        <v>DUD</v>
      </c>
      <c r="AL75" t="str">
        <f t="shared" si="92"/>
        <v>DUD</v>
      </c>
      <c r="AM75" t="str">
        <f t="shared" si="93"/>
        <v>DUD</v>
      </c>
      <c r="AN75" t="str">
        <f t="shared" si="94"/>
        <v>DUD</v>
      </c>
      <c r="AO75">
        <f t="shared" si="95"/>
        <v>0</v>
      </c>
      <c r="AP75" s="69">
        <f t="shared" si="13"/>
        <v>1</v>
      </c>
      <c r="AQ75" s="21" t="str">
        <f t="shared" si="14"/>
        <v>Atkinson, A.B. Jr. (2002) A Model for the PTX Properties of H2O-NaCl. Unpublished MSc Thesis, Dept. of Geosciences, Virginia Tech, Blacksburg VA, 133 pp.</v>
      </c>
      <c r="AR75" s="30" t="e">
        <f t="shared" si="15"/>
        <v>#REF!</v>
      </c>
      <c r="AS75" s="30" t="e">
        <f t="shared" si="16"/>
        <v>#REF!</v>
      </c>
      <c r="AT75" s="30" t="e">
        <f t="shared" si="17"/>
        <v>#REF!</v>
      </c>
      <c r="AU75" s="68" t="str">
        <f t="shared" si="18"/>
        <v/>
      </c>
      <c r="AV75" s="30" t="e">
        <f t="shared" si="19"/>
        <v>#REF!</v>
      </c>
      <c r="AW75" s="63" t="e">
        <f>IF(AND(A75&gt;C75,B75="halite"),'Tm-supplement'!AS75,         0.9923-0.030512*(C75/100)^2-0.00021977*(C75/100)^4+0.086241*(D75)/10-0.041768*(C75/100)*(D75/10)+0.014825*(C75/100)^2*(D75/10)+0.001446*(C75/100)^3*(D75/10)-0.0000000030852*(C75/100)^8*(D75/10)+0.013051*(C75/100)*(D75/10)^2-0.0061402*(C75/100)^2*(D75/10)^2-0.0012843*(D75/10)^3+0.00037604*(C75/100)^2*(D75/10)^3-0.0000000099594*(C75/100)^2*(D75/10)^7)</f>
        <v>#REF!</v>
      </c>
      <c r="AX75" s="40" t="e">
        <f t="shared" si="20"/>
        <v>#REF!</v>
      </c>
      <c r="AY75"/>
    </row>
    <row r="76" spans="1:51" ht="13" customHeight="1">
      <c r="A76" t="e">
        <f>IF(ISBLANK(Main!#REF!), IF(ISNUMBER(Main!#REF!), 'Tm-Th-Salinity'!H76,""),Main!#REF!)</f>
        <v>#REF!</v>
      </c>
      <c r="B76" t="e">
        <f>Main!#REF!</f>
        <v>#REF!</v>
      </c>
      <c r="C76" s="20" t="str">
        <f>IF(ISNUMBER(Main!#REF!),Main!#REF!,"")</f>
        <v/>
      </c>
      <c r="D76" s="25" t="e">
        <f>IF('Tm-Th-Salinity'!E76=0, 0.000001, 'Tm-supplement'!BB76)</f>
        <v>#REF!</v>
      </c>
      <c r="E76" t="e">
        <f t="shared" si="59"/>
        <v>#VALUE!</v>
      </c>
      <c r="F76" t="e">
        <f t="shared" si="60"/>
        <v>#REF!</v>
      </c>
      <c r="G76" t="str">
        <f t="shared" si="61"/>
        <v>DUD</v>
      </c>
      <c r="H76" t="str">
        <f t="shared" si="62"/>
        <v>DUD</v>
      </c>
      <c r="I76" t="str">
        <f t="shared" si="63"/>
        <v>DUD</v>
      </c>
      <c r="J76" t="str">
        <f t="shared" si="64"/>
        <v>DUD</v>
      </c>
      <c r="K76" t="str">
        <f t="shared" si="65"/>
        <v>DUD</v>
      </c>
      <c r="L76" t="str">
        <f t="shared" si="66"/>
        <v>DUD</v>
      </c>
      <c r="M76" t="str">
        <f t="shared" si="67"/>
        <v>DUD</v>
      </c>
      <c r="N76" t="str">
        <f t="shared" si="68"/>
        <v>DUD</v>
      </c>
      <c r="O76" t="str">
        <f t="shared" si="69"/>
        <v>DUD</v>
      </c>
      <c r="P76" t="str">
        <f t="shared" si="70"/>
        <v>DUD</v>
      </c>
      <c r="Q76" t="str">
        <f t="shared" si="71"/>
        <v>DUD</v>
      </c>
      <c r="R76" t="str">
        <f t="shared" si="72"/>
        <v>DUD</v>
      </c>
      <c r="S76" t="str">
        <f t="shared" si="73"/>
        <v>DUD</v>
      </c>
      <c r="T76" t="str">
        <f t="shared" si="74"/>
        <v>DUD</v>
      </c>
      <c r="U76" t="str">
        <f t="shared" si="75"/>
        <v>DUD</v>
      </c>
      <c r="V76" t="str">
        <f t="shared" si="76"/>
        <v>DUD</v>
      </c>
      <c r="W76" t="str">
        <f t="shared" si="77"/>
        <v>DUD</v>
      </c>
      <c r="X76" t="str">
        <f t="shared" si="78"/>
        <v>DUD</v>
      </c>
      <c r="Y76" t="str">
        <f t="shared" si="79"/>
        <v>DUD</v>
      </c>
      <c r="Z76" t="str">
        <f t="shared" si="80"/>
        <v>DUD</v>
      </c>
      <c r="AA76" t="str">
        <f t="shared" si="81"/>
        <v>DUD</v>
      </c>
      <c r="AB76" t="str">
        <f t="shared" si="82"/>
        <v>DUD</v>
      </c>
      <c r="AC76" t="str">
        <f t="shared" si="83"/>
        <v>DUD</v>
      </c>
      <c r="AD76" t="str">
        <f t="shared" si="84"/>
        <v>DUD</v>
      </c>
      <c r="AE76" t="str">
        <f t="shared" si="85"/>
        <v>DUD</v>
      </c>
      <c r="AF76" t="str">
        <f t="shared" si="86"/>
        <v>DUD</v>
      </c>
      <c r="AG76" t="str">
        <f t="shared" si="87"/>
        <v>DUD</v>
      </c>
      <c r="AH76" t="str">
        <f t="shared" si="88"/>
        <v>DUD</v>
      </c>
      <c r="AI76" t="str">
        <f t="shared" si="89"/>
        <v>DUD</v>
      </c>
      <c r="AJ76" t="str">
        <f t="shared" si="90"/>
        <v>DUD</v>
      </c>
      <c r="AK76" t="str">
        <f t="shared" si="91"/>
        <v>DUD</v>
      </c>
      <c r="AL76" t="str">
        <f t="shared" si="92"/>
        <v>DUD</v>
      </c>
      <c r="AM76" t="str">
        <f t="shared" si="93"/>
        <v>DUD</v>
      </c>
      <c r="AN76" t="str">
        <f t="shared" si="94"/>
        <v>DUD</v>
      </c>
      <c r="AO76">
        <f t="shared" si="95"/>
        <v>0</v>
      </c>
      <c r="AP76" s="69">
        <f t="shared" si="13"/>
        <v>1</v>
      </c>
      <c r="AQ76" s="21" t="str">
        <f t="shared" si="14"/>
        <v>Atkinson, A.B. Jr. (2002) A Model for the PTX Properties of H2O-NaCl. Unpublished MSc Thesis, Dept. of Geosciences, Virginia Tech, Blacksburg VA, 133 pp.</v>
      </c>
      <c r="AR76" s="30" t="e">
        <f t="shared" si="15"/>
        <v>#REF!</v>
      </c>
      <c r="AS76" s="30" t="e">
        <f t="shared" si="16"/>
        <v>#REF!</v>
      </c>
      <c r="AT76" s="30" t="e">
        <f t="shared" si="17"/>
        <v>#REF!</v>
      </c>
      <c r="AU76" s="68" t="str">
        <f t="shared" si="18"/>
        <v/>
      </c>
      <c r="AV76" s="30" t="e">
        <f t="shared" si="19"/>
        <v>#REF!</v>
      </c>
      <c r="AW76" s="63" t="e">
        <f>IF(AND(A76&gt;C76,B76="halite"),'Tm-supplement'!AS76,         0.9923-0.030512*(C76/100)^2-0.00021977*(C76/100)^4+0.086241*(D76)/10-0.041768*(C76/100)*(D76/10)+0.014825*(C76/100)^2*(D76/10)+0.001446*(C76/100)^3*(D76/10)-0.0000000030852*(C76/100)^8*(D76/10)+0.013051*(C76/100)*(D76/10)^2-0.0061402*(C76/100)^2*(D76/10)^2-0.0012843*(D76/10)^3+0.00037604*(C76/100)^2*(D76/10)^3-0.0000000099594*(C76/100)^2*(D76/10)^7)</f>
        <v>#REF!</v>
      </c>
      <c r="AX76" s="40" t="e">
        <f t="shared" si="20"/>
        <v>#REF!</v>
      </c>
      <c r="AY76"/>
    </row>
    <row r="77" spans="1:51" ht="13" customHeight="1">
      <c r="A77" t="e">
        <f>IF(ISBLANK(Main!#REF!), IF(ISNUMBER(Main!#REF!), 'Tm-Th-Salinity'!H77,""),Main!#REF!)</f>
        <v>#REF!</v>
      </c>
      <c r="B77" t="e">
        <f>Main!#REF!</f>
        <v>#REF!</v>
      </c>
      <c r="C77" s="20" t="str">
        <f>IF(ISNUMBER(Main!#REF!),Main!#REF!,"")</f>
        <v/>
      </c>
      <c r="D77" s="25" t="e">
        <f>IF('Tm-Th-Salinity'!E77=0, 0.000001, 'Tm-supplement'!BB77)</f>
        <v>#REF!</v>
      </c>
      <c r="E77" t="e">
        <f t="shared" si="59"/>
        <v>#VALUE!</v>
      </c>
      <c r="F77" t="e">
        <f t="shared" si="60"/>
        <v>#REF!</v>
      </c>
      <c r="G77" t="str">
        <f t="shared" si="61"/>
        <v>DUD</v>
      </c>
      <c r="H77" t="str">
        <f t="shared" si="62"/>
        <v>DUD</v>
      </c>
      <c r="I77" t="str">
        <f t="shared" si="63"/>
        <v>DUD</v>
      </c>
      <c r="J77" t="str">
        <f t="shared" si="64"/>
        <v>DUD</v>
      </c>
      <c r="K77" t="str">
        <f t="shared" si="65"/>
        <v>DUD</v>
      </c>
      <c r="L77" t="str">
        <f t="shared" si="66"/>
        <v>DUD</v>
      </c>
      <c r="M77" t="str">
        <f t="shared" si="67"/>
        <v>DUD</v>
      </c>
      <c r="N77" t="str">
        <f t="shared" si="68"/>
        <v>DUD</v>
      </c>
      <c r="O77" t="str">
        <f t="shared" si="69"/>
        <v>DUD</v>
      </c>
      <c r="P77" t="str">
        <f t="shared" si="70"/>
        <v>DUD</v>
      </c>
      <c r="Q77" t="str">
        <f t="shared" si="71"/>
        <v>DUD</v>
      </c>
      <c r="R77" t="str">
        <f t="shared" si="72"/>
        <v>DUD</v>
      </c>
      <c r="S77" t="str">
        <f t="shared" si="73"/>
        <v>DUD</v>
      </c>
      <c r="T77" t="str">
        <f t="shared" si="74"/>
        <v>DUD</v>
      </c>
      <c r="U77" t="str">
        <f t="shared" si="75"/>
        <v>DUD</v>
      </c>
      <c r="V77" t="str">
        <f t="shared" si="76"/>
        <v>DUD</v>
      </c>
      <c r="W77" t="str">
        <f t="shared" si="77"/>
        <v>DUD</v>
      </c>
      <c r="X77" t="str">
        <f t="shared" si="78"/>
        <v>DUD</v>
      </c>
      <c r="Y77" t="str">
        <f t="shared" si="79"/>
        <v>DUD</v>
      </c>
      <c r="Z77" t="str">
        <f t="shared" si="80"/>
        <v>DUD</v>
      </c>
      <c r="AA77" t="str">
        <f t="shared" si="81"/>
        <v>DUD</v>
      </c>
      <c r="AB77" t="str">
        <f t="shared" si="82"/>
        <v>DUD</v>
      </c>
      <c r="AC77" t="str">
        <f t="shared" si="83"/>
        <v>DUD</v>
      </c>
      <c r="AD77" t="str">
        <f t="shared" si="84"/>
        <v>DUD</v>
      </c>
      <c r="AE77" t="str">
        <f t="shared" si="85"/>
        <v>DUD</v>
      </c>
      <c r="AF77" t="str">
        <f t="shared" si="86"/>
        <v>DUD</v>
      </c>
      <c r="AG77" t="str">
        <f t="shared" si="87"/>
        <v>DUD</v>
      </c>
      <c r="AH77" t="str">
        <f t="shared" si="88"/>
        <v>DUD</v>
      </c>
      <c r="AI77" t="str">
        <f t="shared" si="89"/>
        <v>DUD</v>
      </c>
      <c r="AJ77" t="str">
        <f t="shared" si="90"/>
        <v>DUD</v>
      </c>
      <c r="AK77" t="str">
        <f t="shared" si="91"/>
        <v>DUD</v>
      </c>
      <c r="AL77" t="str">
        <f t="shared" si="92"/>
        <v>DUD</v>
      </c>
      <c r="AM77" t="str">
        <f t="shared" si="93"/>
        <v>DUD</v>
      </c>
      <c r="AN77" t="str">
        <f t="shared" si="94"/>
        <v>DUD</v>
      </c>
      <c r="AO77">
        <f t="shared" si="95"/>
        <v>0</v>
      </c>
      <c r="AP77" s="69">
        <f t="shared" si="13"/>
        <v>1</v>
      </c>
      <c r="AQ77" s="21" t="str">
        <f t="shared" si="14"/>
        <v>Atkinson, A.B. Jr. (2002) A Model for the PTX Properties of H2O-NaCl. Unpublished MSc Thesis, Dept. of Geosciences, Virginia Tech, Blacksburg VA, 133 pp.</v>
      </c>
      <c r="AR77" s="30" t="e">
        <f t="shared" si="15"/>
        <v>#REF!</v>
      </c>
      <c r="AS77" s="30" t="e">
        <f t="shared" si="16"/>
        <v>#REF!</v>
      </c>
      <c r="AT77" s="30" t="e">
        <f t="shared" si="17"/>
        <v>#REF!</v>
      </c>
      <c r="AU77" s="68" t="str">
        <f t="shared" si="18"/>
        <v/>
      </c>
      <c r="AV77" s="30" t="e">
        <f t="shared" si="19"/>
        <v>#REF!</v>
      </c>
      <c r="AW77" s="63" t="e">
        <f>IF(AND(A77&gt;C77,B77="halite"),'Tm-supplement'!AS77,         0.9923-0.030512*(C77/100)^2-0.00021977*(C77/100)^4+0.086241*(D77)/10-0.041768*(C77/100)*(D77/10)+0.014825*(C77/100)^2*(D77/10)+0.001446*(C77/100)^3*(D77/10)-0.0000000030852*(C77/100)^8*(D77/10)+0.013051*(C77/100)*(D77/10)^2-0.0061402*(C77/100)^2*(D77/10)^2-0.0012843*(D77/10)^3+0.00037604*(C77/100)^2*(D77/10)^3-0.0000000099594*(C77/100)^2*(D77/10)^7)</f>
        <v>#REF!</v>
      </c>
      <c r="AX77" s="40" t="e">
        <f t="shared" si="20"/>
        <v>#REF!</v>
      </c>
      <c r="AY77"/>
    </row>
    <row r="78" spans="1:51" ht="13" customHeight="1">
      <c r="A78" t="e">
        <f>IF(ISBLANK(Main!#REF!), IF(ISNUMBER(Main!#REF!), 'Tm-Th-Salinity'!H78,""),Main!#REF!)</f>
        <v>#REF!</v>
      </c>
      <c r="B78" t="e">
        <f>Main!#REF!</f>
        <v>#REF!</v>
      </c>
      <c r="C78" s="20" t="str">
        <f>IF(ISNUMBER(Main!#REF!),Main!#REF!,"")</f>
        <v/>
      </c>
      <c r="D78" s="25" t="e">
        <f>IF('Tm-Th-Salinity'!E78=0, 0.000001, 'Tm-supplement'!BB78)</f>
        <v>#REF!</v>
      </c>
      <c r="E78" t="e">
        <f t="shared" si="59"/>
        <v>#VALUE!</v>
      </c>
      <c r="F78" t="e">
        <f t="shared" si="60"/>
        <v>#REF!</v>
      </c>
      <c r="G78" t="str">
        <f t="shared" si="61"/>
        <v>DUD</v>
      </c>
      <c r="H78" t="str">
        <f t="shared" si="62"/>
        <v>DUD</v>
      </c>
      <c r="I78" t="str">
        <f t="shared" si="63"/>
        <v>DUD</v>
      </c>
      <c r="J78" t="str">
        <f t="shared" si="64"/>
        <v>DUD</v>
      </c>
      <c r="K78" t="str">
        <f t="shared" si="65"/>
        <v>DUD</v>
      </c>
      <c r="L78" t="str">
        <f t="shared" si="66"/>
        <v>DUD</v>
      </c>
      <c r="M78" t="str">
        <f t="shared" si="67"/>
        <v>DUD</v>
      </c>
      <c r="N78" t="str">
        <f t="shared" si="68"/>
        <v>DUD</v>
      </c>
      <c r="O78" t="str">
        <f t="shared" si="69"/>
        <v>DUD</v>
      </c>
      <c r="P78" t="str">
        <f t="shared" si="70"/>
        <v>DUD</v>
      </c>
      <c r="Q78" t="str">
        <f t="shared" si="71"/>
        <v>DUD</v>
      </c>
      <c r="R78" t="str">
        <f t="shared" si="72"/>
        <v>DUD</v>
      </c>
      <c r="S78" t="str">
        <f t="shared" si="73"/>
        <v>DUD</v>
      </c>
      <c r="T78" t="str">
        <f t="shared" si="74"/>
        <v>DUD</v>
      </c>
      <c r="U78" t="str">
        <f t="shared" si="75"/>
        <v>DUD</v>
      </c>
      <c r="V78" t="str">
        <f t="shared" si="76"/>
        <v>DUD</v>
      </c>
      <c r="W78" t="str">
        <f t="shared" si="77"/>
        <v>DUD</v>
      </c>
      <c r="X78" t="str">
        <f t="shared" si="78"/>
        <v>DUD</v>
      </c>
      <c r="Y78" t="str">
        <f t="shared" si="79"/>
        <v>DUD</v>
      </c>
      <c r="Z78" t="str">
        <f t="shared" si="80"/>
        <v>DUD</v>
      </c>
      <c r="AA78" t="str">
        <f t="shared" si="81"/>
        <v>DUD</v>
      </c>
      <c r="AB78" t="str">
        <f t="shared" si="82"/>
        <v>DUD</v>
      </c>
      <c r="AC78" t="str">
        <f t="shared" si="83"/>
        <v>DUD</v>
      </c>
      <c r="AD78" t="str">
        <f t="shared" si="84"/>
        <v>DUD</v>
      </c>
      <c r="AE78" t="str">
        <f t="shared" si="85"/>
        <v>DUD</v>
      </c>
      <c r="AF78" t="str">
        <f t="shared" si="86"/>
        <v>DUD</v>
      </c>
      <c r="AG78" t="str">
        <f t="shared" si="87"/>
        <v>DUD</v>
      </c>
      <c r="AH78" t="str">
        <f t="shared" si="88"/>
        <v>DUD</v>
      </c>
      <c r="AI78" t="str">
        <f t="shared" si="89"/>
        <v>DUD</v>
      </c>
      <c r="AJ78" t="str">
        <f t="shared" si="90"/>
        <v>DUD</v>
      </c>
      <c r="AK78" t="str">
        <f t="shared" si="91"/>
        <v>DUD</v>
      </c>
      <c r="AL78" t="str">
        <f t="shared" si="92"/>
        <v>DUD</v>
      </c>
      <c r="AM78" t="str">
        <f t="shared" si="93"/>
        <v>DUD</v>
      </c>
      <c r="AN78" t="str">
        <f t="shared" si="94"/>
        <v>DUD</v>
      </c>
      <c r="AO78">
        <f t="shared" si="95"/>
        <v>0</v>
      </c>
      <c r="AP78" s="69">
        <f t="shared" si="13"/>
        <v>1</v>
      </c>
      <c r="AQ78" s="21" t="str">
        <f t="shared" si="14"/>
        <v>Atkinson, A.B. Jr. (2002) A Model for the PTX Properties of H2O-NaCl. Unpublished MSc Thesis, Dept. of Geosciences, Virginia Tech, Blacksburg VA, 133 pp.</v>
      </c>
      <c r="AR78" s="30" t="e">
        <f t="shared" si="15"/>
        <v>#REF!</v>
      </c>
      <c r="AS78" s="30" t="e">
        <f t="shared" si="16"/>
        <v>#REF!</v>
      </c>
      <c r="AT78" s="30" t="e">
        <f t="shared" si="17"/>
        <v>#REF!</v>
      </c>
      <c r="AU78" s="68" t="str">
        <f t="shared" si="18"/>
        <v/>
      </c>
      <c r="AV78" s="30" t="e">
        <f t="shared" si="19"/>
        <v>#REF!</v>
      </c>
      <c r="AW78" s="63" t="e">
        <f>IF(AND(A78&gt;C78,B78="halite"),'Tm-supplement'!AS78,         0.9923-0.030512*(C78/100)^2-0.00021977*(C78/100)^4+0.086241*(D78)/10-0.041768*(C78/100)*(D78/10)+0.014825*(C78/100)^2*(D78/10)+0.001446*(C78/100)^3*(D78/10)-0.0000000030852*(C78/100)^8*(D78/10)+0.013051*(C78/100)*(D78/10)^2-0.0061402*(C78/100)^2*(D78/10)^2-0.0012843*(D78/10)^3+0.00037604*(C78/100)^2*(D78/10)^3-0.0000000099594*(C78/100)^2*(D78/10)^7)</f>
        <v>#REF!</v>
      </c>
      <c r="AX78" s="40" t="e">
        <f t="shared" si="20"/>
        <v>#REF!</v>
      </c>
      <c r="AY78"/>
    </row>
    <row r="79" spans="1:51" ht="13" customHeight="1">
      <c r="A79" t="e">
        <f>IF(ISBLANK(Main!#REF!), IF(ISNUMBER(Main!#REF!), 'Tm-Th-Salinity'!H79,""),Main!#REF!)</f>
        <v>#REF!</v>
      </c>
      <c r="B79" t="e">
        <f>Main!#REF!</f>
        <v>#REF!</v>
      </c>
      <c r="C79" s="20" t="str">
        <f>IF(ISNUMBER(Main!#REF!),Main!#REF!,"")</f>
        <v/>
      </c>
      <c r="D79" s="25" t="e">
        <f>IF('Tm-Th-Salinity'!E79=0, 0.000001, 'Tm-supplement'!BB79)</f>
        <v>#REF!</v>
      </c>
      <c r="E79" t="e">
        <f t="shared" si="59"/>
        <v>#VALUE!</v>
      </c>
      <c r="F79" t="e">
        <f t="shared" si="60"/>
        <v>#REF!</v>
      </c>
      <c r="G79" t="str">
        <f t="shared" si="61"/>
        <v>DUD</v>
      </c>
      <c r="H79" t="str">
        <f t="shared" si="62"/>
        <v>DUD</v>
      </c>
      <c r="I79" t="str">
        <f t="shared" si="63"/>
        <v>DUD</v>
      </c>
      <c r="J79" t="str">
        <f t="shared" si="64"/>
        <v>DUD</v>
      </c>
      <c r="K79" t="str">
        <f t="shared" si="65"/>
        <v>DUD</v>
      </c>
      <c r="L79" t="str">
        <f t="shared" si="66"/>
        <v>DUD</v>
      </c>
      <c r="M79" t="str">
        <f t="shared" si="67"/>
        <v>DUD</v>
      </c>
      <c r="N79" t="str">
        <f t="shared" si="68"/>
        <v>DUD</v>
      </c>
      <c r="O79" t="str">
        <f t="shared" si="69"/>
        <v>DUD</v>
      </c>
      <c r="P79" t="str">
        <f t="shared" si="70"/>
        <v>DUD</v>
      </c>
      <c r="Q79" t="str">
        <f t="shared" si="71"/>
        <v>DUD</v>
      </c>
      <c r="R79" t="str">
        <f t="shared" si="72"/>
        <v>DUD</v>
      </c>
      <c r="S79" t="str">
        <f t="shared" si="73"/>
        <v>DUD</v>
      </c>
      <c r="T79" t="str">
        <f t="shared" si="74"/>
        <v>DUD</v>
      </c>
      <c r="U79" t="str">
        <f t="shared" si="75"/>
        <v>DUD</v>
      </c>
      <c r="V79" t="str">
        <f t="shared" si="76"/>
        <v>DUD</v>
      </c>
      <c r="W79" t="str">
        <f t="shared" si="77"/>
        <v>DUD</v>
      </c>
      <c r="X79" t="str">
        <f t="shared" si="78"/>
        <v>DUD</v>
      </c>
      <c r="Y79" t="str">
        <f t="shared" si="79"/>
        <v>DUD</v>
      </c>
      <c r="Z79" t="str">
        <f t="shared" si="80"/>
        <v>DUD</v>
      </c>
      <c r="AA79" t="str">
        <f t="shared" si="81"/>
        <v>DUD</v>
      </c>
      <c r="AB79" t="str">
        <f t="shared" si="82"/>
        <v>DUD</v>
      </c>
      <c r="AC79" t="str">
        <f t="shared" si="83"/>
        <v>DUD</v>
      </c>
      <c r="AD79" t="str">
        <f t="shared" si="84"/>
        <v>DUD</v>
      </c>
      <c r="AE79" t="str">
        <f t="shared" si="85"/>
        <v>DUD</v>
      </c>
      <c r="AF79" t="str">
        <f t="shared" si="86"/>
        <v>DUD</v>
      </c>
      <c r="AG79" t="str">
        <f t="shared" si="87"/>
        <v>DUD</v>
      </c>
      <c r="AH79" t="str">
        <f t="shared" si="88"/>
        <v>DUD</v>
      </c>
      <c r="AI79" t="str">
        <f t="shared" si="89"/>
        <v>DUD</v>
      </c>
      <c r="AJ79" t="str">
        <f t="shared" si="90"/>
        <v>DUD</v>
      </c>
      <c r="AK79" t="str">
        <f t="shared" si="91"/>
        <v>DUD</v>
      </c>
      <c r="AL79" t="str">
        <f t="shared" si="92"/>
        <v>DUD</v>
      </c>
      <c r="AM79" t="str">
        <f t="shared" si="93"/>
        <v>DUD</v>
      </c>
      <c r="AN79" t="str">
        <f t="shared" si="94"/>
        <v>DUD</v>
      </c>
      <c r="AO79">
        <f t="shared" si="95"/>
        <v>0</v>
      </c>
      <c r="AP79" s="69">
        <f t="shared" si="13"/>
        <v>1</v>
      </c>
      <c r="AQ79" s="21" t="str">
        <f t="shared" si="14"/>
        <v>Atkinson, A.B. Jr. (2002) A Model for the PTX Properties of H2O-NaCl. Unpublished MSc Thesis, Dept. of Geosciences, Virginia Tech, Blacksburg VA, 133 pp.</v>
      </c>
      <c r="AR79" s="30" t="e">
        <f t="shared" si="15"/>
        <v>#REF!</v>
      </c>
      <c r="AS79" s="30" t="e">
        <f t="shared" si="16"/>
        <v>#REF!</v>
      </c>
      <c r="AT79" s="30" t="e">
        <f t="shared" si="17"/>
        <v>#REF!</v>
      </c>
      <c r="AU79" s="68" t="str">
        <f t="shared" si="18"/>
        <v/>
      </c>
      <c r="AV79" s="30" t="e">
        <f t="shared" si="19"/>
        <v>#REF!</v>
      </c>
      <c r="AW79" s="63" t="e">
        <f>IF(AND(A79&gt;C79,B79="halite"),'Tm-supplement'!AS79,         0.9923-0.030512*(C79/100)^2-0.00021977*(C79/100)^4+0.086241*(D79)/10-0.041768*(C79/100)*(D79/10)+0.014825*(C79/100)^2*(D79/10)+0.001446*(C79/100)^3*(D79/10)-0.0000000030852*(C79/100)^8*(D79/10)+0.013051*(C79/100)*(D79/10)^2-0.0061402*(C79/100)^2*(D79/10)^2-0.0012843*(D79/10)^3+0.00037604*(C79/100)^2*(D79/10)^3-0.0000000099594*(C79/100)^2*(D79/10)^7)</f>
        <v>#REF!</v>
      </c>
      <c r="AX79" s="40" t="e">
        <f t="shared" si="20"/>
        <v>#REF!</v>
      </c>
      <c r="AY79"/>
    </row>
    <row r="80" spans="1:51" ht="13" customHeight="1">
      <c r="A80" t="e">
        <f>IF(ISBLANK(Main!#REF!), IF(ISNUMBER(Main!#REF!), 'Tm-Th-Salinity'!H80,""),Main!#REF!)</f>
        <v>#REF!</v>
      </c>
      <c r="B80" t="e">
        <f>Main!#REF!</f>
        <v>#REF!</v>
      </c>
      <c r="C80" s="20" t="str">
        <f>IF(ISNUMBER(Main!#REF!),Main!#REF!,"")</f>
        <v/>
      </c>
      <c r="D80" s="25" t="e">
        <f>IF('Tm-Th-Salinity'!E80=0, 0.000001, 'Tm-supplement'!BB80)</f>
        <v>#REF!</v>
      </c>
      <c r="E80" t="e">
        <f t="shared" si="59"/>
        <v>#VALUE!</v>
      </c>
      <c r="F80" t="e">
        <f t="shared" si="60"/>
        <v>#REF!</v>
      </c>
      <c r="G80" t="str">
        <f t="shared" si="61"/>
        <v>DUD</v>
      </c>
      <c r="H80" t="str">
        <f t="shared" si="62"/>
        <v>DUD</v>
      </c>
      <c r="I80" t="str">
        <f t="shared" si="63"/>
        <v>DUD</v>
      </c>
      <c r="J80" t="str">
        <f t="shared" si="64"/>
        <v>DUD</v>
      </c>
      <c r="K80" t="str">
        <f t="shared" si="65"/>
        <v>DUD</v>
      </c>
      <c r="L80" t="str">
        <f t="shared" si="66"/>
        <v>DUD</v>
      </c>
      <c r="M80" t="str">
        <f t="shared" si="67"/>
        <v>DUD</v>
      </c>
      <c r="N80" t="str">
        <f t="shared" si="68"/>
        <v>DUD</v>
      </c>
      <c r="O80" t="str">
        <f t="shared" si="69"/>
        <v>DUD</v>
      </c>
      <c r="P80" t="str">
        <f t="shared" si="70"/>
        <v>DUD</v>
      </c>
      <c r="Q80" t="str">
        <f t="shared" si="71"/>
        <v>DUD</v>
      </c>
      <c r="R80" t="str">
        <f t="shared" si="72"/>
        <v>DUD</v>
      </c>
      <c r="S80" t="str">
        <f t="shared" si="73"/>
        <v>DUD</v>
      </c>
      <c r="T80" t="str">
        <f t="shared" si="74"/>
        <v>DUD</v>
      </c>
      <c r="U80" t="str">
        <f t="shared" si="75"/>
        <v>DUD</v>
      </c>
      <c r="V80" t="str">
        <f t="shared" si="76"/>
        <v>DUD</v>
      </c>
      <c r="W80" t="str">
        <f t="shared" si="77"/>
        <v>DUD</v>
      </c>
      <c r="X80" t="str">
        <f t="shared" si="78"/>
        <v>DUD</v>
      </c>
      <c r="Y80" t="str">
        <f t="shared" si="79"/>
        <v>DUD</v>
      </c>
      <c r="Z80" t="str">
        <f t="shared" si="80"/>
        <v>DUD</v>
      </c>
      <c r="AA80" t="str">
        <f t="shared" si="81"/>
        <v>DUD</v>
      </c>
      <c r="AB80" t="str">
        <f t="shared" si="82"/>
        <v>DUD</v>
      </c>
      <c r="AC80" t="str">
        <f t="shared" si="83"/>
        <v>DUD</v>
      </c>
      <c r="AD80" t="str">
        <f t="shared" si="84"/>
        <v>DUD</v>
      </c>
      <c r="AE80" t="str">
        <f t="shared" si="85"/>
        <v>DUD</v>
      </c>
      <c r="AF80" t="str">
        <f t="shared" si="86"/>
        <v>DUD</v>
      </c>
      <c r="AG80" t="str">
        <f t="shared" si="87"/>
        <v>DUD</v>
      </c>
      <c r="AH80" t="str">
        <f t="shared" si="88"/>
        <v>DUD</v>
      </c>
      <c r="AI80" t="str">
        <f t="shared" si="89"/>
        <v>DUD</v>
      </c>
      <c r="AJ80" t="str">
        <f t="shared" si="90"/>
        <v>DUD</v>
      </c>
      <c r="AK80" t="str">
        <f t="shared" si="91"/>
        <v>DUD</v>
      </c>
      <c r="AL80" t="str">
        <f t="shared" si="92"/>
        <v>DUD</v>
      </c>
      <c r="AM80" t="str">
        <f t="shared" si="93"/>
        <v>DUD</v>
      </c>
      <c r="AN80" t="str">
        <f t="shared" si="94"/>
        <v>DUD</v>
      </c>
      <c r="AO80">
        <f t="shared" si="95"/>
        <v>0</v>
      </c>
      <c r="AP80" s="69">
        <f t="shared" si="13"/>
        <v>1</v>
      </c>
      <c r="AQ80" s="21" t="str">
        <f t="shared" si="14"/>
        <v>Atkinson, A.B. Jr. (2002) A Model for the PTX Properties of H2O-NaCl. Unpublished MSc Thesis, Dept. of Geosciences, Virginia Tech, Blacksburg VA, 133 pp.</v>
      </c>
      <c r="AR80" s="30" t="e">
        <f t="shared" si="15"/>
        <v>#REF!</v>
      </c>
      <c r="AS80" s="30" t="e">
        <f t="shared" si="16"/>
        <v>#REF!</v>
      </c>
      <c r="AT80" s="30" t="e">
        <f t="shared" si="17"/>
        <v>#REF!</v>
      </c>
      <c r="AU80" s="68" t="str">
        <f t="shared" si="18"/>
        <v/>
      </c>
      <c r="AV80" s="30" t="e">
        <f t="shared" si="19"/>
        <v>#REF!</v>
      </c>
      <c r="AW80" s="63" t="e">
        <f>IF(AND(A80&gt;C80,B80="halite"),'Tm-supplement'!AS80,         0.9923-0.030512*(C80/100)^2-0.00021977*(C80/100)^4+0.086241*(D80)/10-0.041768*(C80/100)*(D80/10)+0.014825*(C80/100)^2*(D80/10)+0.001446*(C80/100)^3*(D80/10)-0.0000000030852*(C80/100)^8*(D80/10)+0.013051*(C80/100)*(D80/10)^2-0.0061402*(C80/100)^2*(D80/10)^2-0.0012843*(D80/10)^3+0.00037604*(C80/100)^2*(D80/10)^3-0.0000000099594*(C80/100)^2*(D80/10)^7)</f>
        <v>#REF!</v>
      </c>
      <c r="AX80" s="40" t="e">
        <f t="shared" si="20"/>
        <v>#REF!</v>
      </c>
      <c r="AY80"/>
    </row>
    <row r="81" spans="1:51" ht="13" customHeight="1">
      <c r="A81" t="e">
        <f>IF(ISBLANK(Main!#REF!), IF(ISNUMBER(Main!#REF!), 'Tm-Th-Salinity'!H81,""),Main!#REF!)</f>
        <v>#REF!</v>
      </c>
      <c r="B81" t="e">
        <f>Main!#REF!</f>
        <v>#REF!</v>
      </c>
      <c r="C81" s="20" t="str">
        <f>IF(ISNUMBER(Main!#REF!),Main!#REF!,"")</f>
        <v/>
      </c>
      <c r="D81" s="25" t="e">
        <f>IF('Tm-Th-Salinity'!E81=0, 0.000001, 'Tm-supplement'!BB81)</f>
        <v>#REF!</v>
      </c>
      <c r="E81" t="e">
        <f t="shared" si="59"/>
        <v>#VALUE!</v>
      </c>
      <c r="F81" t="e">
        <f t="shared" si="60"/>
        <v>#REF!</v>
      </c>
      <c r="G81" t="str">
        <f t="shared" si="61"/>
        <v>DUD</v>
      </c>
      <c r="H81" t="str">
        <f t="shared" si="62"/>
        <v>DUD</v>
      </c>
      <c r="I81" t="str">
        <f t="shared" si="63"/>
        <v>DUD</v>
      </c>
      <c r="J81" t="str">
        <f t="shared" si="64"/>
        <v>DUD</v>
      </c>
      <c r="K81" t="str">
        <f t="shared" si="65"/>
        <v>DUD</v>
      </c>
      <c r="L81" t="str">
        <f t="shared" si="66"/>
        <v>DUD</v>
      </c>
      <c r="M81" t="str">
        <f t="shared" si="67"/>
        <v>DUD</v>
      </c>
      <c r="N81" t="str">
        <f t="shared" si="68"/>
        <v>DUD</v>
      </c>
      <c r="O81" t="str">
        <f t="shared" si="69"/>
        <v>DUD</v>
      </c>
      <c r="P81" t="str">
        <f t="shared" si="70"/>
        <v>DUD</v>
      </c>
      <c r="Q81" t="str">
        <f t="shared" si="71"/>
        <v>DUD</v>
      </c>
      <c r="R81" t="str">
        <f t="shared" si="72"/>
        <v>DUD</v>
      </c>
      <c r="S81" t="str">
        <f t="shared" si="73"/>
        <v>DUD</v>
      </c>
      <c r="T81" t="str">
        <f t="shared" si="74"/>
        <v>DUD</v>
      </c>
      <c r="U81" t="str">
        <f t="shared" si="75"/>
        <v>DUD</v>
      </c>
      <c r="V81" t="str">
        <f t="shared" si="76"/>
        <v>DUD</v>
      </c>
      <c r="W81" t="str">
        <f t="shared" si="77"/>
        <v>DUD</v>
      </c>
      <c r="X81" t="str">
        <f t="shared" si="78"/>
        <v>DUD</v>
      </c>
      <c r="Y81" t="str">
        <f t="shared" si="79"/>
        <v>DUD</v>
      </c>
      <c r="Z81" t="str">
        <f t="shared" si="80"/>
        <v>DUD</v>
      </c>
      <c r="AA81" t="str">
        <f t="shared" si="81"/>
        <v>DUD</v>
      </c>
      <c r="AB81" t="str">
        <f t="shared" si="82"/>
        <v>DUD</v>
      </c>
      <c r="AC81" t="str">
        <f t="shared" si="83"/>
        <v>DUD</v>
      </c>
      <c r="AD81" t="str">
        <f t="shared" si="84"/>
        <v>DUD</v>
      </c>
      <c r="AE81" t="str">
        <f t="shared" si="85"/>
        <v>DUD</v>
      </c>
      <c r="AF81" t="str">
        <f t="shared" si="86"/>
        <v>DUD</v>
      </c>
      <c r="AG81" t="str">
        <f t="shared" si="87"/>
        <v>DUD</v>
      </c>
      <c r="AH81" t="str">
        <f t="shared" si="88"/>
        <v>DUD</v>
      </c>
      <c r="AI81" t="str">
        <f t="shared" si="89"/>
        <v>DUD</v>
      </c>
      <c r="AJ81" t="str">
        <f t="shared" si="90"/>
        <v>DUD</v>
      </c>
      <c r="AK81" t="str">
        <f t="shared" si="91"/>
        <v>DUD</v>
      </c>
      <c r="AL81" t="str">
        <f t="shared" si="92"/>
        <v>DUD</v>
      </c>
      <c r="AM81" t="str">
        <f t="shared" si="93"/>
        <v>DUD</v>
      </c>
      <c r="AN81" t="str">
        <f t="shared" si="94"/>
        <v>DUD</v>
      </c>
      <c r="AO81">
        <f t="shared" si="95"/>
        <v>0</v>
      </c>
      <c r="AP81" s="69">
        <f t="shared" si="13"/>
        <v>1</v>
      </c>
      <c r="AQ81" s="21" t="str">
        <f t="shared" si="14"/>
        <v>Atkinson, A.B. Jr. (2002) A Model for the PTX Properties of H2O-NaCl. Unpublished MSc Thesis, Dept. of Geosciences, Virginia Tech, Blacksburg VA, 133 pp.</v>
      </c>
      <c r="AR81" s="30" t="e">
        <f t="shared" si="15"/>
        <v>#REF!</v>
      </c>
      <c r="AS81" s="30" t="e">
        <f t="shared" si="16"/>
        <v>#REF!</v>
      </c>
      <c r="AT81" s="30" t="e">
        <f t="shared" si="17"/>
        <v>#REF!</v>
      </c>
      <c r="AU81" s="68" t="str">
        <f t="shared" si="18"/>
        <v/>
      </c>
      <c r="AV81" s="30" t="e">
        <f t="shared" si="19"/>
        <v>#REF!</v>
      </c>
      <c r="AW81" s="63" t="e">
        <f>IF(AND(A81&gt;C81,B81="halite"),'Tm-supplement'!AS81,         0.9923-0.030512*(C81/100)^2-0.00021977*(C81/100)^4+0.086241*(D81)/10-0.041768*(C81/100)*(D81/10)+0.014825*(C81/100)^2*(D81/10)+0.001446*(C81/100)^3*(D81/10)-0.0000000030852*(C81/100)^8*(D81/10)+0.013051*(C81/100)*(D81/10)^2-0.0061402*(C81/100)^2*(D81/10)^2-0.0012843*(D81/10)^3+0.00037604*(C81/100)^2*(D81/10)^3-0.0000000099594*(C81/100)^2*(D81/10)^7)</f>
        <v>#REF!</v>
      </c>
      <c r="AX81" s="40" t="e">
        <f t="shared" si="20"/>
        <v>#REF!</v>
      </c>
      <c r="AY81"/>
    </row>
    <row r="82" spans="1:51" ht="13" customHeight="1">
      <c r="A82" t="e">
        <f>IF(ISBLANK(Main!#REF!), IF(ISNUMBER(Main!#REF!), 'Tm-Th-Salinity'!H82,""),Main!#REF!)</f>
        <v>#REF!</v>
      </c>
      <c r="B82" t="e">
        <f>Main!#REF!</f>
        <v>#REF!</v>
      </c>
      <c r="C82" s="20" t="str">
        <f>IF(ISNUMBER(Main!#REF!),Main!#REF!,"")</f>
        <v/>
      </c>
      <c r="D82" s="25" t="e">
        <f>IF('Tm-Th-Salinity'!E82=0, 0.000001, 'Tm-supplement'!BB82)</f>
        <v>#REF!</v>
      </c>
      <c r="E82" t="e">
        <f t="shared" si="59"/>
        <v>#VALUE!</v>
      </c>
      <c r="F82" t="e">
        <f t="shared" si="60"/>
        <v>#REF!</v>
      </c>
      <c r="G82" t="str">
        <f t="shared" si="61"/>
        <v>DUD</v>
      </c>
      <c r="H82" t="str">
        <f t="shared" si="62"/>
        <v>DUD</v>
      </c>
      <c r="I82" t="str">
        <f t="shared" si="63"/>
        <v>DUD</v>
      </c>
      <c r="J82" t="str">
        <f t="shared" si="64"/>
        <v>DUD</v>
      </c>
      <c r="K82" t="str">
        <f t="shared" si="65"/>
        <v>DUD</v>
      </c>
      <c r="L82" t="str">
        <f t="shared" si="66"/>
        <v>DUD</v>
      </c>
      <c r="M82" t="str">
        <f t="shared" si="67"/>
        <v>DUD</v>
      </c>
      <c r="N82" t="str">
        <f t="shared" si="68"/>
        <v>DUD</v>
      </c>
      <c r="O82" t="str">
        <f t="shared" si="69"/>
        <v>DUD</v>
      </c>
      <c r="P82" t="str">
        <f t="shared" si="70"/>
        <v>DUD</v>
      </c>
      <c r="Q82" t="str">
        <f t="shared" si="71"/>
        <v>DUD</v>
      </c>
      <c r="R82" t="str">
        <f t="shared" si="72"/>
        <v>DUD</v>
      </c>
      <c r="S82" t="str">
        <f t="shared" si="73"/>
        <v>DUD</v>
      </c>
      <c r="T82" t="str">
        <f t="shared" si="74"/>
        <v>DUD</v>
      </c>
      <c r="U82" t="str">
        <f t="shared" si="75"/>
        <v>DUD</v>
      </c>
      <c r="V82" t="str">
        <f t="shared" si="76"/>
        <v>DUD</v>
      </c>
      <c r="W82" t="str">
        <f t="shared" si="77"/>
        <v>DUD</v>
      </c>
      <c r="X82" t="str">
        <f t="shared" si="78"/>
        <v>DUD</v>
      </c>
      <c r="Y82" t="str">
        <f t="shared" si="79"/>
        <v>DUD</v>
      </c>
      <c r="Z82" t="str">
        <f t="shared" si="80"/>
        <v>DUD</v>
      </c>
      <c r="AA82" t="str">
        <f t="shared" si="81"/>
        <v>DUD</v>
      </c>
      <c r="AB82" t="str">
        <f t="shared" si="82"/>
        <v>DUD</v>
      </c>
      <c r="AC82" t="str">
        <f t="shared" si="83"/>
        <v>DUD</v>
      </c>
      <c r="AD82" t="str">
        <f t="shared" si="84"/>
        <v>DUD</v>
      </c>
      <c r="AE82" t="str">
        <f t="shared" si="85"/>
        <v>DUD</v>
      </c>
      <c r="AF82" t="str">
        <f t="shared" si="86"/>
        <v>DUD</v>
      </c>
      <c r="AG82" t="str">
        <f t="shared" si="87"/>
        <v>DUD</v>
      </c>
      <c r="AH82" t="str">
        <f t="shared" si="88"/>
        <v>DUD</v>
      </c>
      <c r="AI82" t="str">
        <f t="shared" si="89"/>
        <v>DUD</v>
      </c>
      <c r="AJ82" t="str">
        <f t="shared" si="90"/>
        <v>DUD</v>
      </c>
      <c r="AK82" t="str">
        <f t="shared" si="91"/>
        <v>DUD</v>
      </c>
      <c r="AL82" t="str">
        <f t="shared" si="92"/>
        <v>DUD</v>
      </c>
      <c r="AM82" t="str">
        <f t="shared" si="93"/>
        <v>DUD</v>
      </c>
      <c r="AN82" t="str">
        <f t="shared" si="94"/>
        <v>DUD</v>
      </c>
      <c r="AO82">
        <f t="shared" si="95"/>
        <v>0</v>
      </c>
      <c r="AP82" s="69">
        <f t="shared" si="13"/>
        <v>1</v>
      </c>
      <c r="AQ82" s="21" t="str">
        <f t="shared" si="14"/>
        <v>Atkinson, A.B. Jr. (2002) A Model for the PTX Properties of H2O-NaCl. Unpublished MSc Thesis, Dept. of Geosciences, Virginia Tech, Blacksburg VA, 133 pp.</v>
      </c>
      <c r="AR82" s="30" t="e">
        <f t="shared" si="15"/>
        <v>#REF!</v>
      </c>
      <c r="AS82" s="30" t="e">
        <f t="shared" si="16"/>
        <v>#REF!</v>
      </c>
      <c r="AT82" s="30" t="e">
        <f t="shared" si="17"/>
        <v>#REF!</v>
      </c>
      <c r="AU82" s="68" t="str">
        <f t="shared" si="18"/>
        <v/>
      </c>
      <c r="AV82" s="30" t="e">
        <f t="shared" si="19"/>
        <v>#REF!</v>
      </c>
      <c r="AW82" s="63" t="e">
        <f>IF(AND(A82&gt;C82,B82="halite"),'Tm-supplement'!AS82,         0.9923-0.030512*(C82/100)^2-0.00021977*(C82/100)^4+0.086241*(D82)/10-0.041768*(C82/100)*(D82/10)+0.014825*(C82/100)^2*(D82/10)+0.001446*(C82/100)^3*(D82/10)-0.0000000030852*(C82/100)^8*(D82/10)+0.013051*(C82/100)*(D82/10)^2-0.0061402*(C82/100)^2*(D82/10)^2-0.0012843*(D82/10)^3+0.00037604*(C82/100)^2*(D82/10)^3-0.0000000099594*(C82/100)^2*(D82/10)^7)</f>
        <v>#REF!</v>
      </c>
      <c r="AX82" s="40" t="e">
        <f t="shared" si="20"/>
        <v>#REF!</v>
      </c>
      <c r="AY82"/>
    </row>
    <row r="83" spans="1:51" ht="13" customHeight="1">
      <c r="A83" t="e">
        <f>IF(ISBLANK(Main!#REF!), IF(ISNUMBER(Main!#REF!), 'Tm-Th-Salinity'!H83,""),Main!#REF!)</f>
        <v>#REF!</v>
      </c>
      <c r="B83" t="e">
        <f>Main!#REF!</f>
        <v>#REF!</v>
      </c>
      <c r="C83" s="20" t="str">
        <f>IF(ISNUMBER(Main!#REF!),Main!#REF!,"")</f>
        <v/>
      </c>
      <c r="D83" s="25" t="e">
        <f>IF('Tm-Th-Salinity'!E83=0, 0.000001, 'Tm-supplement'!BB83)</f>
        <v>#REF!</v>
      </c>
      <c r="E83" t="e">
        <f t="shared" si="59"/>
        <v>#VALUE!</v>
      </c>
      <c r="F83" t="e">
        <f t="shared" si="60"/>
        <v>#REF!</v>
      </c>
      <c r="G83" t="str">
        <f t="shared" si="61"/>
        <v>DUD</v>
      </c>
      <c r="H83" t="str">
        <f t="shared" si="62"/>
        <v>DUD</v>
      </c>
      <c r="I83" t="str">
        <f t="shared" si="63"/>
        <v>DUD</v>
      </c>
      <c r="J83" t="str">
        <f t="shared" si="64"/>
        <v>DUD</v>
      </c>
      <c r="K83" t="str">
        <f t="shared" si="65"/>
        <v>DUD</v>
      </c>
      <c r="L83" t="str">
        <f t="shared" si="66"/>
        <v>DUD</v>
      </c>
      <c r="M83" t="str">
        <f t="shared" si="67"/>
        <v>DUD</v>
      </c>
      <c r="N83" t="str">
        <f t="shared" si="68"/>
        <v>DUD</v>
      </c>
      <c r="O83" t="str">
        <f t="shared" si="69"/>
        <v>DUD</v>
      </c>
      <c r="P83" t="str">
        <f t="shared" si="70"/>
        <v>DUD</v>
      </c>
      <c r="Q83" t="str">
        <f t="shared" si="71"/>
        <v>DUD</v>
      </c>
      <c r="R83" t="str">
        <f t="shared" si="72"/>
        <v>DUD</v>
      </c>
      <c r="S83" t="str">
        <f t="shared" si="73"/>
        <v>DUD</v>
      </c>
      <c r="T83" t="str">
        <f t="shared" si="74"/>
        <v>DUD</v>
      </c>
      <c r="U83" t="str">
        <f t="shared" si="75"/>
        <v>DUD</v>
      </c>
      <c r="V83" t="str">
        <f t="shared" si="76"/>
        <v>DUD</v>
      </c>
      <c r="W83" t="str">
        <f t="shared" si="77"/>
        <v>DUD</v>
      </c>
      <c r="X83" t="str">
        <f t="shared" si="78"/>
        <v>DUD</v>
      </c>
      <c r="Y83" t="str">
        <f t="shared" si="79"/>
        <v>DUD</v>
      </c>
      <c r="Z83" t="str">
        <f t="shared" si="80"/>
        <v>DUD</v>
      </c>
      <c r="AA83" t="str">
        <f t="shared" si="81"/>
        <v>DUD</v>
      </c>
      <c r="AB83" t="str">
        <f t="shared" si="82"/>
        <v>DUD</v>
      </c>
      <c r="AC83" t="str">
        <f t="shared" si="83"/>
        <v>DUD</v>
      </c>
      <c r="AD83" t="str">
        <f t="shared" si="84"/>
        <v>DUD</v>
      </c>
      <c r="AE83" t="str">
        <f t="shared" si="85"/>
        <v>DUD</v>
      </c>
      <c r="AF83" t="str">
        <f t="shared" si="86"/>
        <v>DUD</v>
      </c>
      <c r="AG83" t="str">
        <f t="shared" si="87"/>
        <v>DUD</v>
      </c>
      <c r="AH83" t="str">
        <f t="shared" si="88"/>
        <v>DUD</v>
      </c>
      <c r="AI83" t="str">
        <f t="shared" si="89"/>
        <v>DUD</v>
      </c>
      <c r="AJ83" t="str">
        <f t="shared" si="90"/>
        <v>DUD</v>
      </c>
      <c r="AK83" t="str">
        <f t="shared" si="91"/>
        <v>DUD</v>
      </c>
      <c r="AL83" t="str">
        <f t="shared" si="92"/>
        <v>DUD</v>
      </c>
      <c r="AM83" t="str">
        <f t="shared" si="93"/>
        <v>DUD</v>
      </c>
      <c r="AN83" t="str">
        <f t="shared" si="94"/>
        <v>DUD</v>
      </c>
      <c r="AO83">
        <f t="shared" si="95"/>
        <v>0</v>
      </c>
      <c r="AP83" s="69">
        <f t="shared" si="13"/>
        <v>1</v>
      </c>
      <c r="AQ83" s="21" t="str">
        <f t="shared" si="14"/>
        <v>Atkinson, A.B. Jr. (2002) A Model for the PTX Properties of H2O-NaCl. Unpublished MSc Thesis, Dept. of Geosciences, Virginia Tech, Blacksburg VA, 133 pp.</v>
      </c>
      <c r="AR83" s="30" t="e">
        <f t="shared" si="15"/>
        <v>#REF!</v>
      </c>
      <c r="AS83" s="30" t="e">
        <f t="shared" si="16"/>
        <v>#REF!</v>
      </c>
      <c r="AT83" s="30" t="e">
        <f t="shared" si="17"/>
        <v>#REF!</v>
      </c>
      <c r="AU83" s="68" t="str">
        <f t="shared" si="18"/>
        <v/>
      </c>
      <c r="AV83" s="30" t="e">
        <f t="shared" si="19"/>
        <v>#REF!</v>
      </c>
      <c r="AW83" s="63" t="e">
        <f>IF(AND(A83&gt;C83,B83="halite"),'Tm-supplement'!AS83,         0.9923-0.030512*(C83/100)^2-0.00021977*(C83/100)^4+0.086241*(D83)/10-0.041768*(C83/100)*(D83/10)+0.014825*(C83/100)^2*(D83/10)+0.001446*(C83/100)^3*(D83/10)-0.0000000030852*(C83/100)^8*(D83/10)+0.013051*(C83/100)*(D83/10)^2-0.0061402*(C83/100)^2*(D83/10)^2-0.0012843*(D83/10)^3+0.00037604*(C83/100)^2*(D83/10)^3-0.0000000099594*(C83/100)^2*(D83/10)^7)</f>
        <v>#REF!</v>
      </c>
      <c r="AX83" s="40" t="e">
        <f t="shared" si="20"/>
        <v>#REF!</v>
      </c>
      <c r="AY83"/>
    </row>
    <row r="84" spans="1:51" ht="13" customHeight="1">
      <c r="A84" t="e">
        <f>IF(ISBLANK(Main!#REF!), IF(ISNUMBER(Main!#REF!), 'Tm-Th-Salinity'!H84,""),Main!#REF!)</f>
        <v>#REF!</v>
      </c>
      <c r="B84" t="e">
        <f>Main!#REF!</f>
        <v>#REF!</v>
      </c>
      <c r="C84" s="20" t="str">
        <f>IF(ISNUMBER(Main!#REF!),Main!#REF!,"")</f>
        <v/>
      </c>
      <c r="D84" s="25" t="e">
        <f>IF('Tm-Th-Salinity'!E84=0, 0.000001, 'Tm-supplement'!BB84)</f>
        <v>#REF!</v>
      </c>
      <c r="E84" t="e">
        <f t="shared" si="59"/>
        <v>#VALUE!</v>
      </c>
      <c r="F84" t="e">
        <f t="shared" si="60"/>
        <v>#REF!</v>
      </c>
      <c r="G84" t="str">
        <f t="shared" si="61"/>
        <v>DUD</v>
      </c>
      <c r="H84" t="str">
        <f t="shared" si="62"/>
        <v>DUD</v>
      </c>
      <c r="I84" t="str">
        <f t="shared" si="63"/>
        <v>DUD</v>
      </c>
      <c r="J84" t="str">
        <f t="shared" si="64"/>
        <v>DUD</v>
      </c>
      <c r="K84" t="str">
        <f t="shared" si="65"/>
        <v>DUD</v>
      </c>
      <c r="L84" t="str">
        <f t="shared" si="66"/>
        <v>DUD</v>
      </c>
      <c r="M84" t="str">
        <f t="shared" si="67"/>
        <v>DUD</v>
      </c>
      <c r="N84" t="str">
        <f t="shared" si="68"/>
        <v>DUD</v>
      </c>
      <c r="O84" t="str">
        <f t="shared" si="69"/>
        <v>DUD</v>
      </c>
      <c r="P84" t="str">
        <f t="shared" si="70"/>
        <v>DUD</v>
      </c>
      <c r="Q84" t="str">
        <f t="shared" si="71"/>
        <v>DUD</v>
      </c>
      <c r="R84" t="str">
        <f t="shared" si="72"/>
        <v>DUD</v>
      </c>
      <c r="S84" t="str">
        <f t="shared" si="73"/>
        <v>DUD</v>
      </c>
      <c r="T84" t="str">
        <f t="shared" si="74"/>
        <v>DUD</v>
      </c>
      <c r="U84" t="str">
        <f t="shared" si="75"/>
        <v>DUD</v>
      </c>
      <c r="V84" t="str">
        <f t="shared" si="76"/>
        <v>DUD</v>
      </c>
      <c r="W84" t="str">
        <f t="shared" si="77"/>
        <v>DUD</v>
      </c>
      <c r="X84" t="str">
        <f t="shared" si="78"/>
        <v>DUD</v>
      </c>
      <c r="Y84" t="str">
        <f t="shared" si="79"/>
        <v>DUD</v>
      </c>
      <c r="Z84" t="str">
        <f t="shared" si="80"/>
        <v>DUD</v>
      </c>
      <c r="AA84" t="str">
        <f t="shared" si="81"/>
        <v>DUD</v>
      </c>
      <c r="AB84" t="str">
        <f t="shared" si="82"/>
        <v>DUD</v>
      </c>
      <c r="AC84" t="str">
        <f t="shared" si="83"/>
        <v>DUD</v>
      </c>
      <c r="AD84" t="str">
        <f t="shared" si="84"/>
        <v>DUD</v>
      </c>
      <c r="AE84" t="str">
        <f t="shared" si="85"/>
        <v>DUD</v>
      </c>
      <c r="AF84" t="str">
        <f t="shared" si="86"/>
        <v>DUD</v>
      </c>
      <c r="AG84" t="str">
        <f t="shared" si="87"/>
        <v>DUD</v>
      </c>
      <c r="AH84" t="str">
        <f t="shared" si="88"/>
        <v>DUD</v>
      </c>
      <c r="AI84" t="str">
        <f t="shared" si="89"/>
        <v>DUD</v>
      </c>
      <c r="AJ84" t="str">
        <f t="shared" si="90"/>
        <v>DUD</v>
      </c>
      <c r="AK84" t="str">
        <f t="shared" si="91"/>
        <v>DUD</v>
      </c>
      <c r="AL84" t="str">
        <f t="shared" si="92"/>
        <v>DUD</v>
      </c>
      <c r="AM84" t="str">
        <f t="shared" si="93"/>
        <v>DUD</v>
      </c>
      <c r="AN84" t="str">
        <f t="shared" si="94"/>
        <v>DUD</v>
      </c>
      <c r="AO84">
        <f t="shared" si="95"/>
        <v>0</v>
      </c>
      <c r="AP84" s="69">
        <f t="shared" si="13"/>
        <v>1</v>
      </c>
      <c r="AQ84" s="21" t="str">
        <f t="shared" si="14"/>
        <v>Atkinson, A.B. Jr. (2002) A Model for the PTX Properties of H2O-NaCl. Unpublished MSc Thesis, Dept. of Geosciences, Virginia Tech, Blacksburg VA, 133 pp.</v>
      </c>
      <c r="AR84" s="30" t="e">
        <f t="shared" si="15"/>
        <v>#REF!</v>
      </c>
      <c r="AS84" s="30" t="e">
        <f t="shared" si="16"/>
        <v>#REF!</v>
      </c>
      <c r="AT84" s="30" t="e">
        <f t="shared" si="17"/>
        <v>#REF!</v>
      </c>
      <c r="AU84" s="68" t="str">
        <f t="shared" si="18"/>
        <v/>
      </c>
      <c r="AV84" s="30" t="e">
        <f t="shared" si="19"/>
        <v>#REF!</v>
      </c>
      <c r="AW84" s="63" t="e">
        <f>IF(AND(A84&gt;C84,B84="halite"),'Tm-supplement'!AS84,         0.9923-0.030512*(C84/100)^2-0.00021977*(C84/100)^4+0.086241*(D84)/10-0.041768*(C84/100)*(D84/10)+0.014825*(C84/100)^2*(D84/10)+0.001446*(C84/100)^3*(D84/10)-0.0000000030852*(C84/100)^8*(D84/10)+0.013051*(C84/100)*(D84/10)^2-0.0061402*(C84/100)^2*(D84/10)^2-0.0012843*(D84/10)^3+0.00037604*(C84/100)^2*(D84/10)^3-0.0000000099594*(C84/100)^2*(D84/10)^7)</f>
        <v>#REF!</v>
      </c>
      <c r="AX84" s="40" t="e">
        <f t="shared" si="20"/>
        <v>#REF!</v>
      </c>
      <c r="AY84"/>
    </row>
    <row r="85" spans="1:51" ht="13" customHeight="1">
      <c r="A85" t="e">
        <f>IF(ISBLANK(Main!#REF!), IF(ISNUMBER(Main!#REF!), 'Tm-Th-Salinity'!H85,""),Main!#REF!)</f>
        <v>#REF!</v>
      </c>
      <c r="B85" t="e">
        <f>Main!#REF!</f>
        <v>#REF!</v>
      </c>
      <c r="C85" s="20" t="str">
        <f>IF(ISNUMBER(Main!#REF!),Main!#REF!,"")</f>
        <v/>
      </c>
      <c r="D85" s="25" t="e">
        <f>IF('Tm-Th-Salinity'!E85=0, 0.000001, 'Tm-supplement'!BB85)</f>
        <v>#REF!</v>
      </c>
      <c r="E85" t="e">
        <f t="shared" si="59"/>
        <v>#VALUE!</v>
      </c>
      <c r="F85" t="e">
        <f t="shared" si="60"/>
        <v>#REF!</v>
      </c>
      <c r="G85" t="str">
        <f t="shared" si="61"/>
        <v>DUD</v>
      </c>
      <c r="H85" t="str">
        <f t="shared" si="62"/>
        <v>DUD</v>
      </c>
      <c r="I85" t="str">
        <f t="shared" si="63"/>
        <v>DUD</v>
      </c>
      <c r="J85" t="str">
        <f t="shared" si="64"/>
        <v>DUD</v>
      </c>
      <c r="K85" t="str">
        <f t="shared" si="65"/>
        <v>DUD</v>
      </c>
      <c r="L85" t="str">
        <f t="shared" si="66"/>
        <v>DUD</v>
      </c>
      <c r="M85" t="str">
        <f t="shared" si="67"/>
        <v>DUD</v>
      </c>
      <c r="N85" t="str">
        <f t="shared" si="68"/>
        <v>DUD</v>
      </c>
      <c r="O85" t="str">
        <f t="shared" si="69"/>
        <v>DUD</v>
      </c>
      <c r="P85" t="str">
        <f t="shared" si="70"/>
        <v>DUD</v>
      </c>
      <c r="Q85" t="str">
        <f t="shared" si="71"/>
        <v>DUD</v>
      </c>
      <c r="R85" t="str">
        <f t="shared" si="72"/>
        <v>DUD</v>
      </c>
      <c r="S85" t="str">
        <f t="shared" si="73"/>
        <v>DUD</v>
      </c>
      <c r="T85" t="str">
        <f t="shared" si="74"/>
        <v>DUD</v>
      </c>
      <c r="U85" t="str">
        <f t="shared" si="75"/>
        <v>DUD</v>
      </c>
      <c r="V85" t="str">
        <f t="shared" si="76"/>
        <v>DUD</v>
      </c>
      <c r="W85" t="str">
        <f t="shared" si="77"/>
        <v>DUD</v>
      </c>
      <c r="X85" t="str">
        <f t="shared" si="78"/>
        <v>DUD</v>
      </c>
      <c r="Y85" t="str">
        <f t="shared" si="79"/>
        <v>DUD</v>
      </c>
      <c r="Z85" t="str">
        <f t="shared" si="80"/>
        <v>DUD</v>
      </c>
      <c r="AA85" t="str">
        <f t="shared" si="81"/>
        <v>DUD</v>
      </c>
      <c r="AB85" t="str">
        <f t="shared" si="82"/>
        <v>DUD</v>
      </c>
      <c r="AC85" t="str">
        <f t="shared" si="83"/>
        <v>DUD</v>
      </c>
      <c r="AD85" t="str">
        <f t="shared" si="84"/>
        <v>DUD</v>
      </c>
      <c r="AE85" t="str">
        <f t="shared" si="85"/>
        <v>DUD</v>
      </c>
      <c r="AF85" t="str">
        <f t="shared" si="86"/>
        <v>DUD</v>
      </c>
      <c r="AG85" t="str">
        <f t="shared" si="87"/>
        <v>DUD</v>
      </c>
      <c r="AH85" t="str">
        <f t="shared" si="88"/>
        <v>DUD</v>
      </c>
      <c r="AI85" t="str">
        <f t="shared" si="89"/>
        <v>DUD</v>
      </c>
      <c r="AJ85" t="str">
        <f t="shared" si="90"/>
        <v>DUD</v>
      </c>
      <c r="AK85" t="str">
        <f t="shared" si="91"/>
        <v>DUD</v>
      </c>
      <c r="AL85" t="str">
        <f t="shared" si="92"/>
        <v>DUD</v>
      </c>
      <c r="AM85" t="str">
        <f t="shared" si="93"/>
        <v>DUD</v>
      </c>
      <c r="AN85" t="str">
        <f t="shared" si="94"/>
        <v>DUD</v>
      </c>
      <c r="AO85">
        <f t="shared" si="95"/>
        <v>0</v>
      </c>
      <c r="AP85" s="69">
        <f t="shared" si="13"/>
        <v>1</v>
      </c>
      <c r="AQ85" s="21" t="str">
        <f t="shared" si="14"/>
        <v>Atkinson, A.B. Jr. (2002) A Model for the PTX Properties of H2O-NaCl. Unpublished MSc Thesis, Dept. of Geosciences, Virginia Tech, Blacksburg VA, 133 pp.</v>
      </c>
      <c r="AR85" s="30" t="e">
        <f t="shared" si="15"/>
        <v>#REF!</v>
      </c>
      <c r="AS85" s="30" t="e">
        <f t="shared" si="16"/>
        <v>#REF!</v>
      </c>
      <c r="AT85" s="30" t="e">
        <f t="shared" si="17"/>
        <v>#REF!</v>
      </c>
      <c r="AU85" s="68" t="str">
        <f t="shared" si="18"/>
        <v/>
      </c>
      <c r="AV85" s="30" t="e">
        <f t="shared" si="19"/>
        <v>#REF!</v>
      </c>
      <c r="AW85" s="63" t="e">
        <f>IF(AND(A85&gt;C85,B85="halite"),'Tm-supplement'!AS85,         0.9923-0.030512*(C85/100)^2-0.00021977*(C85/100)^4+0.086241*(D85)/10-0.041768*(C85/100)*(D85/10)+0.014825*(C85/100)^2*(D85/10)+0.001446*(C85/100)^3*(D85/10)-0.0000000030852*(C85/100)^8*(D85/10)+0.013051*(C85/100)*(D85/10)^2-0.0061402*(C85/100)^2*(D85/10)^2-0.0012843*(D85/10)^3+0.00037604*(C85/100)^2*(D85/10)^3-0.0000000099594*(C85/100)^2*(D85/10)^7)</f>
        <v>#REF!</v>
      </c>
      <c r="AX85" s="40" t="e">
        <f t="shared" si="20"/>
        <v>#REF!</v>
      </c>
      <c r="AY85"/>
    </row>
    <row r="86" spans="1:51" ht="13" customHeight="1">
      <c r="A86" t="e">
        <f>IF(ISBLANK(Main!#REF!), IF(ISNUMBER(Main!#REF!), 'Tm-Th-Salinity'!H86,""),Main!#REF!)</f>
        <v>#REF!</v>
      </c>
      <c r="B86" t="e">
        <f>Main!#REF!</f>
        <v>#REF!</v>
      </c>
      <c r="C86" s="20" t="str">
        <f>IF(ISNUMBER(Main!#REF!),Main!#REF!,"")</f>
        <v/>
      </c>
      <c r="D86" s="25" t="e">
        <f>IF('Tm-Th-Salinity'!E86=0, 0.000001, 'Tm-supplement'!BB86)</f>
        <v>#REF!</v>
      </c>
      <c r="E86" t="e">
        <f t="shared" si="59"/>
        <v>#VALUE!</v>
      </c>
      <c r="F86" t="e">
        <f t="shared" si="60"/>
        <v>#REF!</v>
      </c>
      <c r="G86" t="str">
        <f t="shared" si="61"/>
        <v>DUD</v>
      </c>
      <c r="H86" t="str">
        <f t="shared" si="62"/>
        <v>DUD</v>
      </c>
      <c r="I86" t="str">
        <f t="shared" si="63"/>
        <v>DUD</v>
      </c>
      <c r="J86" t="str">
        <f t="shared" si="64"/>
        <v>DUD</v>
      </c>
      <c r="K86" t="str">
        <f t="shared" si="65"/>
        <v>DUD</v>
      </c>
      <c r="L86" t="str">
        <f t="shared" si="66"/>
        <v>DUD</v>
      </c>
      <c r="M86" t="str">
        <f t="shared" si="67"/>
        <v>DUD</v>
      </c>
      <c r="N86" t="str">
        <f t="shared" si="68"/>
        <v>DUD</v>
      </c>
      <c r="O86" t="str">
        <f t="shared" si="69"/>
        <v>DUD</v>
      </c>
      <c r="P86" t="str">
        <f t="shared" si="70"/>
        <v>DUD</v>
      </c>
      <c r="Q86" t="str">
        <f t="shared" si="71"/>
        <v>DUD</v>
      </c>
      <c r="R86" t="str">
        <f t="shared" si="72"/>
        <v>DUD</v>
      </c>
      <c r="S86" t="str">
        <f t="shared" si="73"/>
        <v>DUD</v>
      </c>
      <c r="T86" t="str">
        <f t="shared" si="74"/>
        <v>DUD</v>
      </c>
      <c r="U86" t="str">
        <f t="shared" si="75"/>
        <v>DUD</v>
      </c>
      <c r="V86" t="str">
        <f t="shared" si="76"/>
        <v>DUD</v>
      </c>
      <c r="W86" t="str">
        <f t="shared" si="77"/>
        <v>DUD</v>
      </c>
      <c r="X86" t="str">
        <f t="shared" si="78"/>
        <v>DUD</v>
      </c>
      <c r="Y86" t="str">
        <f t="shared" si="79"/>
        <v>DUD</v>
      </c>
      <c r="Z86" t="str">
        <f t="shared" si="80"/>
        <v>DUD</v>
      </c>
      <c r="AA86" t="str">
        <f t="shared" si="81"/>
        <v>DUD</v>
      </c>
      <c r="AB86" t="str">
        <f t="shared" si="82"/>
        <v>DUD</v>
      </c>
      <c r="AC86" t="str">
        <f t="shared" si="83"/>
        <v>DUD</v>
      </c>
      <c r="AD86" t="str">
        <f t="shared" si="84"/>
        <v>DUD</v>
      </c>
      <c r="AE86" t="str">
        <f t="shared" si="85"/>
        <v>DUD</v>
      </c>
      <c r="AF86" t="str">
        <f t="shared" si="86"/>
        <v>DUD</v>
      </c>
      <c r="AG86" t="str">
        <f t="shared" si="87"/>
        <v>DUD</v>
      </c>
      <c r="AH86" t="str">
        <f t="shared" si="88"/>
        <v>DUD</v>
      </c>
      <c r="AI86" t="str">
        <f t="shared" si="89"/>
        <v>DUD</v>
      </c>
      <c r="AJ86" t="str">
        <f t="shared" si="90"/>
        <v>DUD</v>
      </c>
      <c r="AK86" t="str">
        <f t="shared" si="91"/>
        <v>DUD</v>
      </c>
      <c r="AL86" t="str">
        <f t="shared" si="92"/>
        <v>DUD</v>
      </c>
      <c r="AM86" t="str">
        <f t="shared" si="93"/>
        <v>DUD</v>
      </c>
      <c r="AN86" t="str">
        <f t="shared" si="94"/>
        <v>DUD</v>
      </c>
      <c r="AO86">
        <f t="shared" si="95"/>
        <v>0</v>
      </c>
      <c r="AP86" s="69">
        <f t="shared" si="13"/>
        <v>1</v>
      </c>
      <c r="AQ86" s="21" t="str">
        <f t="shared" si="14"/>
        <v>Atkinson, A.B. Jr. (2002) A Model for the PTX Properties of H2O-NaCl. Unpublished MSc Thesis, Dept. of Geosciences, Virginia Tech, Blacksburg VA, 133 pp.</v>
      </c>
      <c r="AR86" s="30" t="e">
        <f t="shared" si="15"/>
        <v>#REF!</v>
      </c>
      <c r="AS86" s="30" t="e">
        <f t="shared" si="16"/>
        <v>#REF!</v>
      </c>
      <c r="AT86" s="30" t="e">
        <f t="shared" si="17"/>
        <v>#REF!</v>
      </c>
      <c r="AU86" s="68" t="str">
        <f t="shared" si="18"/>
        <v/>
      </c>
      <c r="AV86" s="30" t="e">
        <f t="shared" si="19"/>
        <v>#REF!</v>
      </c>
      <c r="AW86" s="63" t="e">
        <f>IF(AND(A86&gt;C86,B86="halite"),'Tm-supplement'!AS86,         0.9923-0.030512*(C86/100)^2-0.00021977*(C86/100)^4+0.086241*(D86)/10-0.041768*(C86/100)*(D86/10)+0.014825*(C86/100)^2*(D86/10)+0.001446*(C86/100)^3*(D86/10)-0.0000000030852*(C86/100)^8*(D86/10)+0.013051*(C86/100)*(D86/10)^2-0.0061402*(C86/100)^2*(D86/10)^2-0.0012843*(D86/10)^3+0.00037604*(C86/100)^2*(D86/10)^3-0.0000000099594*(C86/100)^2*(D86/10)^7)</f>
        <v>#REF!</v>
      </c>
      <c r="AX86" s="40" t="e">
        <f t="shared" si="20"/>
        <v>#REF!</v>
      </c>
      <c r="AY86"/>
    </row>
    <row r="87" spans="1:51" ht="13" customHeight="1">
      <c r="A87" t="e">
        <f>IF(ISBLANK(Main!#REF!), IF(ISNUMBER(Main!#REF!), 'Tm-Th-Salinity'!H87,""),Main!#REF!)</f>
        <v>#REF!</v>
      </c>
      <c r="B87" t="e">
        <f>Main!#REF!</f>
        <v>#REF!</v>
      </c>
      <c r="C87" s="20" t="str">
        <f>IF(ISNUMBER(Main!#REF!),Main!#REF!,"")</f>
        <v/>
      </c>
      <c r="D87" s="25" t="e">
        <f>IF('Tm-Th-Salinity'!E87=0, 0.000001, 'Tm-supplement'!BB87)</f>
        <v>#REF!</v>
      </c>
      <c r="E87" t="e">
        <f t="shared" si="59"/>
        <v>#VALUE!</v>
      </c>
      <c r="F87" t="e">
        <f t="shared" si="60"/>
        <v>#REF!</v>
      </c>
      <c r="G87" t="str">
        <f t="shared" si="61"/>
        <v>DUD</v>
      </c>
      <c r="H87" t="str">
        <f t="shared" si="62"/>
        <v>DUD</v>
      </c>
      <c r="I87" t="str">
        <f t="shared" si="63"/>
        <v>DUD</v>
      </c>
      <c r="J87" t="str">
        <f t="shared" si="64"/>
        <v>DUD</v>
      </c>
      <c r="K87" t="str">
        <f t="shared" si="65"/>
        <v>DUD</v>
      </c>
      <c r="L87" t="str">
        <f t="shared" si="66"/>
        <v>DUD</v>
      </c>
      <c r="M87" t="str">
        <f t="shared" si="67"/>
        <v>DUD</v>
      </c>
      <c r="N87" t="str">
        <f t="shared" si="68"/>
        <v>DUD</v>
      </c>
      <c r="O87" t="str">
        <f t="shared" si="69"/>
        <v>DUD</v>
      </c>
      <c r="P87" t="str">
        <f t="shared" si="70"/>
        <v>DUD</v>
      </c>
      <c r="Q87" t="str">
        <f t="shared" si="71"/>
        <v>DUD</v>
      </c>
      <c r="R87" t="str">
        <f t="shared" si="72"/>
        <v>DUD</v>
      </c>
      <c r="S87" t="str">
        <f t="shared" si="73"/>
        <v>DUD</v>
      </c>
      <c r="T87" t="str">
        <f t="shared" si="74"/>
        <v>DUD</v>
      </c>
      <c r="U87" t="str">
        <f t="shared" si="75"/>
        <v>DUD</v>
      </c>
      <c r="V87" t="str">
        <f t="shared" si="76"/>
        <v>DUD</v>
      </c>
      <c r="W87" t="str">
        <f t="shared" si="77"/>
        <v>DUD</v>
      </c>
      <c r="X87" t="str">
        <f t="shared" si="78"/>
        <v>DUD</v>
      </c>
      <c r="Y87" t="str">
        <f t="shared" si="79"/>
        <v>DUD</v>
      </c>
      <c r="Z87" t="str">
        <f t="shared" si="80"/>
        <v>DUD</v>
      </c>
      <c r="AA87" t="str">
        <f t="shared" si="81"/>
        <v>DUD</v>
      </c>
      <c r="AB87" t="str">
        <f t="shared" si="82"/>
        <v>DUD</v>
      </c>
      <c r="AC87" t="str">
        <f t="shared" si="83"/>
        <v>DUD</v>
      </c>
      <c r="AD87" t="str">
        <f t="shared" si="84"/>
        <v>DUD</v>
      </c>
      <c r="AE87" t="str">
        <f t="shared" si="85"/>
        <v>DUD</v>
      </c>
      <c r="AF87" t="str">
        <f t="shared" si="86"/>
        <v>DUD</v>
      </c>
      <c r="AG87" t="str">
        <f t="shared" si="87"/>
        <v>DUD</v>
      </c>
      <c r="AH87" t="str">
        <f t="shared" si="88"/>
        <v>DUD</v>
      </c>
      <c r="AI87" t="str">
        <f t="shared" si="89"/>
        <v>DUD</v>
      </c>
      <c r="AJ87" t="str">
        <f t="shared" si="90"/>
        <v>DUD</v>
      </c>
      <c r="AK87" t="str">
        <f t="shared" si="91"/>
        <v>DUD</v>
      </c>
      <c r="AL87" t="str">
        <f t="shared" si="92"/>
        <v>DUD</v>
      </c>
      <c r="AM87" t="str">
        <f t="shared" si="93"/>
        <v>DUD</v>
      </c>
      <c r="AN87" t="str">
        <f t="shared" si="94"/>
        <v>DUD</v>
      </c>
      <c r="AO87">
        <f t="shared" si="95"/>
        <v>0</v>
      </c>
      <c r="AP87" s="69">
        <f t="shared" si="13"/>
        <v>1</v>
      </c>
      <c r="AQ87" s="21" t="str">
        <f t="shared" si="14"/>
        <v>Atkinson, A.B. Jr. (2002) A Model for the PTX Properties of H2O-NaCl. Unpublished MSc Thesis, Dept. of Geosciences, Virginia Tech, Blacksburg VA, 133 pp.</v>
      </c>
      <c r="AR87" s="30" t="e">
        <f t="shared" si="15"/>
        <v>#REF!</v>
      </c>
      <c r="AS87" s="30" t="e">
        <f t="shared" si="16"/>
        <v>#REF!</v>
      </c>
      <c r="AT87" s="30" t="e">
        <f t="shared" si="17"/>
        <v>#REF!</v>
      </c>
      <c r="AU87" s="68" t="str">
        <f t="shared" si="18"/>
        <v/>
      </c>
      <c r="AV87" s="30" t="e">
        <f t="shared" si="19"/>
        <v>#REF!</v>
      </c>
      <c r="AW87" s="63" t="e">
        <f>IF(AND(A87&gt;C87,B87="halite"),'Tm-supplement'!AS87,         0.9923-0.030512*(C87/100)^2-0.00021977*(C87/100)^4+0.086241*(D87)/10-0.041768*(C87/100)*(D87/10)+0.014825*(C87/100)^2*(D87/10)+0.001446*(C87/100)^3*(D87/10)-0.0000000030852*(C87/100)^8*(D87/10)+0.013051*(C87/100)*(D87/10)^2-0.0061402*(C87/100)^2*(D87/10)^2-0.0012843*(D87/10)^3+0.00037604*(C87/100)^2*(D87/10)^3-0.0000000099594*(C87/100)^2*(D87/10)^7)</f>
        <v>#REF!</v>
      </c>
      <c r="AX87" s="40" t="e">
        <f t="shared" si="20"/>
        <v>#REF!</v>
      </c>
      <c r="AY87"/>
    </row>
    <row r="88" spans="1:51" ht="13" customHeight="1">
      <c r="A88" t="e">
        <f>IF(ISBLANK(Main!#REF!), IF(ISNUMBER(Main!#REF!), 'Tm-Th-Salinity'!H88,""),Main!#REF!)</f>
        <v>#REF!</v>
      </c>
      <c r="B88" t="e">
        <f>Main!#REF!</f>
        <v>#REF!</v>
      </c>
      <c r="C88" s="20" t="str">
        <f>IF(ISNUMBER(Main!#REF!),Main!#REF!,"")</f>
        <v/>
      </c>
      <c r="D88" s="25" t="e">
        <f>IF('Tm-Th-Salinity'!E88=0, 0.000001, 'Tm-supplement'!BB88)</f>
        <v>#REF!</v>
      </c>
      <c r="E88" t="e">
        <f t="shared" si="59"/>
        <v>#VALUE!</v>
      </c>
      <c r="F88" t="e">
        <f t="shared" si="60"/>
        <v>#REF!</v>
      </c>
      <c r="G88" t="str">
        <f t="shared" si="61"/>
        <v>DUD</v>
      </c>
      <c r="H88" t="str">
        <f t="shared" si="62"/>
        <v>DUD</v>
      </c>
      <c r="I88" t="str">
        <f t="shared" si="63"/>
        <v>DUD</v>
      </c>
      <c r="J88" t="str">
        <f t="shared" si="64"/>
        <v>DUD</v>
      </c>
      <c r="K88" t="str">
        <f t="shared" si="65"/>
        <v>DUD</v>
      </c>
      <c r="L88" t="str">
        <f t="shared" si="66"/>
        <v>DUD</v>
      </c>
      <c r="M88" t="str">
        <f t="shared" si="67"/>
        <v>DUD</v>
      </c>
      <c r="N88" t="str">
        <f t="shared" si="68"/>
        <v>DUD</v>
      </c>
      <c r="O88" t="str">
        <f t="shared" si="69"/>
        <v>DUD</v>
      </c>
      <c r="P88" t="str">
        <f t="shared" si="70"/>
        <v>DUD</v>
      </c>
      <c r="Q88" t="str">
        <f t="shared" si="71"/>
        <v>DUD</v>
      </c>
      <c r="R88" t="str">
        <f t="shared" si="72"/>
        <v>DUD</v>
      </c>
      <c r="S88" t="str">
        <f t="shared" si="73"/>
        <v>DUD</v>
      </c>
      <c r="T88" t="str">
        <f t="shared" si="74"/>
        <v>DUD</v>
      </c>
      <c r="U88" t="str">
        <f t="shared" si="75"/>
        <v>DUD</v>
      </c>
      <c r="V88" t="str">
        <f t="shared" si="76"/>
        <v>DUD</v>
      </c>
      <c r="W88" t="str">
        <f t="shared" si="77"/>
        <v>DUD</v>
      </c>
      <c r="X88" t="str">
        <f t="shared" si="78"/>
        <v>DUD</v>
      </c>
      <c r="Y88" t="str">
        <f t="shared" si="79"/>
        <v>DUD</v>
      </c>
      <c r="Z88" t="str">
        <f t="shared" si="80"/>
        <v>DUD</v>
      </c>
      <c r="AA88" t="str">
        <f t="shared" si="81"/>
        <v>DUD</v>
      </c>
      <c r="AB88" t="str">
        <f t="shared" si="82"/>
        <v>DUD</v>
      </c>
      <c r="AC88" t="str">
        <f t="shared" si="83"/>
        <v>DUD</v>
      </c>
      <c r="AD88" t="str">
        <f t="shared" si="84"/>
        <v>DUD</v>
      </c>
      <c r="AE88" t="str">
        <f t="shared" si="85"/>
        <v>DUD</v>
      </c>
      <c r="AF88" t="str">
        <f t="shared" si="86"/>
        <v>DUD</v>
      </c>
      <c r="AG88" t="str">
        <f t="shared" si="87"/>
        <v>DUD</v>
      </c>
      <c r="AH88" t="str">
        <f t="shared" si="88"/>
        <v>DUD</v>
      </c>
      <c r="AI88" t="str">
        <f t="shared" si="89"/>
        <v>DUD</v>
      </c>
      <c r="AJ88" t="str">
        <f t="shared" si="90"/>
        <v>DUD</v>
      </c>
      <c r="AK88" t="str">
        <f t="shared" si="91"/>
        <v>DUD</v>
      </c>
      <c r="AL88" t="str">
        <f t="shared" si="92"/>
        <v>DUD</v>
      </c>
      <c r="AM88" t="str">
        <f t="shared" si="93"/>
        <v>DUD</v>
      </c>
      <c r="AN88" t="str">
        <f t="shared" si="94"/>
        <v>DUD</v>
      </c>
      <c r="AO88">
        <f t="shared" si="95"/>
        <v>0</v>
      </c>
      <c r="AP88" s="69">
        <f t="shared" si="13"/>
        <v>1</v>
      </c>
      <c r="AQ88" s="21" t="str">
        <f t="shared" si="14"/>
        <v>Atkinson, A.B. Jr. (2002) A Model for the PTX Properties of H2O-NaCl. Unpublished MSc Thesis, Dept. of Geosciences, Virginia Tech, Blacksburg VA, 133 pp.</v>
      </c>
      <c r="AR88" s="30" t="e">
        <f t="shared" si="15"/>
        <v>#REF!</v>
      </c>
      <c r="AS88" s="30" t="e">
        <f t="shared" si="16"/>
        <v>#REF!</v>
      </c>
      <c r="AT88" s="30" t="e">
        <f t="shared" si="17"/>
        <v>#REF!</v>
      </c>
      <c r="AU88" s="68" t="str">
        <f t="shared" si="18"/>
        <v/>
      </c>
      <c r="AV88" s="30" t="e">
        <f t="shared" si="19"/>
        <v>#REF!</v>
      </c>
      <c r="AW88" s="63" t="e">
        <f>IF(AND(A88&gt;C88,B88="halite"),'Tm-supplement'!AS88,         0.9923-0.030512*(C88/100)^2-0.00021977*(C88/100)^4+0.086241*(D88)/10-0.041768*(C88/100)*(D88/10)+0.014825*(C88/100)^2*(D88/10)+0.001446*(C88/100)^3*(D88/10)-0.0000000030852*(C88/100)^8*(D88/10)+0.013051*(C88/100)*(D88/10)^2-0.0061402*(C88/100)^2*(D88/10)^2-0.0012843*(D88/10)^3+0.00037604*(C88/100)^2*(D88/10)^3-0.0000000099594*(C88/100)^2*(D88/10)^7)</f>
        <v>#REF!</v>
      </c>
      <c r="AX88" s="40" t="e">
        <f t="shared" si="20"/>
        <v>#REF!</v>
      </c>
      <c r="AY88"/>
    </row>
    <row r="89" spans="1:51" ht="13" customHeight="1">
      <c r="A89" t="e">
        <f>IF(ISBLANK(Main!#REF!), IF(ISNUMBER(Main!#REF!), 'Tm-Th-Salinity'!H89,""),Main!#REF!)</f>
        <v>#REF!</v>
      </c>
      <c r="B89" t="e">
        <f>Main!#REF!</f>
        <v>#REF!</v>
      </c>
      <c r="C89" s="20" t="str">
        <f>IF(ISNUMBER(Main!#REF!),Main!#REF!,"")</f>
        <v/>
      </c>
      <c r="D89" s="25" t="e">
        <f>IF('Tm-Th-Salinity'!E89=0, 0.000001, 'Tm-supplement'!BB89)</f>
        <v>#REF!</v>
      </c>
      <c r="E89" t="e">
        <f t="shared" si="59"/>
        <v>#VALUE!</v>
      </c>
      <c r="F89" t="e">
        <f t="shared" si="60"/>
        <v>#REF!</v>
      </c>
      <c r="G89" t="str">
        <f t="shared" si="61"/>
        <v>DUD</v>
      </c>
      <c r="H89" t="str">
        <f t="shared" si="62"/>
        <v>DUD</v>
      </c>
      <c r="I89" t="str">
        <f t="shared" si="63"/>
        <v>DUD</v>
      </c>
      <c r="J89" t="str">
        <f t="shared" si="64"/>
        <v>DUD</v>
      </c>
      <c r="K89" t="str">
        <f t="shared" si="65"/>
        <v>DUD</v>
      </c>
      <c r="L89" t="str">
        <f t="shared" si="66"/>
        <v>DUD</v>
      </c>
      <c r="M89" t="str">
        <f t="shared" si="67"/>
        <v>DUD</v>
      </c>
      <c r="N89" t="str">
        <f t="shared" si="68"/>
        <v>DUD</v>
      </c>
      <c r="O89" t="str">
        <f t="shared" si="69"/>
        <v>DUD</v>
      </c>
      <c r="P89" t="str">
        <f t="shared" si="70"/>
        <v>DUD</v>
      </c>
      <c r="Q89" t="str">
        <f t="shared" si="71"/>
        <v>DUD</v>
      </c>
      <c r="R89" t="str">
        <f t="shared" si="72"/>
        <v>DUD</v>
      </c>
      <c r="S89" t="str">
        <f t="shared" si="73"/>
        <v>DUD</v>
      </c>
      <c r="T89" t="str">
        <f t="shared" si="74"/>
        <v>DUD</v>
      </c>
      <c r="U89" t="str">
        <f t="shared" si="75"/>
        <v>DUD</v>
      </c>
      <c r="V89" t="str">
        <f t="shared" si="76"/>
        <v>DUD</v>
      </c>
      <c r="W89" t="str">
        <f t="shared" si="77"/>
        <v>DUD</v>
      </c>
      <c r="X89" t="str">
        <f t="shared" si="78"/>
        <v>DUD</v>
      </c>
      <c r="Y89" t="str">
        <f t="shared" si="79"/>
        <v>DUD</v>
      </c>
      <c r="Z89" t="str">
        <f t="shared" si="80"/>
        <v>DUD</v>
      </c>
      <c r="AA89" t="str">
        <f t="shared" si="81"/>
        <v>DUD</v>
      </c>
      <c r="AB89" t="str">
        <f t="shared" si="82"/>
        <v>DUD</v>
      </c>
      <c r="AC89" t="str">
        <f t="shared" si="83"/>
        <v>DUD</v>
      </c>
      <c r="AD89" t="str">
        <f t="shared" si="84"/>
        <v>DUD</v>
      </c>
      <c r="AE89" t="str">
        <f t="shared" si="85"/>
        <v>DUD</v>
      </c>
      <c r="AF89" t="str">
        <f t="shared" si="86"/>
        <v>DUD</v>
      </c>
      <c r="AG89" t="str">
        <f t="shared" si="87"/>
        <v>DUD</v>
      </c>
      <c r="AH89" t="str">
        <f t="shared" si="88"/>
        <v>DUD</v>
      </c>
      <c r="AI89" t="str">
        <f t="shared" si="89"/>
        <v>DUD</v>
      </c>
      <c r="AJ89" t="str">
        <f t="shared" si="90"/>
        <v>DUD</v>
      </c>
      <c r="AK89" t="str">
        <f t="shared" si="91"/>
        <v>DUD</v>
      </c>
      <c r="AL89" t="str">
        <f t="shared" si="92"/>
        <v>DUD</v>
      </c>
      <c r="AM89" t="str">
        <f t="shared" si="93"/>
        <v>DUD</v>
      </c>
      <c r="AN89" t="str">
        <f t="shared" si="94"/>
        <v>DUD</v>
      </c>
      <c r="AO89">
        <f t="shared" si="95"/>
        <v>0</v>
      </c>
      <c r="AP89" s="69">
        <f t="shared" si="13"/>
        <v>1</v>
      </c>
      <c r="AQ89" s="21" t="str">
        <f t="shared" si="14"/>
        <v>Atkinson, A.B. Jr. (2002) A Model for the PTX Properties of H2O-NaCl. Unpublished MSc Thesis, Dept. of Geosciences, Virginia Tech, Blacksburg VA, 133 pp.</v>
      </c>
      <c r="AR89" s="30" t="e">
        <f t="shared" si="15"/>
        <v>#REF!</v>
      </c>
      <c r="AS89" s="30" t="e">
        <f t="shared" si="16"/>
        <v>#REF!</v>
      </c>
      <c r="AT89" s="30" t="e">
        <f t="shared" si="17"/>
        <v>#REF!</v>
      </c>
      <c r="AU89" s="68" t="str">
        <f t="shared" si="18"/>
        <v/>
      </c>
      <c r="AV89" s="30" t="e">
        <f t="shared" si="19"/>
        <v>#REF!</v>
      </c>
      <c r="AW89" s="63" t="e">
        <f>IF(AND(A89&gt;C89,B89="halite"),'Tm-supplement'!AS89,         0.9923-0.030512*(C89/100)^2-0.00021977*(C89/100)^4+0.086241*(D89)/10-0.041768*(C89/100)*(D89/10)+0.014825*(C89/100)^2*(D89/10)+0.001446*(C89/100)^3*(D89/10)-0.0000000030852*(C89/100)^8*(D89/10)+0.013051*(C89/100)*(D89/10)^2-0.0061402*(C89/100)^2*(D89/10)^2-0.0012843*(D89/10)^3+0.00037604*(C89/100)^2*(D89/10)^3-0.0000000099594*(C89/100)^2*(D89/10)^7)</f>
        <v>#REF!</v>
      </c>
      <c r="AX89" s="40" t="e">
        <f t="shared" si="20"/>
        <v>#REF!</v>
      </c>
      <c r="AY89"/>
    </row>
    <row r="90" spans="1:51" ht="13" customHeight="1">
      <c r="A90" t="e">
        <f>IF(ISBLANK(Main!#REF!), IF(ISNUMBER(Main!#REF!), 'Tm-Th-Salinity'!H90,""),Main!#REF!)</f>
        <v>#REF!</v>
      </c>
      <c r="B90" t="e">
        <f>Main!#REF!</f>
        <v>#REF!</v>
      </c>
      <c r="C90" s="20" t="str">
        <f>IF(ISNUMBER(Main!#REF!),Main!#REF!,"")</f>
        <v/>
      </c>
      <c r="D90" s="25" t="e">
        <f>IF('Tm-Th-Salinity'!E90=0, 0.000001, 'Tm-supplement'!BB90)</f>
        <v>#REF!</v>
      </c>
      <c r="E90" t="e">
        <f t="shared" si="59"/>
        <v>#VALUE!</v>
      </c>
      <c r="F90" t="e">
        <f t="shared" si="60"/>
        <v>#REF!</v>
      </c>
      <c r="G90" t="str">
        <f t="shared" si="61"/>
        <v>DUD</v>
      </c>
      <c r="H90" t="str">
        <f t="shared" si="62"/>
        <v>DUD</v>
      </c>
      <c r="I90" t="str">
        <f t="shared" si="63"/>
        <v>DUD</v>
      </c>
      <c r="J90" t="str">
        <f t="shared" si="64"/>
        <v>DUD</v>
      </c>
      <c r="K90" t="str">
        <f t="shared" si="65"/>
        <v>DUD</v>
      </c>
      <c r="L90" t="str">
        <f t="shared" si="66"/>
        <v>DUD</v>
      </c>
      <c r="M90" t="str">
        <f t="shared" si="67"/>
        <v>DUD</v>
      </c>
      <c r="N90" t="str">
        <f t="shared" si="68"/>
        <v>DUD</v>
      </c>
      <c r="O90" t="str">
        <f t="shared" si="69"/>
        <v>DUD</v>
      </c>
      <c r="P90" t="str">
        <f t="shared" si="70"/>
        <v>DUD</v>
      </c>
      <c r="Q90" t="str">
        <f t="shared" si="71"/>
        <v>DUD</v>
      </c>
      <c r="R90" t="str">
        <f t="shared" si="72"/>
        <v>DUD</v>
      </c>
      <c r="S90" t="str">
        <f t="shared" si="73"/>
        <v>DUD</v>
      </c>
      <c r="T90" t="str">
        <f t="shared" si="74"/>
        <v>DUD</v>
      </c>
      <c r="U90" t="str">
        <f t="shared" si="75"/>
        <v>DUD</v>
      </c>
      <c r="V90" t="str">
        <f t="shared" si="76"/>
        <v>DUD</v>
      </c>
      <c r="W90" t="str">
        <f t="shared" si="77"/>
        <v>DUD</v>
      </c>
      <c r="X90" t="str">
        <f t="shared" si="78"/>
        <v>DUD</v>
      </c>
      <c r="Y90" t="str">
        <f t="shared" si="79"/>
        <v>DUD</v>
      </c>
      <c r="Z90" t="str">
        <f t="shared" si="80"/>
        <v>DUD</v>
      </c>
      <c r="AA90" t="str">
        <f t="shared" si="81"/>
        <v>DUD</v>
      </c>
      <c r="AB90" t="str">
        <f t="shared" si="82"/>
        <v>DUD</v>
      </c>
      <c r="AC90" t="str">
        <f t="shared" si="83"/>
        <v>DUD</v>
      </c>
      <c r="AD90" t="str">
        <f t="shared" si="84"/>
        <v>DUD</v>
      </c>
      <c r="AE90" t="str">
        <f t="shared" si="85"/>
        <v>DUD</v>
      </c>
      <c r="AF90" t="str">
        <f t="shared" si="86"/>
        <v>DUD</v>
      </c>
      <c r="AG90" t="str">
        <f t="shared" si="87"/>
        <v>DUD</v>
      </c>
      <c r="AH90" t="str">
        <f t="shared" si="88"/>
        <v>DUD</v>
      </c>
      <c r="AI90" t="str">
        <f t="shared" si="89"/>
        <v>DUD</v>
      </c>
      <c r="AJ90" t="str">
        <f t="shared" si="90"/>
        <v>DUD</v>
      </c>
      <c r="AK90" t="str">
        <f t="shared" si="91"/>
        <v>DUD</v>
      </c>
      <c r="AL90" t="str">
        <f t="shared" si="92"/>
        <v>DUD</v>
      </c>
      <c r="AM90" t="str">
        <f t="shared" si="93"/>
        <v>DUD</v>
      </c>
      <c r="AN90" t="str">
        <f t="shared" si="94"/>
        <v>DUD</v>
      </c>
      <c r="AO90">
        <f t="shared" si="95"/>
        <v>0</v>
      </c>
      <c r="AP90" s="69">
        <f t="shared" si="13"/>
        <v>1</v>
      </c>
      <c r="AQ90" s="21" t="str">
        <f t="shared" si="14"/>
        <v>Atkinson, A.B. Jr. (2002) A Model for the PTX Properties of H2O-NaCl. Unpublished MSc Thesis, Dept. of Geosciences, Virginia Tech, Blacksburg VA, 133 pp.</v>
      </c>
      <c r="AR90" s="30" t="e">
        <f t="shared" si="15"/>
        <v>#REF!</v>
      </c>
      <c r="AS90" s="30" t="e">
        <f t="shared" si="16"/>
        <v>#REF!</v>
      </c>
      <c r="AT90" s="30" t="e">
        <f t="shared" si="17"/>
        <v>#REF!</v>
      </c>
      <c r="AU90" s="68" t="str">
        <f t="shared" si="18"/>
        <v/>
      </c>
      <c r="AV90" s="30" t="e">
        <f t="shared" si="19"/>
        <v>#REF!</v>
      </c>
      <c r="AW90" s="63" t="e">
        <f>IF(AND(A90&gt;C90,B90="halite"),'Tm-supplement'!AS90,         0.9923-0.030512*(C90/100)^2-0.00021977*(C90/100)^4+0.086241*(D90)/10-0.041768*(C90/100)*(D90/10)+0.014825*(C90/100)^2*(D90/10)+0.001446*(C90/100)^3*(D90/10)-0.0000000030852*(C90/100)^8*(D90/10)+0.013051*(C90/100)*(D90/10)^2-0.0061402*(C90/100)^2*(D90/10)^2-0.0012843*(D90/10)^3+0.00037604*(C90/100)^2*(D90/10)^3-0.0000000099594*(C90/100)^2*(D90/10)^7)</f>
        <v>#REF!</v>
      </c>
      <c r="AX90" s="40" t="e">
        <f t="shared" si="20"/>
        <v>#REF!</v>
      </c>
      <c r="AY90"/>
    </row>
    <row r="91" spans="1:51" ht="13" customHeight="1">
      <c r="A91" t="e">
        <f>IF(ISBLANK(Main!#REF!), IF(ISNUMBER(Main!#REF!), 'Tm-Th-Salinity'!H91,""),Main!#REF!)</f>
        <v>#REF!</v>
      </c>
      <c r="B91" t="e">
        <f>Main!#REF!</f>
        <v>#REF!</v>
      </c>
      <c r="C91" s="20" t="str">
        <f>IF(ISNUMBER(Main!#REF!),Main!#REF!,"")</f>
        <v/>
      </c>
      <c r="D91" s="25" t="e">
        <f>IF('Tm-Th-Salinity'!E91=0, 0.000001, 'Tm-supplement'!BB91)</f>
        <v>#REF!</v>
      </c>
      <c r="E91" t="e">
        <f t="shared" si="59"/>
        <v>#VALUE!</v>
      </c>
      <c r="F91" t="e">
        <f t="shared" si="60"/>
        <v>#REF!</v>
      </c>
      <c r="G91" t="str">
        <f t="shared" si="61"/>
        <v>DUD</v>
      </c>
      <c r="H91" t="str">
        <f t="shared" si="62"/>
        <v>DUD</v>
      </c>
      <c r="I91" t="str">
        <f t="shared" si="63"/>
        <v>DUD</v>
      </c>
      <c r="J91" t="str">
        <f t="shared" si="64"/>
        <v>DUD</v>
      </c>
      <c r="K91" t="str">
        <f t="shared" si="65"/>
        <v>DUD</v>
      </c>
      <c r="L91" t="str">
        <f t="shared" si="66"/>
        <v>DUD</v>
      </c>
      <c r="M91" t="str">
        <f t="shared" si="67"/>
        <v>DUD</v>
      </c>
      <c r="N91" t="str">
        <f t="shared" si="68"/>
        <v>DUD</v>
      </c>
      <c r="O91" t="str">
        <f t="shared" si="69"/>
        <v>DUD</v>
      </c>
      <c r="P91" t="str">
        <f t="shared" si="70"/>
        <v>DUD</v>
      </c>
      <c r="Q91" t="str">
        <f t="shared" si="71"/>
        <v>DUD</v>
      </c>
      <c r="R91" t="str">
        <f t="shared" si="72"/>
        <v>DUD</v>
      </c>
      <c r="S91" t="str">
        <f t="shared" si="73"/>
        <v>DUD</v>
      </c>
      <c r="T91" t="str">
        <f t="shared" si="74"/>
        <v>DUD</v>
      </c>
      <c r="U91" t="str">
        <f t="shared" si="75"/>
        <v>DUD</v>
      </c>
      <c r="V91" t="str">
        <f t="shared" si="76"/>
        <v>DUD</v>
      </c>
      <c r="W91" t="str">
        <f t="shared" si="77"/>
        <v>DUD</v>
      </c>
      <c r="X91" t="str">
        <f t="shared" si="78"/>
        <v>DUD</v>
      </c>
      <c r="Y91" t="str">
        <f t="shared" si="79"/>
        <v>DUD</v>
      </c>
      <c r="Z91" t="str">
        <f t="shared" si="80"/>
        <v>DUD</v>
      </c>
      <c r="AA91" t="str">
        <f t="shared" si="81"/>
        <v>DUD</v>
      </c>
      <c r="AB91" t="str">
        <f t="shared" si="82"/>
        <v>DUD</v>
      </c>
      <c r="AC91" t="str">
        <f t="shared" si="83"/>
        <v>DUD</v>
      </c>
      <c r="AD91" t="str">
        <f t="shared" si="84"/>
        <v>DUD</v>
      </c>
      <c r="AE91" t="str">
        <f t="shared" si="85"/>
        <v>DUD</v>
      </c>
      <c r="AF91" t="str">
        <f t="shared" si="86"/>
        <v>DUD</v>
      </c>
      <c r="AG91" t="str">
        <f t="shared" si="87"/>
        <v>DUD</v>
      </c>
      <c r="AH91" t="str">
        <f t="shared" si="88"/>
        <v>DUD</v>
      </c>
      <c r="AI91" t="str">
        <f t="shared" si="89"/>
        <v>DUD</v>
      </c>
      <c r="AJ91" t="str">
        <f t="shared" si="90"/>
        <v>DUD</v>
      </c>
      <c r="AK91" t="str">
        <f t="shared" si="91"/>
        <v>DUD</v>
      </c>
      <c r="AL91" t="str">
        <f t="shared" si="92"/>
        <v>DUD</v>
      </c>
      <c r="AM91" t="str">
        <f t="shared" si="93"/>
        <v>DUD</v>
      </c>
      <c r="AN91" t="str">
        <f t="shared" si="94"/>
        <v>DUD</v>
      </c>
      <c r="AO91">
        <f t="shared" si="95"/>
        <v>0</v>
      </c>
      <c r="AP91" s="69">
        <f t="shared" si="13"/>
        <v>1</v>
      </c>
      <c r="AQ91" s="21" t="str">
        <f t="shared" si="14"/>
        <v>Atkinson, A.B. Jr. (2002) A Model for the PTX Properties of H2O-NaCl. Unpublished MSc Thesis, Dept. of Geosciences, Virginia Tech, Blacksburg VA, 133 pp.</v>
      </c>
      <c r="AR91" s="30" t="e">
        <f t="shared" si="15"/>
        <v>#REF!</v>
      </c>
      <c r="AS91" s="30" t="e">
        <f t="shared" si="16"/>
        <v>#REF!</v>
      </c>
      <c r="AT91" s="30" t="e">
        <f t="shared" si="17"/>
        <v>#REF!</v>
      </c>
      <c r="AU91" s="68" t="str">
        <f t="shared" si="18"/>
        <v/>
      </c>
      <c r="AV91" s="30" t="e">
        <f t="shared" si="19"/>
        <v>#REF!</v>
      </c>
      <c r="AW91" s="63" t="e">
        <f>IF(AND(A91&gt;C91,B91="halite"),'Tm-supplement'!AS91,         0.9923-0.030512*(C91/100)^2-0.00021977*(C91/100)^4+0.086241*(D91)/10-0.041768*(C91/100)*(D91/10)+0.014825*(C91/100)^2*(D91/10)+0.001446*(C91/100)^3*(D91/10)-0.0000000030852*(C91/100)^8*(D91/10)+0.013051*(C91/100)*(D91/10)^2-0.0061402*(C91/100)^2*(D91/10)^2-0.0012843*(D91/10)^3+0.00037604*(C91/100)^2*(D91/10)^3-0.0000000099594*(C91/100)^2*(D91/10)^7)</f>
        <v>#REF!</v>
      </c>
      <c r="AX91" s="40" t="e">
        <f t="shared" si="20"/>
        <v>#REF!</v>
      </c>
      <c r="AY91"/>
    </row>
    <row r="92" spans="1:51" ht="13" customHeight="1">
      <c r="A92" t="e">
        <f>IF(ISBLANK(Main!#REF!), IF(ISNUMBER(Main!#REF!), 'Tm-Th-Salinity'!H92,""),Main!#REF!)</f>
        <v>#REF!</v>
      </c>
      <c r="B92" t="e">
        <f>Main!#REF!</f>
        <v>#REF!</v>
      </c>
      <c r="C92" s="20" t="str">
        <f>IF(ISNUMBER(Main!#REF!),Main!#REF!,"")</f>
        <v/>
      </c>
      <c r="D92" s="25" t="e">
        <f>IF('Tm-Th-Salinity'!E92=0, 0.000001, 'Tm-supplement'!BB92)</f>
        <v>#REF!</v>
      </c>
      <c r="E92" t="e">
        <f t="shared" si="59"/>
        <v>#VALUE!</v>
      </c>
      <c r="F92" t="e">
        <f t="shared" si="60"/>
        <v>#REF!</v>
      </c>
      <c r="G92" t="str">
        <f t="shared" si="61"/>
        <v>DUD</v>
      </c>
      <c r="H92" t="str">
        <f t="shared" si="62"/>
        <v>DUD</v>
      </c>
      <c r="I92" t="str">
        <f t="shared" si="63"/>
        <v>DUD</v>
      </c>
      <c r="J92" t="str">
        <f t="shared" si="64"/>
        <v>DUD</v>
      </c>
      <c r="K92" t="str">
        <f t="shared" si="65"/>
        <v>DUD</v>
      </c>
      <c r="L92" t="str">
        <f t="shared" si="66"/>
        <v>DUD</v>
      </c>
      <c r="M92" t="str">
        <f t="shared" si="67"/>
        <v>DUD</v>
      </c>
      <c r="N92" t="str">
        <f t="shared" si="68"/>
        <v>DUD</v>
      </c>
      <c r="O92" t="str">
        <f t="shared" si="69"/>
        <v>DUD</v>
      </c>
      <c r="P92" t="str">
        <f t="shared" si="70"/>
        <v>DUD</v>
      </c>
      <c r="Q92" t="str">
        <f t="shared" si="71"/>
        <v>DUD</v>
      </c>
      <c r="R92" t="str">
        <f t="shared" si="72"/>
        <v>DUD</v>
      </c>
      <c r="S92" t="str">
        <f t="shared" si="73"/>
        <v>DUD</v>
      </c>
      <c r="T92" t="str">
        <f t="shared" si="74"/>
        <v>DUD</v>
      </c>
      <c r="U92" t="str">
        <f t="shared" si="75"/>
        <v>DUD</v>
      </c>
      <c r="V92" t="str">
        <f t="shared" si="76"/>
        <v>DUD</v>
      </c>
      <c r="W92" t="str">
        <f t="shared" si="77"/>
        <v>DUD</v>
      </c>
      <c r="X92" t="str">
        <f t="shared" si="78"/>
        <v>DUD</v>
      </c>
      <c r="Y92" t="str">
        <f t="shared" si="79"/>
        <v>DUD</v>
      </c>
      <c r="Z92" t="str">
        <f t="shared" si="80"/>
        <v>DUD</v>
      </c>
      <c r="AA92" t="str">
        <f t="shared" si="81"/>
        <v>DUD</v>
      </c>
      <c r="AB92" t="str">
        <f t="shared" si="82"/>
        <v>DUD</v>
      </c>
      <c r="AC92" t="str">
        <f t="shared" si="83"/>
        <v>DUD</v>
      </c>
      <c r="AD92" t="str">
        <f t="shared" si="84"/>
        <v>DUD</v>
      </c>
      <c r="AE92" t="str">
        <f t="shared" si="85"/>
        <v>DUD</v>
      </c>
      <c r="AF92" t="str">
        <f t="shared" si="86"/>
        <v>DUD</v>
      </c>
      <c r="AG92" t="str">
        <f t="shared" si="87"/>
        <v>DUD</v>
      </c>
      <c r="AH92" t="str">
        <f t="shared" si="88"/>
        <v>DUD</v>
      </c>
      <c r="AI92" t="str">
        <f t="shared" si="89"/>
        <v>DUD</v>
      </c>
      <c r="AJ92" t="str">
        <f t="shared" si="90"/>
        <v>DUD</v>
      </c>
      <c r="AK92" t="str">
        <f t="shared" si="91"/>
        <v>DUD</v>
      </c>
      <c r="AL92" t="str">
        <f t="shared" si="92"/>
        <v>DUD</v>
      </c>
      <c r="AM92" t="str">
        <f t="shared" si="93"/>
        <v>DUD</v>
      </c>
      <c r="AN92" t="str">
        <f t="shared" si="94"/>
        <v>DUD</v>
      </c>
      <c r="AO92">
        <f t="shared" si="95"/>
        <v>0</v>
      </c>
      <c r="AP92" s="69">
        <f t="shared" si="13"/>
        <v>1</v>
      </c>
      <c r="AQ92" s="21" t="str">
        <f t="shared" si="14"/>
        <v>Atkinson, A.B. Jr. (2002) A Model for the PTX Properties of H2O-NaCl. Unpublished MSc Thesis, Dept. of Geosciences, Virginia Tech, Blacksburg VA, 133 pp.</v>
      </c>
      <c r="AR92" s="30" t="e">
        <f t="shared" si="15"/>
        <v>#REF!</v>
      </c>
      <c r="AS92" s="30" t="e">
        <f t="shared" si="16"/>
        <v>#REF!</v>
      </c>
      <c r="AT92" s="30" t="e">
        <f t="shared" si="17"/>
        <v>#REF!</v>
      </c>
      <c r="AU92" s="68" t="str">
        <f t="shared" si="18"/>
        <v/>
      </c>
      <c r="AV92" s="30" t="e">
        <f t="shared" si="19"/>
        <v>#REF!</v>
      </c>
      <c r="AW92" s="63" t="e">
        <f>IF(AND(A92&gt;C92,B92="halite"),'Tm-supplement'!AS92,         0.9923-0.030512*(C92/100)^2-0.00021977*(C92/100)^4+0.086241*(D92)/10-0.041768*(C92/100)*(D92/10)+0.014825*(C92/100)^2*(D92/10)+0.001446*(C92/100)^3*(D92/10)-0.0000000030852*(C92/100)^8*(D92/10)+0.013051*(C92/100)*(D92/10)^2-0.0061402*(C92/100)^2*(D92/10)^2-0.0012843*(D92/10)^3+0.00037604*(C92/100)^2*(D92/10)^3-0.0000000099594*(C92/100)^2*(D92/10)^7)</f>
        <v>#REF!</v>
      </c>
      <c r="AX92" s="40" t="e">
        <f t="shared" si="20"/>
        <v>#REF!</v>
      </c>
      <c r="AY92"/>
    </row>
    <row r="93" spans="1:51" ht="13" customHeight="1">
      <c r="A93" t="e">
        <f>IF(ISBLANK(Main!#REF!), IF(ISNUMBER(Main!#REF!), 'Tm-Th-Salinity'!H93,""),Main!#REF!)</f>
        <v>#REF!</v>
      </c>
      <c r="B93" t="e">
        <f>Main!#REF!</f>
        <v>#REF!</v>
      </c>
      <c r="C93" s="20" t="str">
        <f>IF(ISNUMBER(Main!#REF!),Main!#REF!,"")</f>
        <v/>
      </c>
      <c r="D93" s="25" t="e">
        <f>IF('Tm-Th-Salinity'!E93=0, 0.000001, 'Tm-supplement'!BB93)</f>
        <v>#REF!</v>
      </c>
      <c r="E93" t="e">
        <f t="shared" si="59"/>
        <v>#VALUE!</v>
      </c>
      <c r="F93" t="e">
        <f t="shared" si="60"/>
        <v>#REF!</v>
      </c>
      <c r="G93" t="str">
        <f t="shared" si="61"/>
        <v>DUD</v>
      </c>
      <c r="H93" t="str">
        <f t="shared" si="62"/>
        <v>DUD</v>
      </c>
      <c r="I93" t="str">
        <f t="shared" si="63"/>
        <v>DUD</v>
      </c>
      <c r="J93" t="str">
        <f t="shared" si="64"/>
        <v>DUD</v>
      </c>
      <c r="K93" t="str">
        <f t="shared" si="65"/>
        <v>DUD</v>
      </c>
      <c r="L93" t="str">
        <f t="shared" si="66"/>
        <v>DUD</v>
      </c>
      <c r="M93" t="str">
        <f t="shared" si="67"/>
        <v>DUD</v>
      </c>
      <c r="N93" t="str">
        <f t="shared" si="68"/>
        <v>DUD</v>
      </c>
      <c r="O93" t="str">
        <f t="shared" si="69"/>
        <v>DUD</v>
      </c>
      <c r="P93" t="str">
        <f t="shared" si="70"/>
        <v>DUD</v>
      </c>
      <c r="Q93" t="str">
        <f t="shared" si="71"/>
        <v>DUD</v>
      </c>
      <c r="R93" t="str">
        <f t="shared" si="72"/>
        <v>DUD</v>
      </c>
      <c r="S93" t="str">
        <f t="shared" si="73"/>
        <v>DUD</v>
      </c>
      <c r="T93" t="str">
        <f t="shared" si="74"/>
        <v>DUD</v>
      </c>
      <c r="U93" t="str">
        <f t="shared" si="75"/>
        <v>DUD</v>
      </c>
      <c r="V93" t="str">
        <f t="shared" si="76"/>
        <v>DUD</v>
      </c>
      <c r="W93" t="str">
        <f t="shared" si="77"/>
        <v>DUD</v>
      </c>
      <c r="X93" t="str">
        <f t="shared" si="78"/>
        <v>DUD</v>
      </c>
      <c r="Y93" t="str">
        <f t="shared" si="79"/>
        <v>DUD</v>
      </c>
      <c r="Z93" t="str">
        <f t="shared" si="80"/>
        <v>DUD</v>
      </c>
      <c r="AA93" t="str">
        <f t="shared" si="81"/>
        <v>DUD</v>
      </c>
      <c r="AB93" t="str">
        <f t="shared" si="82"/>
        <v>DUD</v>
      </c>
      <c r="AC93" t="str">
        <f t="shared" si="83"/>
        <v>DUD</v>
      </c>
      <c r="AD93" t="str">
        <f t="shared" si="84"/>
        <v>DUD</v>
      </c>
      <c r="AE93" t="str">
        <f t="shared" si="85"/>
        <v>DUD</v>
      </c>
      <c r="AF93" t="str">
        <f t="shared" si="86"/>
        <v>DUD</v>
      </c>
      <c r="AG93" t="str">
        <f t="shared" si="87"/>
        <v>DUD</v>
      </c>
      <c r="AH93" t="str">
        <f t="shared" si="88"/>
        <v>DUD</v>
      </c>
      <c r="AI93" t="str">
        <f t="shared" si="89"/>
        <v>DUD</v>
      </c>
      <c r="AJ93" t="str">
        <f t="shared" si="90"/>
        <v>DUD</v>
      </c>
      <c r="AK93" t="str">
        <f t="shared" si="91"/>
        <v>DUD</v>
      </c>
      <c r="AL93" t="str">
        <f t="shared" si="92"/>
        <v>DUD</v>
      </c>
      <c r="AM93" t="str">
        <f t="shared" si="93"/>
        <v>DUD</v>
      </c>
      <c r="AN93" t="str">
        <f t="shared" si="94"/>
        <v>DUD</v>
      </c>
      <c r="AO93">
        <f t="shared" si="95"/>
        <v>0</v>
      </c>
      <c r="AP93" s="69">
        <f t="shared" ref="AP93:AP100" si="96">10^AO93</f>
        <v>1</v>
      </c>
      <c r="AQ93" s="21" t="str">
        <f t="shared" ref="AQ93:AQ100" si="97">IF(AP93="","","Atkinson,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93" s="30" t="e">
        <f t="shared" ref="AR93:AR100" si="98">18.28+1.4413*D93+0.0047241*D93^2-0.0024213*D93^3+0.000038064*D93^4</f>
        <v>#REF!</v>
      </c>
      <c r="AS93" s="30" t="e">
        <f t="shared" ref="AS93:AS100" si="99">0.019041-0.015268*D93+0.000566012*D93^2-0.0000042329*D93^3-0.000000030354*D93^4</f>
        <v>#REF!</v>
      </c>
      <c r="AT93" s="30" t="e">
        <f t="shared" ref="AT93:AT100" si="100">-0.00015988+0.000036892*D93-0.0000019473*D93^2+0.000000041674*D93^3-0.00000000033008*D93^4</f>
        <v>#REF!</v>
      </c>
      <c r="AU93" s="68" t="str">
        <f t="shared" ref="AU93:AU100" si="101">IF(ISNUMBER(C93),IF(AND(A93&gt;C93,B93="halite"),(-5.01872449367917) + 0.521117855127741 * C93 + C93 * C93 * -0.00276532636651147 + C93 * C93 * C93 * -0.0000056616797510133 + 0.167219283196215 * A93 + A93 * A93 * -0.00022855921978017 + A93 * A93 * A93 * 0.0000030812875257656 + C93 * A93 * -0.00322688273803601 + C93 * A93 * A93 * -0.0000046457607039912 + C93 * C93 * A93 * 0.0000337530246311533 + C93 * C93 * A93 * A93 * -0.0000000600890446176 + C93 * C93 * A93 * A93 * A93 * 4.21856907337845E-11 + C93 * C93 * C93 * A93 * A93 * 2.73435969059504E-11 + C93 * C93 * C93 * A93 * A93 * A93 * -3.22220546243756E-14,AR93+AS93*C93+AT93*C93^2),"")</f>
        <v/>
      </c>
      <c r="AV93" s="30" t="e">
        <f t="shared" ref="AV93:AV100" si="102">IF(AND(A93&gt;C93,B93="halite"),"Lecumberri-Sanchez, P., Steele-Macinnis, M. &amp; Bodnar, R.J. () A comprehensive model to calculate PVTX properties of fluid inclusions tha homogenize by halite disappearance. Geochimica et Cosmochimica Acta",IF(AU93="","", "Bodnar, R.J. &amp; Vityk, M.O. (1994) Interpretation of microthermometric data for H2O-NaCl fluid inclusions. B. De Vivo &amp; M.L. Frezzotti, eds. Fluid Inclusions in Minerals, Methods and Applications. Virginia Tech, Blacksburg, VA, p. 117-130"))</f>
        <v>#REF!</v>
      </c>
      <c r="AW93" s="63" t="e">
        <f>IF(AND(A93&gt;C93,B93="halite"),'Tm-supplement'!AS93,         0.9923-0.030512*(C93/100)^2-0.00021977*(C93/100)^4+0.086241*(D93)/10-0.041768*(C93/100)*(D93/10)+0.014825*(C93/100)^2*(D93/10)+0.001446*(C93/100)^3*(D93/10)-0.0000000030852*(C93/100)^8*(D93/10)+0.013051*(C93/100)*(D93/10)^2-0.0061402*(C93/100)^2*(D93/10)^2-0.0012843*(D93/10)^3+0.00037604*(C93/100)^2*(D93/10)^3-0.0000000099594*(C93/100)^2*(D93/10)^7)</f>
        <v>#REF!</v>
      </c>
      <c r="AX93" s="40" t="e">
        <f t="shared" ref="AX93:AX100" si="103">IF(AND(A93&gt;C93,B93="halite"),"Lecumberri-Sanchez, P., Steele-Macinnis, M. &amp; Bodnar, R.J. (2012) A numerical model to estimate trapping conditions of fluid inclusions that homogenize by halite disappearance. Geochimica et Cosmochimica Acta",IF(AW93="","","Bodnar, R.J. (1983) A method of calculating fluid inclusions volumes based on vapor bubble diameters and P-V-T-X properties of inclusion fluids. Economic Geology, 78, 535-542"))</f>
        <v>#REF!</v>
      </c>
      <c r="AY93"/>
    </row>
    <row r="94" spans="1:51" ht="13" customHeight="1">
      <c r="A94" t="e">
        <f>IF(ISBLANK(Main!#REF!), IF(ISNUMBER(Main!#REF!), 'Tm-Th-Salinity'!H94,""),Main!#REF!)</f>
        <v>#REF!</v>
      </c>
      <c r="B94" t="e">
        <f>Main!#REF!</f>
        <v>#REF!</v>
      </c>
      <c r="C94" s="20" t="str">
        <f>IF(ISNUMBER(Main!#REF!),Main!#REF!,"")</f>
        <v/>
      </c>
      <c r="D94" s="25" t="e">
        <f>IF('Tm-Th-Salinity'!E94=0, 0.000001, 'Tm-supplement'!BB94)</f>
        <v>#REF!</v>
      </c>
      <c r="E94" t="e">
        <f t="shared" si="59"/>
        <v>#VALUE!</v>
      </c>
      <c r="F94" t="e">
        <f t="shared" si="60"/>
        <v>#REF!</v>
      </c>
      <c r="G94" t="str">
        <f t="shared" si="61"/>
        <v>DUD</v>
      </c>
      <c r="H94" t="str">
        <f t="shared" si="62"/>
        <v>DUD</v>
      </c>
      <c r="I94" t="str">
        <f t="shared" si="63"/>
        <v>DUD</v>
      </c>
      <c r="J94" t="str">
        <f t="shared" si="64"/>
        <v>DUD</v>
      </c>
      <c r="K94" t="str">
        <f t="shared" si="65"/>
        <v>DUD</v>
      </c>
      <c r="L94" t="str">
        <f t="shared" si="66"/>
        <v>DUD</v>
      </c>
      <c r="M94" t="str">
        <f t="shared" si="67"/>
        <v>DUD</v>
      </c>
      <c r="N94" t="str">
        <f t="shared" si="68"/>
        <v>DUD</v>
      </c>
      <c r="O94" t="str">
        <f t="shared" si="69"/>
        <v>DUD</v>
      </c>
      <c r="P94" t="str">
        <f t="shared" si="70"/>
        <v>DUD</v>
      </c>
      <c r="Q94" t="str">
        <f t="shared" si="71"/>
        <v>DUD</v>
      </c>
      <c r="R94" t="str">
        <f t="shared" si="72"/>
        <v>DUD</v>
      </c>
      <c r="S94" t="str">
        <f t="shared" si="73"/>
        <v>DUD</v>
      </c>
      <c r="T94" t="str">
        <f t="shared" si="74"/>
        <v>DUD</v>
      </c>
      <c r="U94" t="str">
        <f t="shared" si="75"/>
        <v>DUD</v>
      </c>
      <c r="V94" t="str">
        <f t="shared" si="76"/>
        <v>DUD</v>
      </c>
      <c r="W94" t="str">
        <f t="shared" si="77"/>
        <v>DUD</v>
      </c>
      <c r="X94" t="str">
        <f t="shared" si="78"/>
        <v>DUD</v>
      </c>
      <c r="Y94" t="str">
        <f t="shared" si="79"/>
        <v>DUD</v>
      </c>
      <c r="Z94" t="str">
        <f t="shared" si="80"/>
        <v>DUD</v>
      </c>
      <c r="AA94" t="str">
        <f t="shared" si="81"/>
        <v>DUD</v>
      </c>
      <c r="AB94" t="str">
        <f t="shared" si="82"/>
        <v>DUD</v>
      </c>
      <c r="AC94" t="str">
        <f t="shared" si="83"/>
        <v>DUD</v>
      </c>
      <c r="AD94" t="str">
        <f t="shared" si="84"/>
        <v>DUD</v>
      </c>
      <c r="AE94" t="str">
        <f t="shared" si="85"/>
        <v>DUD</v>
      </c>
      <c r="AF94" t="str">
        <f t="shared" si="86"/>
        <v>DUD</v>
      </c>
      <c r="AG94" t="str">
        <f t="shared" si="87"/>
        <v>DUD</v>
      </c>
      <c r="AH94" t="str">
        <f t="shared" si="88"/>
        <v>DUD</v>
      </c>
      <c r="AI94" t="str">
        <f t="shared" si="89"/>
        <v>DUD</v>
      </c>
      <c r="AJ94" t="str">
        <f t="shared" si="90"/>
        <v>DUD</v>
      </c>
      <c r="AK94" t="str">
        <f t="shared" si="91"/>
        <v>DUD</v>
      </c>
      <c r="AL94" t="str">
        <f t="shared" si="92"/>
        <v>DUD</v>
      </c>
      <c r="AM94" t="str">
        <f t="shared" si="93"/>
        <v>DUD</v>
      </c>
      <c r="AN94" t="str">
        <f t="shared" si="94"/>
        <v>DUD</v>
      </c>
      <c r="AO94">
        <f t="shared" si="95"/>
        <v>0</v>
      </c>
      <c r="AP94" s="69">
        <f t="shared" si="96"/>
        <v>1</v>
      </c>
      <c r="AQ94" s="21" t="str">
        <f t="shared" si="97"/>
        <v>Atkinson, A.B. Jr. (2002) A Model for the PTX Properties of H2O-NaCl. Unpublished MSc Thesis, Dept. of Geosciences, Virginia Tech, Blacksburg VA, 133 pp.</v>
      </c>
      <c r="AR94" s="30" t="e">
        <f t="shared" si="98"/>
        <v>#REF!</v>
      </c>
      <c r="AS94" s="30" t="e">
        <f t="shared" si="99"/>
        <v>#REF!</v>
      </c>
      <c r="AT94" s="30" t="e">
        <f t="shared" si="100"/>
        <v>#REF!</v>
      </c>
      <c r="AU94" s="68" t="str">
        <f t="shared" si="101"/>
        <v/>
      </c>
      <c r="AV94" s="30" t="e">
        <f t="shared" si="102"/>
        <v>#REF!</v>
      </c>
      <c r="AW94" s="63" t="e">
        <f>IF(AND(A94&gt;C94,B94="halite"),'Tm-supplement'!AS94,         0.9923-0.030512*(C94/100)^2-0.00021977*(C94/100)^4+0.086241*(D94)/10-0.041768*(C94/100)*(D94/10)+0.014825*(C94/100)^2*(D94/10)+0.001446*(C94/100)^3*(D94/10)-0.0000000030852*(C94/100)^8*(D94/10)+0.013051*(C94/100)*(D94/10)^2-0.0061402*(C94/100)^2*(D94/10)^2-0.0012843*(D94/10)^3+0.00037604*(C94/100)^2*(D94/10)^3-0.0000000099594*(C94/100)^2*(D94/10)^7)</f>
        <v>#REF!</v>
      </c>
      <c r="AX94" s="40" t="e">
        <f t="shared" si="103"/>
        <v>#REF!</v>
      </c>
      <c r="AY94"/>
    </row>
    <row r="95" spans="1:51" ht="13" customHeight="1">
      <c r="A95" t="e">
        <f>IF(ISBLANK(Main!#REF!), IF(ISNUMBER(Main!#REF!), 'Tm-Th-Salinity'!H95,""),Main!#REF!)</f>
        <v>#REF!</v>
      </c>
      <c r="B95" t="e">
        <f>Main!#REF!</f>
        <v>#REF!</v>
      </c>
      <c r="C95" s="20" t="str">
        <f>IF(ISNUMBER(Main!#REF!),Main!#REF!,"")</f>
        <v/>
      </c>
      <c r="D95" s="25" t="e">
        <f>IF('Tm-Th-Salinity'!E95=0, 0.000001, 'Tm-supplement'!BB95)</f>
        <v>#REF!</v>
      </c>
      <c r="E95" t="e">
        <f t="shared" si="59"/>
        <v>#VALUE!</v>
      </c>
      <c r="F95" t="e">
        <f t="shared" si="60"/>
        <v>#REF!</v>
      </c>
      <c r="G95" t="str">
        <f t="shared" si="61"/>
        <v>DUD</v>
      </c>
      <c r="H95" t="str">
        <f t="shared" si="62"/>
        <v>DUD</v>
      </c>
      <c r="I95" t="str">
        <f t="shared" si="63"/>
        <v>DUD</v>
      </c>
      <c r="J95" t="str">
        <f t="shared" si="64"/>
        <v>DUD</v>
      </c>
      <c r="K95" t="str">
        <f t="shared" si="65"/>
        <v>DUD</v>
      </c>
      <c r="L95" t="str">
        <f t="shared" si="66"/>
        <v>DUD</v>
      </c>
      <c r="M95" t="str">
        <f t="shared" si="67"/>
        <v>DUD</v>
      </c>
      <c r="N95" t="str">
        <f t="shared" si="68"/>
        <v>DUD</v>
      </c>
      <c r="O95" t="str">
        <f t="shared" si="69"/>
        <v>DUD</v>
      </c>
      <c r="P95" t="str">
        <f t="shared" si="70"/>
        <v>DUD</v>
      </c>
      <c r="Q95" t="str">
        <f t="shared" si="71"/>
        <v>DUD</v>
      </c>
      <c r="R95" t="str">
        <f t="shared" si="72"/>
        <v>DUD</v>
      </c>
      <c r="S95" t="str">
        <f t="shared" si="73"/>
        <v>DUD</v>
      </c>
      <c r="T95" t="str">
        <f t="shared" si="74"/>
        <v>DUD</v>
      </c>
      <c r="U95" t="str">
        <f t="shared" si="75"/>
        <v>DUD</v>
      </c>
      <c r="V95" t="str">
        <f t="shared" si="76"/>
        <v>DUD</v>
      </c>
      <c r="W95" t="str">
        <f t="shared" si="77"/>
        <v>DUD</v>
      </c>
      <c r="X95" t="str">
        <f t="shared" si="78"/>
        <v>DUD</v>
      </c>
      <c r="Y95" t="str">
        <f t="shared" si="79"/>
        <v>DUD</v>
      </c>
      <c r="Z95" t="str">
        <f t="shared" si="80"/>
        <v>DUD</v>
      </c>
      <c r="AA95" t="str">
        <f t="shared" si="81"/>
        <v>DUD</v>
      </c>
      <c r="AB95" t="str">
        <f t="shared" si="82"/>
        <v>DUD</v>
      </c>
      <c r="AC95" t="str">
        <f t="shared" si="83"/>
        <v>DUD</v>
      </c>
      <c r="AD95" t="str">
        <f t="shared" si="84"/>
        <v>DUD</v>
      </c>
      <c r="AE95" t="str">
        <f t="shared" si="85"/>
        <v>DUD</v>
      </c>
      <c r="AF95" t="str">
        <f t="shared" si="86"/>
        <v>DUD</v>
      </c>
      <c r="AG95" t="str">
        <f t="shared" si="87"/>
        <v>DUD</v>
      </c>
      <c r="AH95" t="str">
        <f t="shared" si="88"/>
        <v>DUD</v>
      </c>
      <c r="AI95" t="str">
        <f t="shared" si="89"/>
        <v>DUD</v>
      </c>
      <c r="AJ95" t="str">
        <f t="shared" si="90"/>
        <v>DUD</v>
      </c>
      <c r="AK95" t="str">
        <f t="shared" si="91"/>
        <v>DUD</v>
      </c>
      <c r="AL95" t="str">
        <f t="shared" si="92"/>
        <v>DUD</v>
      </c>
      <c r="AM95" t="str">
        <f t="shared" si="93"/>
        <v>DUD</v>
      </c>
      <c r="AN95" t="str">
        <f t="shared" si="94"/>
        <v>DUD</v>
      </c>
      <c r="AO95">
        <f t="shared" si="95"/>
        <v>0</v>
      </c>
      <c r="AP95" s="69">
        <f t="shared" si="96"/>
        <v>1</v>
      </c>
      <c r="AQ95" s="21" t="str">
        <f t="shared" si="97"/>
        <v>Atkinson, A.B. Jr. (2002) A Model for the PTX Properties of H2O-NaCl. Unpublished MSc Thesis, Dept. of Geosciences, Virginia Tech, Blacksburg VA, 133 pp.</v>
      </c>
      <c r="AR95" s="30" t="e">
        <f t="shared" si="98"/>
        <v>#REF!</v>
      </c>
      <c r="AS95" s="30" t="e">
        <f t="shared" si="99"/>
        <v>#REF!</v>
      </c>
      <c r="AT95" s="30" t="e">
        <f t="shared" si="100"/>
        <v>#REF!</v>
      </c>
      <c r="AU95" s="68" t="str">
        <f t="shared" si="101"/>
        <v/>
      </c>
      <c r="AV95" s="30" t="e">
        <f t="shared" si="102"/>
        <v>#REF!</v>
      </c>
      <c r="AW95" s="63" t="e">
        <f>IF(AND(A95&gt;C95,B95="halite"),'Tm-supplement'!AS95,         0.9923-0.030512*(C95/100)^2-0.00021977*(C95/100)^4+0.086241*(D95)/10-0.041768*(C95/100)*(D95/10)+0.014825*(C95/100)^2*(D95/10)+0.001446*(C95/100)^3*(D95/10)-0.0000000030852*(C95/100)^8*(D95/10)+0.013051*(C95/100)*(D95/10)^2-0.0061402*(C95/100)^2*(D95/10)^2-0.0012843*(D95/10)^3+0.00037604*(C95/100)^2*(D95/10)^3-0.0000000099594*(C95/100)^2*(D95/10)^7)</f>
        <v>#REF!</v>
      </c>
      <c r="AX95" s="40" t="e">
        <f t="shared" si="103"/>
        <v>#REF!</v>
      </c>
      <c r="AY95"/>
    </row>
    <row r="96" spans="1:51" ht="13" customHeight="1">
      <c r="A96" t="e">
        <f>IF(ISBLANK(Main!#REF!), IF(ISNUMBER(Main!#REF!), 'Tm-Th-Salinity'!H96,""),Main!#REF!)</f>
        <v>#REF!</v>
      </c>
      <c r="B96" t="e">
        <f>Main!#REF!</f>
        <v>#REF!</v>
      </c>
      <c r="C96" s="20" t="str">
        <f>IF(ISNUMBER(Main!#REF!),Main!#REF!,"")</f>
        <v/>
      </c>
      <c r="D96" s="25" t="e">
        <f>IF('Tm-Th-Salinity'!E96=0, 0.000001, 'Tm-supplement'!BB96)</f>
        <v>#REF!</v>
      </c>
      <c r="E96" t="e">
        <f t="shared" si="59"/>
        <v>#VALUE!</v>
      </c>
      <c r="F96" t="e">
        <f t="shared" si="60"/>
        <v>#REF!</v>
      </c>
      <c r="G96" t="str">
        <f t="shared" si="61"/>
        <v>DUD</v>
      </c>
      <c r="H96" t="str">
        <f t="shared" si="62"/>
        <v>DUD</v>
      </c>
      <c r="I96" t="str">
        <f t="shared" si="63"/>
        <v>DUD</v>
      </c>
      <c r="J96" t="str">
        <f t="shared" si="64"/>
        <v>DUD</v>
      </c>
      <c r="K96" t="str">
        <f t="shared" si="65"/>
        <v>DUD</v>
      </c>
      <c r="L96" t="str">
        <f t="shared" si="66"/>
        <v>DUD</v>
      </c>
      <c r="M96" t="str">
        <f t="shared" si="67"/>
        <v>DUD</v>
      </c>
      <c r="N96" t="str">
        <f t="shared" si="68"/>
        <v>DUD</v>
      </c>
      <c r="O96" t="str">
        <f t="shared" si="69"/>
        <v>DUD</v>
      </c>
      <c r="P96" t="str">
        <f t="shared" si="70"/>
        <v>DUD</v>
      </c>
      <c r="Q96" t="str">
        <f t="shared" si="71"/>
        <v>DUD</v>
      </c>
      <c r="R96" t="str">
        <f t="shared" si="72"/>
        <v>DUD</v>
      </c>
      <c r="S96" t="str">
        <f t="shared" si="73"/>
        <v>DUD</v>
      </c>
      <c r="T96" t="str">
        <f t="shared" si="74"/>
        <v>DUD</v>
      </c>
      <c r="U96" t="str">
        <f t="shared" si="75"/>
        <v>DUD</v>
      </c>
      <c r="V96" t="str">
        <f t="shared" si="76"/>
        <v>DUD</v>
      </c>
      <c r="W96" t="str">
        <f t="shared" si="77"/>
        <v>DUD</v>
      </c>
      <c r="X96" t="str">
        <f t="shared" si="78"/>
        <v>DUD</v>
      </c>
      <c r="Y96" t="str">
        <f t="shared" si="79"/>
        <v>DUD</v>
      </c>
      <c r="Z96" t="str">
        <f t="shared" si="80"/>
        <v>DUD</v>
      </c>
      <c r="AA96" t="str">
        <f t="shared" si="81"/>
        <v>DUD</v>
      </c>
      <c r="AB96" t="str">
        <f t="shared" si="82"/>
        <v>DUD</v>
      </c>
      <c r="AC96" t="str">
        <f t="shared" si="83"/>
        <v>DUD</v>
      </c>
      <c r="AD96" t="str">
        <f t="shared" si="84"/>
        <v>DUD</v>
      </c>
      <c r="AE96" t="str">
        <f t="shared" si="85"/>
        <v>DUD</v>
      </c>
      <c r="AF96" t="str">
        <f t="shared" si="86"/>
        <v>DUD</v>
      </c>
      <c r="AG96" t="str">
        <f t="shared" si="87"/>
        <v>DUD</v>
      </c>
      <c r="AH96" t="str">
        <f t="shared" si="88"/>
        <v>DUD</v>
      </c>
      <c r="AI96" t="str">
        <f t="shared" si="89"/>
        <v>DUD</v>
      </c>
      <c r="AJ96" t="str">
        <f t="shared" si="90"/>
        <v>DUD</v>
      </c>
      <c r="AK96" t="str">
        <f t="shared" si="91"/>
        <v>DUD</v>
      </c>
      <c r="AL96" t="str">
        <f t="shared" si="92"/>
        <v>DUD</v>
      </c>
      <c r="AM96" t="str">
        <f t="shared" si="93"/>
        <v>DUD</v>
      </c>
      <c r="AN96" t="str">
        <f t="shared" si="94"/>
        <v>DUD</v>
      </c>
      <c r="AO96">
        <f t="shared" si="95"/>
        <v>0</v>
      </c>
      <c r="AP96" s="69">
        <f t="shared" si="96"/>
        <v>1</v>
      </c>
      <c r="AQ96" s="21" t="str">
        <f t="shared" si="97"/>
        <v>Atkinson, A.B. Jr. (2002) A Model for the PTX Properties of H2O-NaCl. Unpublished MSc Thesis, Dept. of Geosciences, Virginia Tech, Blacksburg VA, 133 pp.</v>
      </c>
      <c r="AR96" s="30" t="e">
        <f t="shared" si="98"/>
        <v>#REF!</v>
      </c>
      <c r="AS96" s="30" t="e">
        <f t="shared" si="99"/>
        <v>#REF!</v>
      </c>
      <c r="AT96" s="30" t="e">
        <f t="shared" si="100"/>
        <v>#REF!</v>
      </c>
      <c r="AU96" s="68" t="str">
        <f t="shared" si="101"/>
        <v/>
      </c>
      <c r="AV96" s="30" t="e">
        <f t="shared" si="102"/>
        <v>#REF!</v>
      </c>
      <c r="AW96" s="63" t="e">
        <f>IF(AND(A96&gt;C96,B96="halite"),'Tm-supplement'!AS96,         0.9923-0.030512*(C96/100)^2-0.00021977*(C96/100)^4+0.086241*(D96)/10-0.041768*(C96/100)*(D96/10)+0.014825*(C96/100)^2*(D96/10)+0.001446*(C96/100)^3*(D96/10)-0.0000000030852*(C96/100)^8*(D96/10)+0.013051*(C96/100)*(D96/10)^2-0.0061402*(C96/100)^2*(D96/10)^2-0.0012843*(D96/10)^3+0.00037604*(C96/100)^2*(D96/10)^3-0.0000000099594*(C96/100)^2*(D96/10)^7)</f>
        <v>#REF!</v>
      </c>
      <c r="AX96" s="40" t="e">
        <f t="shared" si="103"/>
        <v>#REF!</v>
      </c>
      <c r="AY96"/>
    </row>
    <row r="97" spans="1:51" ht="13" customHeight="1">
      <c r="A97" t="e">
        <f>IF(ISBLANK(Main!#REF!), IF(ISNUMBER(Main!#REF!), 'Tm-Th-Salinity'!H97,""),Main!#REF!)</f>
        <v>#REF!</v>
      </c>
      <c r="B97" t="e">
        <f>Main!#REF!</f>
        <v>#REF!</v>
      </c>
      <c r="C97" s="20" t="str">
        <f>IF(ISNUMBER(Main!#REF!),Main!#REF!,"")</f>
        <v/>
      </c>
      <c r="D97" s="25" t="e">
        <f>IF('Tm-Th-Salinity'!E97=0, 0.000001, 'Tm-supplement'!BB97)</f>
        <v>#REF!</v>
      </c>
      <c r="E97" t="e">
        <f t="shared" si="59"/>
        <v>#VALUE!</v>
      </c>
      <c r="F97" t="e">
        <f t="shared" si="60"/>
        <v>#REF!</v>
      </c>
      <c r="G97" t="str">
        <f t="shared" si="61"/>
        <v>DUD</v>
      </c>
      <c r="H97" t="str">
        <f t="shared" si="62"/>
        <v>DUD</v>
      </c>
      <c r="I97" t="str">
        <f t="shared" si="63"/>
        <v>DUD</v>
      </c>
      <c r="J97" t="str">
        <f t="shared" si="64"/>
        <v>DUD</v>
      </c>
      <c r="K97" t="str">
        <f t="shared" si="65"/>
        <v>DUD</v>
      </c>
      <c r="L97" t="str">
        <f t="shared" si="66"/>
        <v>DUD</v>
      </c>
      <c r="M97" t="str">
        <f t="shared" si="67"/>
        <v>DUD</v>
      </c>
      <c r="N97" t="str">
        <f t="shared" si="68"/>
        <v>DUD</v>
      </c>
      <c r="O97" t="str">
        <f t="shared" si="69"/>
        <v>DUD</v>
      </c>
      <c r="P97" t="str">
        <f t="shared" si="70"/>
        <v>DUD</v>
      </c>
      <c r="Q97" t="str">
        <f t="shared" si="71"/>
        <v>DUD</v>
      </c>
      <c r="R97" t="str">
        <f t="shared" si="72"/>
        <v>DUD</v>
      </c>
      <c r="S97" t="str">
        <f t="shared" si="73"/>
        <v>DUD</v>
      </c>
      <c r="T97" t="str">
        <f t="shared" si="74"/>
        <v>DUD</v>
      </c>
      <c r="U97" t="str">
        <f t="shared" si="75"/>
        <v>DUD</v>
      </c>
      <c r="V97" t="str">
        <f t="shared" si="76"/>
        <v>DUD</v>
      </c>
      <c r="W97" t="str">
        <f t="shared" si="77"/>
        <v>DUD</v>
      </c>
      <c r="X97" t="str">
        <f t="shared" si="78"/>
        <v>DUD</v>
      </c>
      <c r="Y97" t="str">
        <f t="shared" si="79"/>
        <v>DUD</v>
      </c>
      <c r="Z97" t="str">
        <f t="shared" si="80"/>
        <v>DUD</v>
      </c>
      <c r="AA97" t="str">
        <f t="shared" si="81"/>
        <v>DUD</v>
      </c>
      <c r="AB97" t="str">
        <f t="shared" si="82"/>
        <v>DUD</v>
      </c>
      <c r="AC97" t="str">
        <f t="shared" si="83"/>
        <v>DUD</v>
      </c>
      <c r="AD97" t="str">
        <f t="shared" si="84"/>
        <v>DUD</v>
      </c>
      <c r="AE97" t="str">
        <f t="shared" si="85"/>
        <v>DUD</v>
      </c>
      <c r="AF97" t="str">
        <f t="shared" si="86"/>
        <v>DUD</v>
      </c>
      <c r="AG97" t="str">
        <f t="shared" si="87"/>
        <v>DUD</v>
      </c>
      <c r="AH97" t="str">
        <f t="shared" si="88"/>
        <v>DUD</v>
      </c>
      <c r="AI97" t="str">
        <f t="shared" si="89"/>
        <v>DUD</v>
      </c>
      <c r="AJ97" t="str">
        <f t="shared" si="90"/>
        <v>DUD</v>
      </c>
      <c r="AK97" t="str">
        <f t="shared" si="91"/>
        <v>DUD</v>
      </c>
      <c r="AL97" t="str">
        <f t="shared" si="92"/>
        <v>DUD</v>
      </c>
      <c r="AM97" t="str">
        <f t="shared" si="93"/>
        <v>DUD</v>
      </c>
      <c r="AN97" t="str">
        <f t="shared" si="94"/>
        <v>DUD</v>
      </c>
      <c r="AO97">
        <f t="shared" si="95"/>
        <v>0</v>
      </c>
      <c r="AP97" s="69">
        <f t="shared" si="96"/>
        <v>1</v>
      </c>
      <c r="AQ97" s="21" t="str">
        <f t="shared" si="97"/>
        <v>Atkinson, A.B. Jr. (2002) A Model for the PTX Properties of H2O-NaCl. Unpublished MSc Thesis, Dept. of Geosciences, Virginia Tech, Blacksburg VA, 133 pp.</v>
      </c>
      <c r="AR97" s="30" t="e">
        <f t="shared" si="98"/>
        <v>#REF!</v>
      </c>
      <c r="AS97" s="30" t="e">
        <f t="shared" si="99"/>
        <v>#REF!</v>
      </c>
      <c r="AT97" s="30" t="e">
        <f t="shared" si="100"/>
        <v>#REF!</v>
      </c>
      <c r="AU97" s="68" t="str">
        <f t="shared" si="101"/>
        <v/>
      </c>
      <c r="AV97" s="30" t="e">
        <f t="shared" si="102"/>
        <v>#REF!</v>
      </c>
      <c r="AW97" s="63" t="e">
        <f>IF(AND(A97&gt;C97,B97="halite"),'Tm-supplement'!AS97,         0.9923-0.030512*(C97/100)^2-0.00021977*(C97/100)^4+0.086241*(D97)/10-0.041768*(C97/100)*(D97/10)+0.014825*(C97/100)^2*(D97/10)+0.001446*(C97/100)^3*(D97/10)-0.0000000030852*(C97/100)^8*(D97/10)+0.013051*(C97/100)*(D97/10)^2-0.0061402*(C97/100)^2*(D97/10)^2-0.0012843*(D97/10)^3+0.00037604*(C97/100)^2*(D97/10)^3-0.0000000099594*(C97/100)^2*(D97/10)^7)</f>
        <v>#REF!</v>
      </c>
      <c r="AX97" s="40" t="e">
        <f t="shared" si="103"/>
        <v>#REF!</v>
      </c>
      <c r="AY97"/>
    </row>
    <row r="98" spans="1:51" ht="13" customHeight="1">
      <c r="A98" t="e">
        <f>IF(ISBLANK(Main!#REF!), IF(ISNUMBER(Main!#REF!), 'Tm-Th-Salinity'!H98,""),Main!#REF!)</f>
        <v>#REF!</v>
      </c>
      <c r="B98" t="e">
        <f>Main!#REF!</f>
        <v>#REF!</v>
      </c>
      <c r="C98" s="20" t="str">
        <f>IF(ISNUMBER(Main!#REF!),Main!#REF!,"")</f>
        <v/>
      </c>
      <c r="D98" s="25" t="e">
        <f>IF('Tm-Th-Salinity'!E98=0, 0.000001, 'Tm-supplement'!BB98)</f>
        <v>#REF!</v>
      </c>
      <c r="E98" t="e">
        <f t="shared" si="59"/>
        <v>#VALUE!</v>
      </c>
      <c r="F98" t="e">
        <f t="shared" si="60"/>
        <v>#REF!</v>
      </c>
      <c r="G98" t="str">
        <f t="shared" si="61"/>
        <v>DUD</v>
      </c>
      <c r="H98" t="str">
        <f t="shared" si="62"/>
        <v>DUD</v>
      </c>
      <c r="I98" t="str">
        <f t="shared" si="63"/>
        <v>DUD</v>
      </c>
      <c r="J98" t="str">
        <f t="shared" si="64"/>
        <v>DUD</v>
      </c>
      <c r="K98" t="str">
        <f t="shared" si="65"/>
        <v>DUD</v>
      </c>
      <c r="L98" t="str">
        <f t="shared" si="66"/>
        <v>DUD</v>
      </c>
      <c r="M98" t="str">
        <f t="shared" si="67"/>
        <v>DUD</v>
      </c>
      <c r="N98" t="str">
        <f t="shared" si="68"/>
        <v>DUD</v>
      </c>
      <c r="O98" t="str">
        <f t="shared" si="69"/>
        <v>DUD</v>
      </c>
      <c r="P98" t="str">
        <f t="shared" si="70"/>
        <v>DUD</v>
      </c>
      <c r="Q98" t="str">
        <f t="shared" si="71"/>
        <v>DUD</v>
      </c>
      <c r="R98" t="str">
        <f t="shared" si="72"/>
        <v>DUD</v>
      </c>
      <c r="S98" t="str">
        <f t="shared" si="73"/>
        <v>DUD</v>
      </c>
      <c r="T98" t="str">
        <f t="shared" si="74"/>
        <v>DUD</v>
      </c>
      <c r="U98" t="str">
        <f t="shared" si="75"/>
        <v>DUD</v>
      </c>
      <c r="V98" t="str">
        <f t="shared" si="76"/>
        <v>DUD</v>
      </c>
      <c r="W98" t="str">
        <f t="shared" si="77"/>
        <v>DUD</v>
      </c>
      <c r="X98" t="str">
        <f t="shared" si="78"/>
        <v>DUD</v>
      </c>
      <c r="Y98" t="str">
        <f t="shared" si="79"/>
        <v>DUD</v>
      </c>
      <c r="Z98" t="str">
        <f t="shared" si="80"/>
        <v>DUD</v>
      </c>
      <c r="AA98" t="str">
        <f t="shared" si="81"/>
        <v>DUD</v>
      </c>
      <c r="AB98" t="str">
        <f t="shared" si="82"/>
        <v>DUD</v>
      </c>
      <c r="AC98" t="str">
        <f t="shared" si="83"/>
        <v>DUD</v>
      </c>
      <c r="AD98" t="str">
        <f t="shared" si="84"/>
        <v>DUD</v>
      </c>
      <c r="AE98" t="str">
        <f t="shared" si="85"/>
        <v>DUD</v>
      </c>
      <c r="AF98" t="str">
        <f t="shared" si="86"/>
        <v>DUD</v>
      </c>
      <c r="AG98" t="str">
        <f t="shared" si="87"/>
        <v>DUD</v>
      </c>
      <c r="AH98" t="str">
        <f t="shared" si="88"/>
        <v>DUD</v>
      </c>
      <c r="AI98" t="str">
        <f t="shared" si="89"/>
        <v>DUD</v>
      </c>
      <c r="AJ98" t="str">
        <f t="shared" si="90"/>
        <v>DUD</v>
      </c>
      <c r="AK98" t="str">
        <f t="shared" si="91"/>
        <v>DUD</v>
      </c>
      <c r="AL98" t="str">
        <f t="shared" si="92"/>
        <v>DUD</v>
      </c>
      <c r="AM98" t="str">
        <f t="shared" si="93"/>
        <v>DUD</v>
      </c>
      <c r="AN98" t="str">
        <f t="shared" si="94"/>
        <v>DUD</v>
      </c>
      <c r="AO98">
        <f t="shared" si="95"/>
        <v>0</v>
      </c>
      <c r="AP98" s="69">
        <f t="shared" si="96"/>
        <v>1</v>
      </c>
      <c r="AQ98" s="21" t="str">
        <f t="shared" si="97"/>
        <v>Atkinson, A.B. Jr. (2002) A Model for the PTX Properties of H2O-NaCl. Unpublished MSc Thesis, Dept. of Geosciences, Virginia Tech, Blacksburg VA, 133 pp.</v>
      </c>
      <c r="AR98" s="30" t="e">
        <f t="shared" si="98"/>
        <v>#REF!</v>
      </c>
      <c r="AS98" s="30" t="e">
        <f t="shared" si="99"/>
        <v>#REF!</v>
      </c>
      <c r="AT98" s="30" t="e">
        <f t="shared" si="100"/>
        <v>#REF!</v>
      </c>
      <c r="AU98" s="68" t="str">
        <f t="shared" si="101"/>
        <v/>
      </c>
      <c r="AV98" s="30" t="e">
        <f t="shared" si="102"/>
        <v>#REF!</v>
      </c>
      <c r="AW98" s="63" t="e">
        <f>IF(AND(A98&gt;C98,B98="halite"),'Tm-supplement'!AS98,         0.9923-0.030512*(C98/100)^2-0.00021977*(C98/100)^4+0.086241*(D98)/10-0.041768*(C98/100)*(D98/10)+0.014825*(C98/100)^2*(D98/10)+0.001446*(C98/100)^3*(D98/10)-0.0000000030852*(C98/100)^8*(D98/10)+0.013051*(C98/100)*(D98/10)^2-0.0061402*(C98/100)^2*(D98/10)^2-0.0012843*(D98/10)^3+0.00037604*(C98/100)^2*(D98/10)^3-0.0000000099594*(C98/100)^2*(D98/10)^7)</f>
        <v>#REF!</v>
      </c>
      <c r="AX98" s="40" t="e">
        <f t="shared" si="103"/>
        <v>#REF!</v>
      </c>
      <c r="AY98"/>
    </row>
    <row r="99" spans="1:51" ht="13" customHeight="1">
      <c r="A99" t="e">
        <f>IF(ISBLANK(Main!#REF!), IF(ISNUMBER(Main!#REF!), 'Tm-Th-Salinity'!H99,""),Main!#REF!)</f>
        <v>#REF!</v>
      </c>
      <c r="B99" t="e">
        <f>Main!#REF!</f>
        <v>#REF!</v>
      </c>
      <c r="C99" s="20" t="str">
        <f>IF(ISNUMBER(Main!#REF!),Main!#REF!,"")</f>
        <v/>
      </c>
      <c r="D99" s="25" t="e">
        <f>IF('Tm-Th-Salinity'!E99=0, 0.000001, 'Tm-supplement'!BB99)</f>
        <v>#REF!</v>
      </c>
      <c r="E99" t="e">
        <f t="shared" si="59"/>
        <v>#VALUE!</v>
      </c>
      <c r="F99" t="e">
        <f t="shared" si="60"/>
        <v>#REF!</v>
      </c>
      <c r="G99" t="str">
        <f t="shared" si="61"/>
        <v>DUD</v>
      </c>
      <c r="H99" t="str">
        <f t="shared" si="62"/>
        <v>DUD</v>
      </c>
      <c r="I99" t="str">
        <f t="shared" si="63"/>
        <v>DUD</v>
      </c>
      <c r="J99" t="str">
        <f t="shared" si="64"/>
        <v>DUD</v>
      </c>
      <c r="K99" t="str">
        <f t="shared" si="65"/>
        <v>DUD</v>
      </c>
      <c r="L99" t="str">
        <f t="shared" si="66"/>
        <v>DUD</v>
      </c>
      <c r="M99" t="str">
        <f t="shared" si="67"/>
        <v>DUD</v>
      </c>
      <c r="N99" t="str">
        <f t="shared" si="68"/>
        <v>DUD</v>
      </c>
      <c r="O99" t="str">
        <f t="shared" si="69"/>
        <v>DUD</v>
      </c>
      <c r="P99" t="str">
        <f t="shared" si="70"/>
        <v>DUD</v>
      </c>
      <c r="Q99" t="str">
        <f t="shared" si="71"/>
        <v>DUD</v>
      </c>
      <c r="R99" t="str">
        <f t="shared" si="72"/>
        <v>DUD</v>
      </c>
      <c r="S99" t="str">
        <f t="shared" si="73"/>
        <v>DUD</v>
      </c>
      <c r="T99" t="str">
        <f t="shared" si="74"/>
        <v>DUD</v>
      </c>
      <c r="U99" t="str">
        <f t="shared" si="75"/>
        <v>DUD</v>
      </c>
      <c r="V99" t="str">
        <f t="shared" si="76"/>
        <v>DUD</v>
      </c>
      <c r="W99" t="str">
        <f t="shared" si="77"/>
        <v>DUD</v>
      </c>
      <c r="X99" t="str">
        <f t="shared" si="78"/>
        <v>DUD</v>
      </c>
      <c r="Y99" t="str">
        <f t="shared" si="79"/>
        <v>DUD</v>
      </c>
      <c r="Z99" t="str">
        <f t="shared" si="80"/>
        <v>DUD</v>
      </c>
      <c r="AA99" t="str">
        <f t="shared" si="81"/>
        <v>DUD</v>
      </c>
      <c r="AB99" t="str">
        <f t="shared" si="82"/>
        <v>DUD</v>
      </c>
      <c r="AC99" t="str">
        <f t="shared" si="83"/>
        <v>DUD</v>
      </c>
      <c r="AD99" t="str">
        <f t="shared" si="84"/>
        <v>DUD</v>
      </c>
      <c r="AE99" t="str">
        <f t="shared" si="85"/>
        <v>DUD</v>
      </c>
      <c r="AF99" t="str">
        <f t="shared" si="86"/>
        <v>DUD</v>
      </c>
      <c r="AG99" t="str">
        <f t="shared" si="87"/>
        <v>DUD</v>
      </c>
      <c r="AH99" t="str">
        <f t="shared" si="88"/>
        <v>DUD</v>
      </c>
      <c r="AI99" t="str">
        <f t="shared" si="89"/>
        <v>DUD</v>
      </c>
      <c r="AJ99" t="str">
        <f t="shared" si="90"/>
        <v>DUD</v>
      </c>
      <c r="AK99" t="str">
        <f t="shared" si="91"/>
        <v>DUD</v>
      </c>
      <c r="AL99" t="str">
        <f t="shared" si="92"/>
        <v>DUD</v>
      </c>
      <c r="AM99" t="str">
        <f t="shared" si="93"/>
        <v>DUD</v>
      </c>
      <c r="AN99" t="str">
        <f t="shared" si="94"/>
        <v>DUD</v>
      </c>
      <c r="AO99">
        <f t="shared" si="95"/>
        <v>0</v>
      </c>
      <c r="AP99" s="69">
        <f t="shared" si="96"/>
        <v>1</v>
      </c>
      <c r="AQ99" s="21" t="str">
        <f t="shared" si="97"/>
        <v>Atkinson, A.B. Jr. (2002) A Model for the PTX Properties of H2O-NaCl. Unpublished MSc Thesis, Dept. of Geosciences, Virginia Tech, Blacksburg VA, 133 pp.</v>
      </c>
      <c r="AR99" s="30" t="e">
        <f t="shared" si="98"/>
        <v>#REF!</v>
      </c>
      <c r="AS99" s="30" t="e">
        <f t="shared" si="99"/>
        <v>#REF!</v>
      </c>
      <c r="AT99" s="30" t="e">
        <f t="shared" si="100"/>
        <v>#REF!</v>
      </c>
      <c r="AU99" s="68" t="str">
        <f t="shared" si="101"/>
        <v/>
      </c>
      <c r="AV99" s="30" t="e">
        <f t="shared" si="102"/>
        <v>#REF!</v>
      </c>
      <c r="AW99" s="63" t="e">
        <f>IF(AND(A99&gt;C99,B99="halite"),'Tm-supplement'!AS99,         0.9923-0.030512*(C99/100)^2-0.00021977*(C99/100)^4+0.086241*(D99)/10-0.041768*(C99/100)*(D99/10)+0.014825*(C99/100)^2*(D99/10)+0.001446*(C99/100)^3*(D99/10)-0.0000000030852*(C99/100)^8*(D99/10)+0.013051*(C99/100)*(D99/10)^2-0.0061402*(C99/100)^2*(D99/10)^2-0.0012843*(D99/10)^3+0.00037604*(C99/100)^2*(D99/10)^3-0.0000000099594*(C99/100)^2*(D99/10)^7)</f>
        <v>#REF!</v>
      </c>
      <c r="AX99" s="40" t="e">
        <f t="shared" si="103"/>
        <v>#REF!</v>
      </c>
      <c r="AY99"/>
    </row>
    <row r="100" spans="1:51" ht="13" customHeight="1">
      <c r="A100" t="e">
        <f>IF(ISBLANK(Main!#REF!), IF(ISNUMBER(Main!#REF!), 'Tm-Th-Salinity'!H100,""),Main!#REF!)</f>
        <v>#REF!</v>
      </c>
      <c r="B100" t="e">
        <f>Main!#REF!</f>
        <v>#REF!</v>
      </c>
      <c r="C100" s="20" t="str">
        <f>IF(ISNUMBER(Main!#REF!),Main!#REF!,"")</f>
        <v/>
      </c>
      <c r="D100" s="25" t="e">
        <f>IF('Tm-Th-Salinity'!E100=0, 0.000001, 'Tm-supplement'!BB100)</f>
        <v>#REF!</v>
      </c>
      <c r="E100" t="e">
        <f t="shared" si="59"/>
        <v>#VALUE!</v>
      </c>
      <c r="F100" t="e">
        <f t="shared" si="60"/>
        <v>#REF!</v>
      </c>
      <c r="G100" t="str">
        <f t="shared" si="61"/>
        <v>DUD</v>
      </c>
      <c r="H100" t="str">
        <f t="shared" si="62"/>
        <v>DUD</v>
      </c>
      <c r="I100" t="str">
        <f t="shared" si="63"/>
        <v>DUD</v>
      </c>
      <c r="J100" t="str">
        <f t="shared" si="64"/>
        <v>DUD</v>
      </c>
      <c r="K100" t="str">
        <f t="shared" si="65"/>
        <v>DUD</v>
      </c>
      <c r="L100" t="str">
        <f t="shared" si="66"/>
        <v>DUD</v>
      </c>
      <c r="M100" t="str">
        <f t="shared" si="67"/>
        <v>DUD</v>
      </c>
      <c r="N100" t="str">
        <f t="shared" si="68"/>
        <v>DUD</v>
      </c>
      <c r="O100" t="str">
        <f t="shared" si="69"/>
        <v>DUD</v>
      </c>
      <c r="P100" t="str">
        <f t="shared" si="70"/>
        <v>DUD</v>
      </c>
      <c r="Q100" t="str">
        <f t="shared" si="71"/>
        <v>DUD</v>
      </c>
      <c r="R100" t="str">
        <f t="shared" si="72"/>
        <v>DUD</v>
      </c>
      <c r="S100" t="str">
        <f t="shared" si="73"/>
        <v>DUD</v>
      </c>
      <c r="T100" t="str">
        <f t="shared" si="74"/>
        <v>DUD</v>
      </c>
      <c r="U100" t="str">
        <f t="shared" si="75"/>
        <v>DUD</v>
      </c>
      <c r="V100" t="str">
        <f t="shared" si="76"/>
        <v>DUD</v>
      </c>
      <c r="W100" t="str">
        <f t="shared" si="77"/>
        <v>DUD</v>
      </c>
      <c r="X100" t="str">
        <f t="shared" si="78"/>
        <v>DUD</v>
      </c>
      <c r="Y100" t="str">
        <f t="shared" si="79"/>
        <v>DUD</v>
      </c>
      <c r="Z100" t="str">
        <f t="shared" si="80"/>
        <v>DUD</v>
      </c>
      <c r="AA100" t="str">
        <f t="shared" si="81"/>
        <v>DUD</v>
      </c>
      <c r="AB100" t="str">
        <f t="shared" si="82"/>
        <v>DUD</v>
      </c>
      <c r="AC100" t="str">
        <f t="shared" si="83"/>
        <v>DUD</v>
      </c>
      <c r="AD100" t="str">
        <f t="shared" si="84"/>
        <v>DUD</v>
      </c>
      <c r="AE100" t="str">
        <f t="shared" si="85"/>
        <v>DUD</v>
      </c>
      <c r="AF100" t="str">
        <f t="shared" si="86"/>
        <v>DUD</v>
      </c>
      <c r="AG100" t="str">
        <f t="shared" si="87"/>
        <v>DUD</v>
      </c>
      <c r="AH100" t="str">
        <f t="shared" si="88"/>
        <v>DUD</v>
      </c>
      <c r="AI100" t="str">
        <f t="shared" si="89"/>
        <v>DUD</v>
      </c>
      <c r="AJ100" t="str">
        <f t="shared" si="90"/>
        <v>DUD</v>
      </c>
      <c r="AK100" t="str">
        <f t="shared" si="91"/>
        <v>DUD</v>
      </c>
      <c r="AL100" t="str">
        <f t="shared" si="92"/>
        <v>DUD</v>
      </c>
      <c r="AM100" t="str">
        <f t="shared" si="93"/>
        <v>DUD</v>
      </c>
      <c r="AN100" t="str">
        <f t="shared" si="94"/>
        <v>DUD</v>
      </c>
      <c r="AO100">
        <f t="shared" si="95"/>
        <v>0</v>
      </c>
      <c r="AP100" s="69">
        <f t="shared" si="96"/>
        <v>1</v>
      </c>
      <c r="AQ100" s="21" t="str">
        <f t="shared" si="97"/>
        <v>Atkinson, A.B. Jr. (2002) A Model for the PTX Properties of H2O-NaCl. Unpublished MSc Thesis, Dept. of Geosciences, Virginia Tech, Blacksburg VA, 133 pp.</v>
      </c>
      <c r="AR100" s="30" t="e">
        <f t="shared" si="98"/>
        <v>#REF!</v>
      </c>
      <c r="AS100" s="30" t="e">
        <f t="shared" si="99"/>
        <v>#REF!</v>
      </c>
      <c r="AT100" s="30" t="e">
        <f t="shared" si="100"/>
        <v>#REF!</v>
      </c>
      <c r="AU100" s="68" t="str">
        <f t="shared" si="101"/>
        <v/>
      </c>
      <c r="AV100" s="30" t="e">
        <f t="shared" si="102"/>
        <v>#REF!</v>
      </c>
      <c r="AW100" s="63" t="e">
        <f>IF(AND(A100&gt;C100,B100="halite"),'Tm-supplement'!AS100,         0.9923-0.030512*(C100/100)^2-0.00021977*(C100/100)^4+0.086241*(D100)/10-0.041768*(C100/100)*(D100/10)+0.014825*(C100/100)^2*(D100/10)+0.001446*(C100/100)^3*(D100/10)-0.0000000030852*(C100/100)^8*(D100/10)+0.013051*(C100/100)*(D100/10)^2-0.0061402*(C100/100)^2*(D100/10)^2-0.0012843*(D100/10)^3+0.00037604*(C100/100)^2*(D100/10)^3-0.0000000099594*(C100/100)^2*(D100/10)^7)</f>
        <v>#REF!</v>
      </c>
      <c r="AX100" s="40" t="e">
        <f t="shared" si="103"/>
        <v>#REF!</v>
      </c>
      <c r="AY100"/>
    </row>
    <row r="101" spans="1:51" ht="13" customHeight="1">
      <c r="A101" t="e">
        <f>IF(ISBLANK(Main!#REF!), IF(ISNUMBER(Main!#REF!), 'Tm-Th-Salinity'!H101,""),Main!#REF!)</f>
        <v>#REF!</v>
      </c>
      <c r="B101" t="e">
        <f>Main!#REF!</f>
        <v>#REF!</v>
      </c>
      <c r="C101" s="20" t="str">
        <f>IF(ISNUMBER(Main!#REF!),Main!#REF!,"")</f>
        <v/>
      </c>
      <c r="D101" s="25" t="e">
        <f>IF('Tm-Th-Salinity'!E101=0, 0.000001, 'Tm-supplement'!BB101)</f>
        <v>#REF!</v>
      </c>
      <c r="E101" t="e">
        <f t="shared" ref="E101:E164" si="104">(C101+273.15)/100</f>
        <v>#VALUE!</v>
      </c>
      <c r="F101" t="e">
        <f t="shared" ref="F101:F164" si="105">D101/100</f>
        <v>#REF!</v>
      </c>
      <c r="G101" t="str">
        <f t="shared" ref="G101:G164" si="106">IF($C101&lt;300, D$5*$E101^$D$14*$F101^D$14,IF(AND($C101&gt;=300, $C101&lt;484), M$5*$E101^$D$14*$F101^D$14, IF(AND($C101&gt;=484, $C101&lt;1500), V$5*$E101^$D$14*$F101^D$14, "DUD")))</f>
        <v>DUD</v>
      </c>
      <c r="H101" t="str">
        <f t="shared" ref="H101:H164" si="107">IF($C101&lt;300, E$5*$E101^$D$14*$F101^E$14,IF(AND($C101&gt;=300, $C101&lt;484), N$5*$E101^$D$14*$F101^E$14, IF(AND($C101&gt;=484, $C101&lt;1500), W$5*$E101^$D$14*$F101^E$14, "DUD")))</f>
        <v>DUD</v>
      </c>
      <c r="I101" t="str">
        <f t="shared" ref="I101:I164" si="108">IF($C101&lt;300, F$5*$E101^$D$14*$F101^F$14,IF(AND($C101&gt;=300, $C101&lt;484), O$5*$E101^$D$14*$F101^F$14, IF(AND($C101&gt;=484, $C101&lt;1500), X$5*$E101^$D$14*$F101^F$14, "DUD")))</f>
        <v>DUD</v>
      </c>
      <c r="J101" t="str">
        <f t="shared" ref="J101:J164" si="109">IF($C101&lt;300, G$5*$E101^$D$14*$F101^G$14,IF(AND($C101&gt;=300, $C101&lt;484), P$5*$E101^$D$14*$F101^G$14, IF(AND($C101&gt;=484, $C101&lt;1500), Y$5*$E101^$D$14*$F101^G$14, "DUD")))</f>
        <v>DUD</v>
      </c>
      <c r="K101" t="str">
        <f t="shared" ref="K101:K164" si="110">IF($C101&lt;300, H$5*$E101^$D$14*$F101^H$14,IF(AND($C101&gt;=300, $C101&lt;484), Q$5*$E101^$D$14*$F101^H$14, IF(AND($C101&gt;=484, $C101&lt;1500), Z$5*$E101^$D$14*$F101^H$14, "DUD")))</f>
        <v>DUD</v>
      </c>
      <c r="L101" t="str">
        <f t="shared" ref="L101:L164" si="111">IF($C101&lt;300, I$5*$E101^$D$14*$F101^I$14,IF(AND($C101&gt;=300, $C101&lt;484), R$5*$E101^$D$14*$F101^I$14, IF(AND($C101&gt;=484, $C101&lt;1500), AA$5*$E101^$D$14*$F101^I$14, "DUD")))</f>
        <v>DUD</v>
      </c>
      <c r="M101" t="str">
        <f t="shared" ref="M101:M164" si="112">IF($C101&lt;300, J$5*$E101^$D$14*$F101^J$14,IF(AND($C101&gt;=300, $C101&lt;484), S$5*$E101^$D$14*$F101^J$14, IF(AND($C101&gt;=484, $C101&lt;1500), AB$5*$E101^$D$14*$F101^J$14, "DUD")))</f>
        <v>DUD</v>
      </c>
      <c r="N101" t="str">
        <f t="shared" ref="N101:N164" si="113">IF($C101&lt;300, K$5*$E101^$D$14*$F101^K$14,IF(AND($C101&gt;=300, $C101&lt;484), T$5*$E101^$D$14*$F101^K$14, IF(AND($C101&gt;=484, $C101&lt;1500), AC$5*$E101^$D$14*$F101^K$14, "DUD")))</f>
        <v>DUD</v>
      </c>
      <c r="O101" t="str">
        <f t="shared" ref="O101:O164" si="114">IF($C101&lt;300, D$6*$E101^$D$15*$F101^D$14,IF(AND($C101&gt;=300, $C101&lt;484), M$6*$E101^$D$15*$F101^D$14, IF(AND($C101&gt;=484, $C101&lt;1500), V$6*$E101^$D$15*$F101^D$14, "DUD")))</f>
        <v>DUD</v>
      </c>
      <c r="P101" t="str">
        <f t="shared" ref="P101:P164" si="115">IF($C101&lt;300, E$6*$E101^$D$15*$F101^E$14,IF(AND($C101&gt;=300, $C101&lt;484), N$6*$E101^$D$15*$F101^E$14, IF(AND($C101&gt;=484, $C101&lt;1500), W$6*$E101^$D$15*$F101^E$14, "DUD")))</f>
        <v>DUD</v>
      </c>
      <c r="Q101" t="str">
        <f t="shared" ref="Q101:Q164" si="116">IF($C101&lt;300, F$6*$E101^$D$15*$F101^F$14,IF(AND($C101&gt;=300, $C101&lt;484), O$6*$E101^$D$15*$F101^F$14, IF(AND($C101&gt;=484, $C101&lt;1500), X$6*$E101^$D$15*$F101^F$14, "DUD")))</f>
        <v>DUD</v>
      </c>
      <c r="R101" t="str">
        <f t="shared" ref="R101:R164" si="117">IF($C101&lt;300, G$6*$E101^$D$15*$F101^G$14,IF(AND($C101&gt;=300, $C101&lt;484), P$6*$E101^$D$15*$F101^G$14, IF(AND($C101&gt;=484, $C101&lt;1500), Y$6*$E101^$D$15*$F101^G$14, "DUD")))</f>
        <v>DUD</v>
      </c>
      <c r="S101" t="str">
        <f t="shared" ref="S101:S164" si="118">IF($C101&lt;300, H$6*$E101^$D$15*$F101^H$14,IF(AND($C101&gt;=300, $C101&lt;484), Q$6*$E101^$D$15*$F101^H$14, IF(AND($C101&gt;=484, $C101&lt;1500), Z$6*$E101^$D$15*$F101^H$14, "DUD")))</f>
        <v>DUD</v>
      </c>
      <c r="T101" t="str">
        <f t="shared" ref="T101:T164" si="119">IF($C101&lt;300, I$6*$E101^$D$15*$F101^I$14,IF(AND($C101&gt;=300, $C101&lt;484), R$6*$E101^$D$15*$F101^I$14, IF(AND($C101&gt;=484, $C101&lt;1500), AA$6*$E101^$D$15*$F101^I$14, "DUD")))</f>
        <v>DUD</v>
      </c>
      <c r="U101" t="str">
        <f t="shared" ref="U101:U164" si="120">IF($C101&lt;300, J$6*$E101^$D$15*$F101^J$14,IF(AND($C101&gt;=300, $C101&lt;484), S$6*$E101^$D$15*$F101^J$14, IF(AND($C101&gt;=484, $C101&lt;1500), AB$6*$E101^$D$15*$F101^J$14, "DUD")))</f>
        <v>DUD</v>
      </c>
      <c r="V101" t="str">
        <f t="shared" ref="V101:V164" si="121">IF($C101&lt;300, D$7*$E101^$D$16*$F101^D$14,IF(AND($C101&gt;=300, $C101&lt;484), M$7*$E101^$D$16*$F101^D$14, IF(AND($C101&gt;=484, $C101&lt;1500), V$7*$E101^$D$16*$F101^D$14, "DUD")))</f>
        <v>DUD</v>
      </c>
      <c r="W101" t="str">
        <f t="shared" ref="W101:W164" si="122">IF($C101&lt;300, E$7*$E101^$D$16*$F101^E$14,IF(AND($C101&gt;=300, $C101&lt;484), N$7*$E101^$D$16*$F101^E$14, IF(AND($C101&gt;=484, $C101&lt;1500), W$7*$E101^$D$16*$F101^E$14, "DUD")))</f>
        <v>DUD</v>
      </c>
      <c r="X101" t="str">
        <f t="shared" ref="X101:X164" si="123">IF($C101&lt;300, F$7*$E101^$D$16*$F101^F$14,IF(AND($C101&gt;=300, $C101&lt;484), O$7*$E101^$D$16*$F101^F$14, IF(AND($C101&gt;=484, $C101&lt;1500), X$7*$E101^$D$16*$F101^F$14, "DUD")))</f>
        <v>DUD</v>
      </c>
      <c r="Y101" t="str">
        <f t="shared" ref="Y101:Y164" si="124">IF($C101&lt;300, G$7*$E101^$D$16*$F101^G$14,IF(AND($C101&gt;=300, $C101&lt;484), P$7*$E101^$D$16*$F101^G$14, IF(AND($C101&gt;=484, $C101&lt;1500), Y$7*$E101^$D$16*$F101^G$14, "DUD")))</f>
        <v>DUD</v>
      </c>
      <c r="Z101" t="str">
        <f t="shared" ref="Z101:Z164" si="125">IF($C101&lt;300, H$7*$E101^$D$16*$F101^H$14,IF(AND($C101&gt;=300, $C101&lt;484), Q$7*$E101^$D$16*$F101^H$14, IF(AND($C101&gt;=484, $C101&lt;1500), Z$7*$E101^$D$16*$F101^H$14, "DUD")))</f>
        <v>DUD</v>
      </c>
      <c r="AA101" t="str">
        <f t="shared" ref="AA101:AA164" si="126">IF($C101&lt;300, I$7*$E101^$D$16*$F101^I$14,IF(AND($C101&gt;=300, $C101&lt;484), R$7*$E101^$D$16*$F101^I$14, IF(AND($C101&gt;=484, $C101&lt;1500), AA$7*$E101^$D$16*$F101^I$14, "DUD")))</f>
        <v>DUD</v>
      </c>
      <c r="AB101" t="str">
        <f t="shared" ref="AB101:AB164" si="127">IF($C101&lt;300, D$8*$E101^$D$17*$F101^D$14,IF(AND($C101&gt;=300, $C101&lt;484), M$8*$E101^$D$17*$F101^D$14, IF(AND($C101&gt;=484, $C101&lt;1500), V$8*$E101^$D$17*$F101^D$14, "DUD")))</f>
        <v>DUD</v>
      </c>
      <c r="AC101" t="str">
        <f t="shared" ref="AC101:AC164" si="128">IF($C101&lt;300, E$8*$E101^$D$17*$F101^E$14,IF(AND($C101&gt;=300, $C101&lt;484), N$8*$E101^$D$17*$F101^E$14, IF(AND($C101&gt;=484, $C101&lt;1500), W$8*$E101^$D$17*$F101^E$14, "DUD")))</f>
        <v>DUD</v>
      </c>
      <c r="AD101" t="str">
        <f t="shared" ref="AD101:AD164" si="129">IF($C101&lt;300, F$8*$E101^$D$17*$F101^F$14,IF(AND($C101&gt;=300, $C101&lt;484), O$8*$E101^$D$17*$F101^F$14, IF(AND($C101&gt;=484, $C101&lt;1500), X$8*$E101^$D$17*$F101^F$14, "DUD")))</f>
        <v>DUD</v>
      </c>
      <c r="AE101" t="str">
        <f t="shared" ref="AE101:AE164" si="130">IF($C101&lt;300, G$8*$E101^$D$17*$F101^G$14,IF(AND($C101&gt;=300, $C101&lt;484), P$8*$E101^$D$17*$F101^G$14, IF(AND($C101&gt;=484, $C101&lt;1500), Y$8*$E101^$D$17*$F101^G$14, "DUD")))</f>
        <v>DUD</v>
      </c>
      <c r="AF101" t="str">
        <f t="shared" ref="AF101:AF164" si="131">IF($C101&lt;300, H$8*$E101^$D$17*$F101^H$14,IF(AND($C101&gt;=300, $C101&lt;484), Q$8*$E101^$D$17*$F101^H$14, IF(AND($C101&gt;=484, $C101&lt;1500), Z$8*$E101^$D$17*$F101^H$14, "DUD")))</f>
        <v>DUD</v>
      </c>
      <c r="AG101" t="str">
        <f t="shared" ref="AG101:AG164" si="132">IF($C101&lt;300, D$9*$E101^$D$18*$F101^D$14,IF(AND($C101&gt;=300, $C101&lt;484), M$9*$E101^$D$18*$F101^D$14, IF(AND($C101&gt;=484, $C101&lt;1500), V$9*$E101^$D$18*$F101^D$14, "DUD")))</f>
        <v>DUD</v>
      </c>
      <c r="AH101" t="str">
        <f t="shared" ref="AH101:AH164" si="133">IF($C101&lt;300, E$9*$E101^$D$18*$F101^E$14,IF(AND($C101&gt;=300, $C101&lt;484), N$9*$E101^$D$18*$F101^E$14, IF(AND($C101&gt;=484, $C101&lt;1500), W$9*$E101^$D$18*$F101^E$14, "DUD")))</f>
        <v>DUD</v>
      </c>
      <c r="AI101" t="str">
        <f t="shared" ref="AI101:AI164" si="134">IF($C101&lt;300, F$9*$E101^$D$18*$F101^F$14,IF(AND($C101&gt;=300, $C101&lt;484), O$9*$E101^$D$18*$F101^F$14, IF(AND($C101&gt;=484, $C101&lt;1500), X$9*$E101^$D$18*$F101^F$14, "DUD")))</f>
        <v>DUD</v>
      </c>
      <c r="AJ101" t="str">
        <f t="shared" ref="AJ101:AJ164" si="135">IF($C101&lt;300, G$9*$E101^$D$18*$F101^G$14,IF(AND($C101&gt;=300, $C101&lt;484), P$9*$E101^$D$18*$F101^G$14, IF(AND($C101&gt;=484, $C101&lt;1500), Y$9*$E101^$D$18*$F101^G$14, "DUD")))</f>
        <v>DUD</v>
      </c>
      <c r="AK101" t="str">
        <f t="shared" ref="AK101:AK164" si="136">IF($C101&lt;300, D$10*$E101^$D$19*$F101^D$14,IF(AND($C101&gt;=300, $C101&lt;484), M$10*$E101^$D$19*$F101^D$14, IF(AND($C101&gt;=484, $C101&lt;1500), V$10*$E101^$D$19*$F101^D$14, "DUD")))</f>
        <v>DUD</v>
      </c>
      <c r="AL101" t="str">
        <f t="shared" ref="AL101:AL164" si="137">IF($C101&lt;300, E$10*$E101^$D$19*$F101^E$14,IF(AND($C101&gt;=300, $C101&lt;484), N$10*$E101^$D$19*$F101^E$14, IF(AND($C101&gt;=484, $C101&lt;1500), W$10*$E101^$D$19*$F101^E$14, "DUD")))</f>
        <v>DUD</v>
      </c>
      <c r="AM101" t="str">
        <f t="shared" ref="AM101:AM164" si="138">IF($C101&lt;300, D$11*$E101^$D$20*$F101^D$14,IF(AND($C101&gt;=300, $C101&lt;484), M$11*$E101^$D$20*$F101^D$14, IF(AND($C101&gt;=484, $C101&lt;1500), V$11*$E101^$D$20*$F101^D$14, "DUD")))</f>
        <v>DUD</v>
      </c>
      <c r="AN101" t="str">
        <f t="shared" ref="AN101:AN164" si="139">IF($C101&lt;300, D$12*$E101^$D$21*$F101^D$14,IF(AND($C101&gt;=300, $C101&lt;484), M$12*$E101^$D$21*$F101^D$14, IF(AND($C101&gt;=484, $C101&lt;1500), V$12*$E101^$D$21*$F101^D$14, "DUD")))</f>
        <v>DUD</v>
      </c>
      <c r="AO101">
        <f t="shared" ref="AO101:AO164" si="140">SUM(G101:AN101)</f>
        <v>0</v>
      </c>
      <c r="AP101" s="69">
        <f t="shared" ref="AP101:AP164" si="141">10^AO101</f>
        <v>1</v>
      </c>
      <c r="AQ101" s="21" t="str">
        <f t="shared" ref="AQ101:AQ164" si="142">IF(AP101="","","Atkinson,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101" s="30" t="e">
        <f t="shared" ref="AR101:AR164" si="143">18.28+1.4413*D101+0.0047241*D101^2-0.0024213*D101^3+0.000038064*D101^4</f>
        <v>#REF!</v>
      </c>
      <c r="AS101" s="30" t="e">
        <f t="shared" ref="AS101:AS164" si="144">0.019041-0.015268*D101+0.000566012*D101^2-0.0000042329*D101^3-0.000000030354*D101^4</f>
        <v>#REF!</v>
      </c>
      <c r="AT101" s="30" t="e">
        <f t="shared" ref="AT101:AT164" si="145">-0.00015988+0.000036892*D101-0.0000019473*D101^2+0.000000041674*D101^3-0.00000000033008*D101^4</f>
        <v>#REF!</v>
      </c>
      <c r="AU101" s="68" t="str">
        <f t="shared" ref="AU101:AU164" si="146">IF(ISNUMBER(C101),IF(AND(A101&gt;C101,B101="halite"),(-5.01872449367917) + 0.521117855127741 * C101 + C101 * C101 * -0.00276532636651147 + C101 * C101 * C101 * -0.0000056616797510133 + 0.167219283196215 * A101 + A101 * A101 * -0.00022855921978017 + A101 * A101 * A101 * 0.0000030812875257656 + C101 * A101 * -0.00322688273803601 + C101 * A101 * A101 * -0.0000046457607039912 + C101 * C101 * A101 * 0.0000337530246311533 + C101 * C101 * A101 * A101 * -0.0000000600890446176 + C101 * C101 * A101 * A101 * A101 * 4.21856907337845E-11 + C101 * C101 * C101 * A101 * A101 * 2.73435969059504E-11 + C101 * C101 * C101 * A101 * A101 * A101 * -3.22220546243756E-14,AR101+AS101*C101+AT101*C101^2),"")</f>
        <v/>
      </c>
      <c r="AV101" s="30" t="e">
        <f t="shared" ref="AV101:AV164" si="147">IF(AND(A101&gt;C101,B101="halite"),"Lecumberri-Sanchez, P., Steele-Macinnis, M. &amp; Bodnar, R.J. () A comprehensive model to calculate PVTX properties of fluid inclusions tha homogenize by halite disappearance. Geochimica et Cosmochimica Acta",IF(AU101="","", "Bodnar, R.J. &amp; Vityk, M.O. (1994) Interpretation of microthermometric data for H2O-NaCl fluid inclusions. B. De Vivo &amp; M.L. Frezzotti, eds. Fluid Inclusions in Minerals, Methods and Applications. Virginia Tech, Blacksburg, VA, p. 117-130"))</f>
        <v>#REF!</v>
      </c>
      <c r="AW101" s="63" t="e">
        <f>IF(AND(A101&gt;C101,B101="halite"),'Tm-supplement'!AS101,         0.9923-0.030512*(C101/100)^2-0.00021977*(C101/100)^4+0.086241*(D101)/10-0.041768*(C101/100)*(D101/10)+0.014825*(C101/100)^2*(D101/10)+0.001446*(C101/100)^3*(D101/10)-0.0000000030852*(C101/100)^8*(D101/10)+0.013051*(C101/100)*(D101/10)^2-0.0061402*(C101/100)^2*(D101/10)^2-0.0012843*(D101/10)^3+0.00037604*(C101/100)^2*(D101/10)^3-0.0000000099594*(C101/100)^2*(D101/10)^7)</f>
        <v>#REF!</v>
      </c>
      <c r="AX101" s="40" t="e">
        <f t="shared" ref="AX101:AX164" si="148">IF(AND(A101&gt;C101,B101="halite"),"Lecumberri-Sanchez, P., Steele-Macinnis, M. &amp; Bodnar, R.J. (2012) A numerical model to estimate trapping conditions of fluid inclusions that homogenize by halite disappearance. Geochimica et Cosmochimica Acta",IF(AW101="","","Bodnar, R.J. (1983) A method of calculating fluid inclusions volumes based on vapor bubble diameters and P-V-T-X properties of inclusion fluids. Economic Geology, 78, 535-542"))</f>
        <v>#REF!</v>
      </c>
      <c r="AY101"/>
    </row>
    <row r="102" spans="1:51" ht="13" customHeight="1">
      <c r="A102" t="e">
        <f>IF(ISBLANK(Main!#REF!), IF(ISNUMBER(Main!#REF!), 'Tm-Th-Salinity'!H102,""),Main!#REF!)</f>
        <v>#REF!</v>
      </c>
      <c r="B102" t="e">
        <f>Main!#REF!</f>
        <v>#REF!</v>
      </c>
      <c r="C102" s="20" t="str">
        <f>IF(ISNUMBER(Main!#REF!),Main!#REF!,"")</f>
        <v/>
      </c>
      <c r="D102" s="25" t="e">
        <f>IF('Tm-Th-Salinity'!E102=0, 0.000001, 'Tm-supplement'!BB102)</f>
        <v>#REF!</v>
      </c>
      <c r="E102" t="e">
        <f t="shared" si="104"/>
        <v>#VALUE!</v>
      </c>
      <c r="F102" t="e">
        <f t="shared" si="105"/>
        <v>#REF!</v>
      </c>
      <c r="G102" t="str">
        <f t="shared" si="106"/>
        <v>DUD</v>
      </c>
      <c r="H102" t="str">
        <f t="shared" si="107"/>
        <v>DUD</v>
      </c>
      <c r="I102" t="str">
        <f t="shared" si="108"/>
        <v>DUD</v>
      </c>
      <c r="J102" t="str">
        <f t="shared" si="109"/>
        <v>DUD</v>
      </c>
      <c r="K102" t="str">
        <f t="shared" si="110"/>
        <v>DUD</v>
      </c>
      <c r="L102" t="str">
        <f t="shared" si="111"/>
        <v>DUD</v>
      </c>
      <c r="M102" t="str">
        <f t="shared" si="112"/>
        <v>DUD</v>
      </c>
      <c r="N102" t="str">
        <f t="shared" si="113"/>
        <v>DUD</v>
      </c>
      <c r="O102" t="str">
        <f t="shared" si="114"/>
        <v>DUD</v>
      </c>
      <c r="P102" t="str">
        <f t="shared" si="115"/>
        <v>DUD</v>
      </c>
      <c r="Q102" t="str">
        <f t="shared" si="116"/>
        <v>DUD</v>
      </c>
      <c r="R102" t="str">
        <f t="shared" si="117"/>
        <v>DUD</v>
      </c>
      <c r="S102" t="str">
        <f t="shared" si="118"/>
        <v>DUD</v>
      </c>
      <c r="T102" t="str">
        <f t="shared" si="119"/>
        <v>DUD</v>
      </c>
      <c r="U102" t="str">
        <f t="shared" si="120"/>
        <v>DUD</v>
      </c>
      <c r="V102" t="str">
        <f t="shared" si="121"/>
        <v>DUD</v>
      </c>
      <c r="W102" t="str">
        <f t="shared" si="122"/>
        <v>DUD</v>
      </c>
      <c r="X102" t="str">
        <f t="shared" si="123"/>
        <v>DUD</v>
      </c>
      <c r="Y102" t="str">
        <f t="shared" si="124"/>
        <v>DUD</v>
      </c>
      <c r="Z102" t="str">
        <f t="shared" si="125"/>
        <v>DUD</v>
      </c>
      <c r="AA102" t="str">
        <f t="shared" si="126"/>
        <v>DUD</v>
      </c>
      <c r="AB102" t="str">
        <f t="shared" si="127"/>
        <v>DUD</v>
      </c>
      <c r="AC102" t="str">
        <f t="shared" si="128"/>
        <v>DUD</v>
      </c>
      <c r="AD102" t="str">
        <f t="shared" si="129"/>
        <v>DUD</v>
      </c>
      <c r="AE102" t="str">
        <f t="shared" si="130"/>
        <v>DUD</v>
      </c>
      <c r="AF102" t="str">
        <f t="shared" si="131"/>
        <v>DUD</v>
      </c>
      <c r="AG102" t="str">
        <f t="shared" si="132"/>
        <v>DUD</v>
      </c>
      <c r="AH102" t="str">
        <f t="shared" si="133"/>
        <v>DUD</v>
      </c>
      <c r="AI102" t="str">
        <f t="shared" si="134"/>
        <v>DUD</v>
      </c>
      <c r="AJ102" t="str">
        <f t="shared" si="135"/>
        <v>DUD</v>
      </c>
      <c r="AK102" t="str">
        <f t="shared" si="136"/>
        <v>DUD</v>
      </c>
      <c r="AL102" t="str">
        <f t="shared" si="137"/>
        <v>DUD</v>
      </c>
      <c r="AM102" t="str">
        <f t="shared" si="138"/>
        <v>DUD</v>
      </c>
      <c r="AN102" t="str">
        <f t="shared" si="139"/>
        <v>DUD</v>
      </c>
      <c r="AO102">
        <f t="shared" si="140"/>
        <v>0</v>
      </c>
      <c r="AP102" s="69">
        <f t="shared" si="141"/>
        <v>1</v>
      </c>
      <c r="AQ102" s="21" t="str">
        <f t="shared" si="142"/>
        <v>Atkinson, A.B. Jr. (2002) A Model for the PTX Properties of H2O-NaCl. Unpublished MSc Thesis, Dept. of Geosciences, Virginia Tech, Blacksburg VA, 133 pp.</v>
      </c>
      <c r="AR102" s="30" t="e">
        <f t="shared" si="143"/>
        <v>#REF!</v>
      </c>
      <c r="AS102" s="30" t="e">
        <f t="shared" si="144"/>
        <v>#REF!</v>
      </c>
      <c r="AT102" s="30" t="e">
        <f t="shared" si="145"/>
        <v>#REF!</v>
      </c>
      <c r="AU102" s="68" t="str">
        <f t="shared" si="146"/>
        <v/>
      </c>
      <c r="AV102" s="30" t="e">
        <f t="shared" si="147"/>
        <v>#REF!</v>
      </c>
      <c r="AW102" s="63" t="e">
        <f>IF(AND(A102&gt;C102,B102="halite"),'Tm-supplement'!AS102,         0.9923-0.030512*(C102/100)^2-0.00021977*(C102/100)^4+0.086241*(D102)/10-0.041768*(C102/100)*(D102/10)+0.014825*(C102/100)^2*(D102/10)+0.001446*(C102/100)^3*(D102/10)-0.0000000030852*(C102/100)^8*(D102/10)+0.013051*(C102/100)*(D102/10)^2-0.0061402*(C102/100)^2*(D102/10)^2-0.0012843*(D102/10)^3+0.00037604*(C102/100)^2*(D102/10)^3-0.0000000099594*(C102/100)^2*(D102/10)^7)</f>
        <v>#REF!</v>
      </c>
      <c r="AX102" s="40" t="e">
        <f t="shared" si="148"/>
        <v>#REF!</v>
      </c>
      <c r="AY102"/>
    </row>
    <row r="103" spans="1:51" ht="13" customHeight="1">
      <c r="A103" t="e">
        <f>IF(ISBLANK(Main!#REF!), IF(ISNUMBER(Main!#REF!), 'Tm-Th-Salinity'!H103,""),Main!#REF!)</f>
        <v>#REF!</v>
      </c>
      <c r="B103" t="e">
        <f>Main!#REF!</f>
        <v>#REF!</v>
      </c>
      <c r="C103" s="20" t="str">
        <f>IF(ISNUMBER(Main!#REF!),Main!#REF!,"")</f>
        <v/>
      </c>
      <c r="D103" s="25" t="e">
        <f>IF('Tm-Th-Salinity'!E103=0, 0.000001, 'Tm-supplement'!BB103)</f>
        <v>#REF!</v>
      </c>
      <c r="E103" t="e">
        <f t="shared" si="104"/>
        <v>#VALUE!</v>
      </c>
      <c r="F103" t="e">
        <f t="shared" si="105"/>
        <v>#REF!</v>
      </c>
      <c r="G103" t="str">
        <f t="shared" si="106"/>
        <v>DUD</v>
      </c>
      <c r="H103" t="str">
        <f t="shared" si="107"/>
        <v>DUD</v>
      </c>
      <c r="I103" t="str">
        <f t="shared" si="108"/>
        <v>DUD</v>
      </c>
      <c r="J103" t="str">
        <f t="shared" si="109"/>
        <v>DUD</v>
      </c>
      <c r="K103" t="str">
        <f t="shared" si="110"/>
        <v>DUD</v>
      </c>
      <c r="L103" t="str">
        <f t="shared" si="111"/>
        <v>DUD</v>
      </c>
      <c r="M103" t="str">
        <f t="shared" si="112"/>
        <v>DUD</v>
      </c>
      <c r="N103" t="str">
        <f t="shared" si="113"/>
        <v>DUD</v>
      </c>
      <c r="O103" t="str">
        <f t="shared" si="114"/>
        <v>DUD</v>
      </c>
      <c r="P103" t="str">
        <f t="shared" si="115"/>
        <v>DUD</v>
      </c>
      <c r="Q103" t="str">
        <f t="shared" si="116"/>
        <v>DUD</v>
      </c>
      <c r="R103" t="str">
        <f t="shared" si="117"/>
        <v>DUD</v>
      </c>
      <c r="S103" t="str">
        <f t="shared" si="118"/>
        <v>DUD</v>
      </c>
      <c r="T103" t="str">
        <f t="shared" si="119"/>
        <v>DUD</v>
      </c>
      <c r="U103" t="str">
        <f t="shared" si="120"/>
        <v>DUD</v>
      </c>
      <c r="V103" t="str">
        <f t="shared" si="121"/>
        <v>DUD</v>
      </c>
      <c r="W103" t="str">
        <f t="shared" si="122"/>
        <v>DUD</v>
      </c>
      <c r="X103" t="str">
        <f t="shared" si="123"/>
        <v>DUD</v>
      </c>
      <c r="Y103" t="str">
        <f t="shared" si="124"/>
        <v>DUD</v>
      </c>
      <c r="Z103" t="str">
        <f t="shared" si="125"/>
        <v>DUD</v>
      </c>
      <c r="AA103" t="str">
        <f t="shared" si="126"/>
        <v>DUD</v>
      </c>
      <c r="AB103" t="str">
        <f t="shared" si="127"/>
        <v>DUD</v>
      </c>
      <c r="AC103" t="str">
        <f t="shared" si="128"/>
        <v>DUD</v>
      </c>
      <c r="AD103" t="str">
        <f t="shared" si="129"/>
        <v>DUD</v>
      </c>
      <c r="AE103" t="str">
        <f t="shared" si="130"/>
        <v>DUD</v>
      </c>
      <c r="AF103" t="str">
        <f t="shared" si="131"/>
        <v>DUD</v>
      </c>
      <c r="AG103" t="str">
        <f t="shared" si="132"/>
        <v>DUD</v>
      </c>
      <c r="AH103" t="str">
        <f t="shared" si="133"/>
        <v>DUD</v>
      </c>
      <c r="AI103" t="str">
        <f t="shared" si="134"/>
        <v>DUD</v>
      </c>
      <c r="AJ103" t="str">
        <f t="shared" si="135"/>
        <v>DUD</v>
      </c>
      <c r="AK103" t="str">
        <f t="shared" si="136"/>
        <v>DUD</v>
      </c>
      <c r="AL103" t="str">
        <f t="shared" si="137"/>
        <v>DUD</v>
      </c>
      <c r="AM103" t="str">
        <f t="shared" si="138"/>
        <v>DUD</v>
      </c>
      <c r="AN103" t="str">
        <f t="shared" si="139"/>
        <v>DUD</v>
      </c>
      <c r="AO103">
        <f t="shared" si="140"/>
        <v>0</v>
      </c>
      <c r="AP103" s="69">
        <f t="shared" si="141"/>
        <v>1</v>
      </c>
      <c r="AQ103" s="21" t="str">
        <f t="shared" si="142"/>
        <v>Atkinson, A.B. Jr. (2002) A Model for the PTX Properties of H2O-NaCl. Unpublished MSc Thesis, Dept. of Geosciences, Virginia Tech, Blacksburg VA, 133 pp.</v>
      </c>
      <c r="AR103" s="30" t="e">
        <f t="shared" si="143"/>
        <v>#REF!</v>
      </c>
      <c r="AS103" s="30" t="e">
        <f t="shared" si="144"/>
        <v>#REF!</v>
      </c>
      <c r="AT103" s="30" t="e">
        <f t="shared" si="145"/>
        <v>#REF!</v>
      </c>
      <c r="AU103" s="68" t="str">
        <f t="shared" si="146"/>
        <v/>
      </c>
      <c r="AV103" s="30" t="e">
        <f t="shared" si="147"/>
        <v>#REF!</v>
      </c>
      <c r="AW103" s="63" t="e">
        <f>IF(AND(A103&gt;C103,B103="halite"),'Tm-supplement'!AS103,         0.9923-0.030512*(C103/100)^2-0.00021977*(C103/100)^4+0.086241*(D103)/10-0.041768*(C103/100)*(D103/10)+0.014825*(C103/100)^2*(D103/10)+0.001446*(C103/100)^3*(D103/10)-0.0000000030852*(C103/100)^8*(D103/10)+0.013051*(C103/100)*(D103/10)^2-0.0061402*(C103/100)^2*(D103/10)^2-0.0012843*(D103/10)^3+0.00037604*(C103/100)^2*(D103/10)^3-0.0000000099594*(C103/100)^2*(D103/10)^7)</f>
        <v>#REF!</v>
      </c>
      <c r="AX103" s="40" t="e">
        <f t="shared" si="148"/>
        <v>#REF!</v>
      </c>
      <c r="AY103"/>
    </row>
    <row r="104" spans="1:51" ht="13" customHeight="1">
      <c r="A104" t="e">
        <f>IF(ISBLANK(Main!#REF!), IF(ISNUMBER(Main!#REF!), 'Tm-Th-Salinity'!H104,""),Main!#REF!)</f>
        <v>#REF!</v>
      </c>
      <c r="B104" t="e">
        <f>Main!#REF!</f>
        <v>#REF!</v>
      </c>
      <c r="C104" s="20" t="str">
        <f>IF(ISNUMBER(Main!#REF!),Main!#REF!,"")</f>
        <v/>
      </c>
      <c r="D104" s="25" t="e">
        <f>IF('Tm-Th-Salinity'!E104=0, 0.000001, 'Tm-supplement'!BB104)</f>
        <v>#REF!</v>
      </c>
      <c r="E104" t="e">
        <f t="shared" si="104"/>
        <v>#VALUE!</v>
      </c>
      <c r="F104" t="e">
        <f t="shared" si="105"/>
        <v>#REF!</v>
      </c>
      <c r="G104" t="str">
        <f t="shared" si="106"/>
        <v>DUD</v>
      </c>
      <c r="H104" t="str">
        <f t="shared" si="107"/>
        <v>DUD</v>
      </c>
      <c r="I104" t="str">
        <f t="shared" si="108"/>
        <v>DUD</v>
      </c>
      <c r="J104" t="str">
        <f t="shared" si="109"/>
        <v>DUD</v>
      </c>
      <c r="K104" t="str">
        <f t="shared" si="110"/>
        <v>DUD</v>
      </c>
      <c r="L104" t="str">
        <f t="shared" si="111"/>
        <v>DUD</v>
      </c>
      <c r="M104" t="str">
        <f t="shared" si="112"/>
        <v>DUD</v>
      </c>
      <c r="N104" t="str">
        <f t="shared" si="113"/>
        <v>DUD</v>
      </c>
      <c r="O104" t="str">
        <f t="shared" si="114"/>
        <v>DUD</v>
      </c>
      <c r="P104" t="str">
        <f t="shared" si="115"/>
        <v>DUD</v>
      </c>
      <c r="Q104" t="str">
        <f t="shared" si="116"/>
        <v>DUD</v>
      </c>
      <c r="R104" t="str">
        <f t="shared" si="117"/>
        <v>DUD</v>
      </c>
      <c r="S104" t="str">
        <f t="shared" si="118"/>
        <v>DUD</v>
      </c>
      <c r="T104" t="str">
        <f t="shared" si="119"/>
        <v>DUD</v>
      </c>
      <c r="U104" t="str">
        <f t="shared" si="120"/>
        <v>DUD</v>
      </c>
      <c r="V104" t="str">
        <f t="shared" si="121"/>
        <v>DUD</v>
      </c>
      <c r="W104" t="str">
        <f t="shared" si="122"/>
        <v>DUD</v>
      </c>
      <c r="X104" t="str">
        <f t="shared" si="123"/>
        <v>DUD</v>
      </c>
      <c r="Y104" t="str">
        <f t="shared" si="124"/>
        <v>DUD</v>
      </c>
      <c r="Z104" t="str">
        <f t="shared" si="125"/>
        <v>DUD</v>
      </c>
      <c r="AA104" t="str">
        <f t="shared" si="126"/>
        <v>DUD</v>
      </c>
      <c r="AB104" t="str">
        <f t="shared" si="127"/>
        <v>DUD</v>
      </c>
      <c r="AC104" t="str">
        <f t="shared" si="128"/>
        <v>DUD</v>
      </c>
      <c r="AD104" t="str">
        <f t="shared" si="129"/>
        <v>DUD</v>
      </c>
      <c r="AE104" t="str">
        <f t="shared" si="130"/>
        <v>DUD</v>
      </c>
      <c r="AF104" t="str">
        <f t="shared" si="131"/>
        <v>DUD</v>
      </c>
      <c r="AG104" t="str">
        <f t="shared" si="132"/>
        <v>DUD</v>
      </c>
      <c r="AH104" t="str">
        <f t="shared" si="133"/>
        <v>DUD</v>
      </c>
      <c r="AI104" t="str">
        <f t="shared" si="134"/>
        <v>DUD</v>
      </c>
      <c r="AJ104" t="str">
        <f t="shared" si="135"/>
        <v>DUD</v>
      </c>
      <c r="AK104" t="str">
        <f t="shared" si="136"/>
        <v>DUD</v>
      </c>
      <c r="AL104" t="str">
        <f t="shared" si="137"/>
        <v>DUD</v>
      </c>
      <c r="AM104" t="str">
        <f t="shared" si="138"/>
        <v>DUD</v>
      </c>
      <c r="AN104" t="str">
        <f t="shared" si="139"/>
        <v>DUD</v>
      </c>
      <c r="AO104">
        <f t="shared" si="140"/>
        <v>0</v>
      </c>
      <c r="AP104" s="69">
        <f t="shared" si="141"/>
        <v>1</v>
      </c>
      <c r="AQ104" s="21" t="str">
        <f t="shared" si="142"/>
        <v>Atkinson, A.B. Jr. (2002) A Model for the PTX Properties of H2O-NaCl. Unpublished MSc Thesis, Dept. of Geosciences, Virginia Tech, Blacksburg VA, 133 pp.</v>
      </c>
      <c r="AR104" s="30" t="e">
        <f t="shared" si="143"/>
        <v>#REF!</v>
      </c>
      <c r="AS104" s="30" t="e">
        <f t="shared" si="144"/>
        <v>#REF!</v>
      </c>
      <c r="AT104" s="30" t="e">
        <f t="shared" si="145"/>
        <v>#REF!</v>
      </c>
      <c r="AU104" s="68" t="str">
        <f t="shared" si="146"/>
        <v/>
      </c>
      <c r="AV104" s="30" t="e">
        <f t="shared" si="147"/>
        <v>#REF!</v>
      </c>
      <c r="AW104" s="63" t="e">
        <f>IF(AND(A104&gt;C104,B104="halite"),'Tm-supplement'!AS104,         0.9923-0.030512*(C104/100)^2-0.00021977*(C104/100)^4+0.086241*(D104)/10-0.041768*(C104/100)*(D104/10)+0.014825*(C104/100)^2*(D104/10)+0.001446*(C104/100)^3*(D104/10)-0.0000000030852*(C104/100)^8*(D104/10)+0.013051*(C104/100)*(D104/10)^2-0.0061402*(C104/100)^2*(D104/10)^2-0.0012843*(D104/10)^3+0.00037604*(C104/100)^2*(D104/10)^3-0.0000000099594*(C104/100)^2*(D104/10)^7)</f>
        <v>#REF!</v>
      </c>
      <c r="AX104" s="40" t="e">
        <f t="shared" si="148"/>
        <v>#REF!</v>
      </c>
      <c r="AY104"/>
    </row>
    <row r="105" spans="1:51" ht="13" customHeight="1">
      <c r="A105" t="e">
        <f>IF(ISBLANK(Main!#REF!), IF(ISNUMBER(Main!#REF!), 'Tm-Th-Salinity'!H105,""),Main!#REF!)</f>
        <v>#REF!</v>
      </c>
      <c r="B105" t="e">
        <f>Main!#REF!</f>
        <v>#REF!</v>
      </c>
      <c r="C105" s="20" t="str">
        <f>IF(ISNUMBER(Main!#REF!),Main!#REF!,"")</f>
        <v/>
      </c>
      <c r="D105" s="25" t="e">
        <f>IF('Tm-Th-Salinity'!E105=0, 0.000001, 'Tm-supplement'!BB105)</f>
        <v>#REF!</v>
      </c>
      <c r="E105" t="e">
        <f t="shared" si="104"/>
        <v>#VALUE!</v>
      </c>
      <c r="F105" t="e">
        <f t="shared" si="105"/>
        <v>#REF!</v>
      </c>
      <c r="G105" t="str">
        <f t="shared" si="106"/>
        <v>DUD</v>
      </c>
      <c r="H105" t="str">
        <f t="shared" si="107"/>
        <v>DUD</v>
      </c>
      <c r="I105" t="str">
        <f t="shared" si="108"/>
        <v>DUD</v>
      </c>
      <c r="J105" t="str">
        <f t="shared" si="109"/>
        <v>DUD</v>
      </c>
      <c r="K105" t="str">
        <f t="shared" si="110"/>
        <v>DUD</v>
      </c>
      <c r="L105" t="str">
        <f t="shared" si="111"/>
        <v>DUD</v>
      </c>
      <c r="M105" t="str">
        <f t="shared" si="112"/>
        <v>DUD</v>
      </c>
      <c r="N105" t="str">
        <f t="shared" si="113"/>
        <v>DUD</v>
      </c>
      <c r="O105" t="str">
        <f t="shared" si="114"/>
        <v>DUD</v>
      </c>
      <c r="P105" t="str">
        <f t="shared" si="115"/>
        <v>DUD</v>
      </c>
      <c r="Q105" t="str">
        <f t="shared" si="116"/>
        <v>DUD</v>
      </c>
      <c r="R105" t="str">
        <f t="shared" si="117"/>
        <v>DUD</v>
      </c>
      <c r="S105" t="str">
        <f t="shared" si="118"/>
        <v>DUD</v>
      </c>
      <c r="T105" t="str">
        <f t="shared" si="119"/>
        <v>DUD</v>
      </c>
      <c r="U105" t="str">
        <f t="shared" si="120"/>
        <v>DUD</v>
      </c>
      <c r="V105" t="str">
        <f t="shared" si="121"/>
        <v>DUD</v>
      </c>
      <c r="W105" t="str">
        <f t="shared" si="122"/>
        <v>DUD</v>
      </c>
      <c r="X105" t="str">
        <f t="shared" si="123"/>
        <v>DUD</v>
      </c>
      <c r="Y105" t="str">
        <f t="shared" si="124"/>
        <v>DUD</v>
      </c>
      <c r="Z105" t="str">
        <f t="shared" si="125"/>
        <v>DUD</v>
      </c>
      <c r="AA105" t="str">
        <f t="shared" si="126"/>
        <v>DUD</v>
      </c>
      <c r="AB105" t="str">
        <f t="shared" si="127"/>
        <v>DUD</v>
      </c>
      <c r="AC105" t="str">
        <f t="shared" si="128"/>
        <v>DUD</v>
      </c>
      <c r="AD105" t="str">
        <f t="shared" si="129"/>
        <v>DUD</v>
      </c>
      <c r="AE105" t="str">
        <f t="shared" si="130"/>
        <v>DUD</v>
      </c>
      <c r="AF105" t="str">
        <f t="shared" si="131"/>
        <v>DUD</v>
      </c>
      <c r="AG105" t="str">
        <f t="shared" si="132"/>
        <v>DUD</v>
      </c>
      <c r="AH105" t="str">
        <f t="shared" si="133"/>
        <v>DUD</v>
      </c>
      <c r="AI105" t="str">
        <f t="shared" si="134"/>
        <v>DUD</v>
      </c>
      <c r="AJ105" t="str">
        <f t="shared" si="135"/>
        <v>DUD</v>
      </c>
      <c r="AK105" t="str">
        <f t="shared" si="136"/>
        <v>DUD</v>
      </c>
      <c r="AL105" t="str">
        <f t="shared" si="137"/>
        <v>DUD</v>
      </c>
      <c r="AM105" t="str">
        <f t="shared" si="138"/>
        <v>DUD</v>
      </c>
      <c r="AN105" t="str">
        <f t="shared" si="139"/>
        <v>DUD</v>
      </c>
      <c r="AO105">
        <f t="shared" si="140"/>
        <v>0</v>
      </c>
      <c r="AP105" s="69">
        <f t="shared" si="141"/>
        <v>1</v>
      </c>
      <c r="AQ105" s="21" t="str">
        <f t="shared" si="142"/>
        <v>Atkinson, A.B. Jr. (2002) A Model for the PTX Properties of H2O-NaCl. Unpublished MSc Thesis, Dept. of Geosciences, Virginia Tech, Blacksburg VA, 133 pp.</v>
      </c>
      <c r="AR105" s="30" t="e">
        <f t="shared" si="143"/>
        <v>#REF!</v>
      </c>
      <c r="AS105" s="30" t="e">
        <f t="shared" si="144"/>
        <v>#REF!</v>
      </c>
      <c r="AT105" s="30" t="e">
        <f t="shared" si="145"/>
        <v>#REF!</v>
      </c>
      <c r="AU105" s="68" t="str">
        <f t="shared" si="146"/>
        <v/>
      </c>
      <c r="AV105" s="30" t="e">
        <f t="shared" si="147"/>
        <v>#REF!</v>
      </c>
      <c r="AW105" s="63" t="e">
        <f>IF(AND(A105&gt;C105,B105="halite"),'Tm-supplement'!AS105,         0.9923-0.030512*(C105/100)^2-0.00021977*(C105/100)^4+0.086241*(D105)/10-0.041768*(C105/100)*(D105/10)+0.014825*(C105/100)^2*(D105/10)+0.001446*(C105/100)^3*(D105/10)-0.0000000030852*(C105/100)^8*(D105/10)+0.013051*(C105/100)*(D105/10)^2-0.0061402*(C105/100)^2*(D105/10)^2-0.0012843*(D105/10)^3+0.00037604*(C105/100)^2*(D105/10)^3-0.0000000099594*(C105/100)^2*(D105/10)^7)</f>
        <v>#REF!</v>
      </c>
      <c r="AX105" s="40" t="e">
        <f t="shared" si="148"/>
        <v>#REF!</v>
      </c>
      <c r="AY105"/>
    </row>
    <row r="106" spans="1:51" ht="13" customHeight="1">
      <c r="A106" t="e">
        <f>IF(ISBLANK(Main!#REF!), IF(ISNUMBER(Main!#REF!), 'Tm-Th-Salinity'!H106,""),Main!#REF!)</f>
        <v>#REF!</v>
      </c>
      <c r="B106" t="e">
        <f>Main!#REF!</f>
        <v>#REF!</v>
      </c>
      <c r="C106" s="20" t="str">
        <f>IF(ISNUMBER(Main!#REF!),Main!#REF!,"")</f>
        <v/>
      </c>
      <c r="D106" s="25" t="e">
        <f>IF('Tm-Th-Salinity'!E106=0, 0.000001, 'Tm-supplement'!BB106)</f>
        <v>#REF!</v>
      </c>
      <c r="E106" t="e">
        <f t="shared" si="104"/>
        <v>#VALUE!</v>
      </c>
      <c r="F106" t="e">
        <f t="shared" si="105"/>
        <v>#REF!</v>
      </c>
      <c r="G106" t="str">
        <f t="shared" si="106"/>
        <v>DUD</v>
      </c>
      <c r="H106" t="str">
        <f t="shared" si="107"/>
        <v>DUD</v>
      </c>
      <c r="I106" t="str">
        <f t="shared" si="108"/>
        <v>DUD</v>
      </c>
      <c r="J106" t="str">
        <f t="shared" si="109"/>
        <v>DUD</v>
      </c>
      <c r="K106" t="str">
        <f t="shared" si="110"/>
        <v>DUD</v>
      </c>
      <c r="L106" t="str">
        <f t="shared" si="111"/>
        <v>DUD</v>
      </c>
      <c r="M106" t="str">
        <f t="shared" si="112"/>
        <v>DUD</v>
      </c>
      <c r="N106" t="str">
        <f t="shared" si="113"/>
        <v>DUD</v>
      </c>
      <c r="O106" t="str">
        <f t="shared" si="114"/>
        <v>DUD</v>
      </c>
      <c r="P106" t="str">
        <f t="shared" si="115"/>
        <v>DUD</v>
      </c>
      <c r="Q106" t="str">
        <f t="shared" si="116"/>
        <v>DUD</v>
      </c>
      <c r="R106" t="str">
        <f t="shared" si="117"/>
        <v>DUD</v>
      </c>
      <c r="S106" t="str">
        <f t="shared" si="118"/>
        <v>DUD</v>
      </c>
      <c r="T106" t="str">
        <f t="shared" si="119"/>
        <v>DUD</v>
      </c>
      <c r="U106" t="str">
        <f t="shared" si="120"/>
        <v>DUD</v>
      </c>
      <c r="V106" t="str">
        <f t="shared" si="121"/>
        <v>DUD</v>
      </c>
      <c r="W106" t="str">
        <f t="shared" si="122"/>
        <v>DUD</v>
      </c>
      <c r="X106" t="str">
        <f t="shared" si="123"/>
        <v>DUD</v>
      </c>
      <c r="Y106" t="str">
        <f t="shared" si="124"/>
        <v>DUD</v>
      </c>
      <c r="Z106" t="str">
        <f t="shared" si="125"/>
        <v>DUD</v>
      </c>
      <c r="AA106" t="str">
        <f t="shared" si="126"/>
        <v>DUD</v>
      </c>
      <c r="AB106" t="str">
        <f t="shared" si="127"/>
        <v>DUD</v>
      </c>
      <c r="AC106" t="str">
        <f t="shared" si="128"/>
        <v>DUD</v>
      </c>
      <c r="AD106" t="str">
        <f t="shared" si="129"/>
        <v>DUD</v>
      </c>
      <c r="AE106" t="str">
        <f t="shared" si="130"/>
        <v>DUD</v>
      </c>
      <c r="AF106" t="str">
        <f t="shared" si="131"/>
        <v>DUD</v>
      </c>
      <c r="AG106" t="str">
        <f t="shared" si="132"/>
        <v>DUD</v>
      </c>
      <c r="AH106" t="str">
        <f t="shared" si="133"/>
        <v>DUD</v>
      </c>
      <c r="AI106" t="str">
        <f t="shared" si="134"/>
        <v>DUD</v>
      </c>
      <c r="AJ106" t="str">
        <f t="shared" si="135"/>
        <v>DUD</v>
      </c>
      <c r="AK106" t="str">
        <f t="shared" si="136"/>
        <v>DUD</v>
      </c>
      <c r="AL106" t="str">
        <f t="shared" si="137"/>
        <v>DUD</v>
      </c>
      <c r="AM106" t="str">
        <f t="shared" si="138"/>
        <v>DUD</v>
      </c>
      <c r="AN106" t="str">
        <f t="shared" si="139"/>
        <v>DUD</v>
      </c>
      <c r="AO106">
        <f t="shared" si="140"/>
        <v>0</v>
      </c>
      <c r="AP106" s="69">
        <f t="shared" si="141"/>
        <v>1</v>
      </c>
      <c r="AQ106" s="21" t="str">
        <f t="shared" si="142"/>
        <v>Atkinson, A.B. Jr. (2002) A Model for the PTX Properties of H2O-NaCl. Unpublished MSc Thesis, Dept. of Geosciences, Virginia Tech, Blacksburg VA, 133 pp.</v>
      </c>
      <c r="AR106" s="30" t="e">
        <f t="shared" si="143"/>
        <v>#REF!</v>
      </c>
      <c r="AS106" s="30" t="e">
        <f t="shared" si="144"/>
        <v>#REF!</v>
      </c>
      <c r="AT106" s="30" t="e">
        <f t="shared" si="145"/>
        <v>#REF!</v>
      </c>
      <c r="AU106" s="68" t="str">
        <f t="shared" si="146"/>
        <v/>
      </c>
      <c r="AV106" s="30" t="e">
        <f t="shared" si="147"/>
        <v>#REF!</v>
      </c>
      <c r="AW106" s="63" t="e">
        <f>IF(AND(A106&gt;C106,B106="halite"),'Tm-supplement'!AS106,         0.9923-0.030512*(C106/100)^2-0.00021977*(C106/100)^4+0.086241*(D106)/10-0.041768*(C106/100)*(D106/10)+0.014825*(C106/100)^2*(D106/10)+0.001446*(C106/100)^3*(D106/10)-0.0000000030852*(C106/100)^8*(D106/10)+0.013051*(C106/100)*(D106/10)^2-0.0061402*(C106/100)^2*(D106/10)^2-0.0012843*(D106/10)^3+0.00037604*(C106/100)^2*(D106/10)^3-0.0000000099594*(C106/100)^2*(D106/10)^7)</f>
        <v>#REF!</v>
      </c>
      <c r="AX106" s="40" t="e">
        <f t="shared" si="148"/>
        <v>#REF!</v>
      </c>
      <c r="AY106"/>
    </row>
    <row r="107" spans="1:51" ht="13" customHeight="1">
      <c r="A107" t="e">
        <f>IF(ISBLANK(Main!#REF!), IF(ISNUMBER(Main!#REF!), 'Tm-Th-Salinity'!H107,""),Main!#REF!)</f>
        <v>#REF!</v>
      </c>
      <c r="B107" t="e">
        <f>Main!#REF!</f>
        <v>#REF!</v>
      </c>
      <c r="C107" s="20" t="str">
        <f>IF(ISNUMBER(Main!#REF!),Main!#REF!,"")</f>
        <v/>
      </c>
      <c r="D107" s="25" t="e">
        <f>IF('Tm-Th-Salinity'!E107=0, 0.000001, 'Tm-supplement'!BB107)</f>
        <v>#REF!</v>
      </c>
      <c r="E107" t="e">
        <f t="shared" si="104"/>
        <v>#VALUE!</v>
      </c>
      <c r="F107" t="e">
        <f t="shared" si="105"/>
        <v>#REF!</v>
      </c>
      <c r="G107" t="str">
        <f t="shared" si="106"/>
        <v>DUD</v>
      </c>
      <c r="H107" t="str">
        <f t="shared" si="107"/>
        <v>DUD</v>
      </c>
      <c r="I107" t="str">
        <f t="shared" si="108"/>
        <v>DUD</v>
      </c>
      <c r="J107" t="str">
        <f t="shared" si="109"/>
        <v>DUD</v>
      </c>
      <c r="K107" t="str">
        <f t="shared" si="110"/>
        <v>DUD</v>
      </c>
      <c r="L107" t="str">
        <f t="shared" si="111"/>
        <v>DUD</v>
      </c>
      <c r="M107" t="str">
        <f t="shared" si="112"/>
        <v>DUD</v>
      </c>
      <c r="N107" t="str">
        <f t="shared" si="113"/>
        <v>DUD</v>
      </c>
      <c r="O107" t="str">
        <f t="shared" si="114"/>
        <v>DUD</v>
      </c>
      <c r="P107" t="str">
        <f t="shared" si="115"/>
        <v>DUD</v>
      </c>
      <c r="Q107" t="str">
        <f t="shared" si="116"/>
        <v>DUD</v>
      </c>
      <c r="R107" t="str">
        <f t="shared" si="117"/>
        <v>DUD</v>
      </c>
      <c r="S107" t="str">
        <f t="shared" si="118"/>
        <v>DUD</v>
      </c>
      <c r="T107" t="str">
        <f t="shared" si="119"/>
        <v>DUD</v>
      </c>
      <c r="U107" t="str">
        <f t="shared" si="120"/>
        <v>DUD</v>
      </c>
      <c r="V107" t="str">
        <f t="shared" si="121"/>
        <v>DUD</v>
      </c>
      <c r="W107" t="str">
        <f t="shared" si="122"/>
        <v>DUD</v>
      </c>
      <c r="X107" t="str">
        <f t="shared" si="123"/>
        <v>DUD</v>
      </c>
      <c r="Y107" t="str">
        <f t="shared" si="124"/>
        <v>DUD</v>
      </c>
      <c r="Z107" t="str">
        <f t="shared" si="125"/>
        <v>DUD</v>
      </c>
      <c r="AA107" t="str">
        <f t="shared" si="126"/>
        <v>DUD</v>
      </c>
      <c r="AB107" t="str">
        <f t="shared" si="127"/>
        <v>DUD</v>
      </c>
      <c r="AC107" t="str">
        <f t="shared" si="128"/>
        <v>DUD</v>
      </c>
      <c r="AD107" t="str">
        <f t="shared" si="129"/>
        <v>DUD</v>
      </c>
      <c r="AE107" t="str">
        <f t="shared" si="130"/>
        <v>DUD</v>
      </c>
      <c r="AF107" t="str">
        <f t="shared" si="131"/>
        <v>DUD</v>
      </c>
      <c r="AG107" t="str">
        <f t="shared" si="132"/>
        <v>DUD</v>
      </c>
      <c r="AH107" t="str">
        <f t="shared" si="133"/>
        <v>DUD</v>
      </c>
      <c r="AI107" t="str">
        <f t="shared" si="134"/>
        <v>DUD</v>
      </c>
      <c r="AJ107" t="str">
        <f t="shared" si="135"/>
        <v>DUD</v>
      </c>
      <c r="AK107" t="str">
        <f t="shared" si="136"/>
        <v>DUD</v>
      </c>
      <c r="AL107" t="str">
        <f t="shared" si="137"/>
        <v>DUD</v>
      </c>
      <c r="AM107" t="str">
        <f t="shared" si="138"/>
        <v>DUD</v>
      </c>
      <c r="AN107" t="str">
        <f t="shared" si="139"/>
        <v>DUD</v>
      </c>
      <c r="AO107">
        <f t="shared" si="140"/>
        <v>0</v>
      </c>
      <c r="AP107" s="69">
        <f t="shared" si="141"/>
        <v>1</v>
      </c>
      <c r="AQ107" s="21" t="str">
        <f t="shared" si="142"/>
        <v>Atkinson, A.B. Jr. (2002) A Model for the PTX Properties of H2O-NaCl. Unpublished MSc Thesis, Dept. of Geosciences, Virginia Tech, Blacksburg VA, 133 pp.</v>
      </c>
      <c r="AR107" s="30" t="e">
        <f t="shared" si="143"/>
        <v>#REF!</v>
      </c>
      <c r="AS107" s="30" t="e">
        <f t="shared" si="144"/>
        <v>#REF!</v>
      </c>
      <c r="AT107" s="30" t="e">
        <f t="shared" si="145"/>
        <v>#REF!</v>
      </c>
      <c r="AU107" s="68" t="str">
        <f t="shared" si="146"/>
        <v/>
      </c>
      <c r="AV107" s="30" t="e">
        <f t="shared" si="147"/>
        <v>#REF!</v>
      </c>
      <c r="AW107" s="63" t="e">
        <f>IF(AND(A107&gt;C107,B107="halite"),'Tm-supplement'!AS107,         0.9923-0.030512*(C107/100)^2-0.00021977*(C107/100)^4+0.086241*(D107)/10-0.041768*(C107/100)*(D107/10)+0.014825*(C107/100)^2*(D107/10)+0.001446*(C107/100)^3*(D107/10)-0.0000000030852*(C107/100)^8*(D107/10)+0.013051*(C107/100)*(D107/10)^2-0.0061402*(C107/100)^2*(D107/10)^2-0.0012843*(D107/10)^3+0.00037604*(C107/100)^2*(D107/10)^3-0.0000000099594*(C107/100)^2*(D107/10)^7)</f>
        <v>#REF!</v>
      </c>
      <c r="AX107" s="40" t="e">
        <f t="shared" si="148"/>
        <v>#REF!</v>
      </c>
      <c r="AY107"/>
    </row>
    <row r="108" spans="1:51" ht="13" customHeight="1">
      <c r="A108" t="e">
        <f>IF(ISBLANK(Main!#REF!), IF(ISNUMBER(Main!#REF!), 'Tm-Th-Salinity'!H108,""),Main!#REF!)</f>
        <v>#REF!</v>
      </c>
      <c r="B108" t="e">
        <f>Main!#REF!</f>
        <v>#REF!</v>
      </c>
      <c r="C108" s="20" t="str">
        <f>IF(ISNUMBER(Main!#REF!),Main!#REF!,"")</f>
        <v/>
      </c>
      <c r="D108" s="25" t="e">
        <f>IF('Tm-Th-Salinity'!E108=0, 0.000001, 'Tm-supplement'!BB108)</f>
        <v>#REF!</v>
      </c>
      <c r="E108" t="e">
        <f t="shared" si="104"/>
        <v>#VALUE!</v>
      </c>
      <c r="F108" t="e">
        <f t="shared" si="105"/>
        <v>#REF!</v>
      </c>
      <c r="G108" t="str">
        <f t="shared" si="106"/>
        <v>DUD</v>
      </c>
      <c r="H108" t="str">
        <f t="shared" si="107"/>
        <v>DUD</v>
      </c>
      <c r="I108" t="str">
        <f t="shared" si="108"/>
        <v>DUD</v>
      </c>
      <c r="J108" t="str">
        <f t="shared" si="109"/>
        <v>DUD</v>
      </c>
      <c r="K108" t="str">
        <f t="shared" si="110"/>
        <v>DUD</v>
      </c>
      <c r="L108" t="str">
        <f t="shared" si="111"/>
        <v>DUD</v>
      </c>
      <c r="M108" t="str">
        <f t="shared" si="112"/>
        <v>DUD</v>
      </c>
      <c r="N108" t="str">
        <f t="shared" si="113"/>
        <v>DUD</v>
      </c>
      <c r="O108" t="str">
        <f t="shared" si="114"/>
        <v>DUD</v>
      </c>
      <c r="P108" t="str">
        <f t="shared" si="115"/>
        <v>DUD</v>
      </c>
      <c r="Q108" t="str">
        <f t="shared" si="116"/>
        <v>DUD</v>
      </c>
      <c r="R108" t="str">
        <f t="shared" si="117"/>
        <v>DUD</v>
      </c>
      <c r="S108" t="str">
        <f t="shared" si="118"/>
        <v>DUD</v>
      </c>
      <c r="T108" t="str">
        <f t="shared" si="119"/>
        <v>DUD</v>
      </c>
      <c r="U108" t="str">
        <f t="shared" si="120"/>
        <v>DUD</v>
      </c>
      <c r="V108" t="str">
        <f t="shared" si="121"/>
        <v>DUD</v>
      </c>
      <c r="W108" t="str">
        <f t="shared" si="122"/>
        <v>DUD</v>
      </c>
      <c r="X108" t="str">
        <f t="shared" si="123"/>
        <v>DUD</v>
      </c>
      <c r="Y108" t="str">
        <f t="shared" si="124"/>
        <v>DUD</v>
      </c>
      <c r="Z108" t="str">
        <f t="shared" si="125"/>
        <v>DUD</v>
      </c>
      <c r="AA108" t="str">
        <f t="shared" si="126"/>
        <v>DUD</v>
      </c>
      <c r="AB108" t="str">
        <f t="shared" si="127"/>
        <v>DUD</v>
      </c>
      <c r="AC108" t="str">
        <f t="shared" si="128"/>
        <v>DUD</v>
      </c>
      <c r="AD108" t="str">
        <f t="shared" si="129"/>
        <v>DUD</v>
      </c>
      <c r="AE108" t="str">
        <f t="shared" si="130"/>
        <v>DUD</v>
      </c>
      <c r="AF108" t="str">
        <f t="shared" si="131"/>
        <v>DUD</v>
      </c>
      <c r="AG108" t="str">
        <f t="shared" si="132"/>
        <v>DUD</v>
      </c>
      <c r="AH108" t="str">
        <f t="shared" si="133"/>
        <v>DUD</v>
      </c>
      <c r="AI108" t="str">
        <f t="shared" si="134"/>
        <v>DUD</v>
      </c>
      <c r="AJ108" t="str">
        <f t="shared" si="135"/>
        <v>DUD</v>
      </c>
      <c r="AK108" t="str">
        <f t="shared" si="136"/>
        <v>DUD</v>
      </c>
      <c r="AL108" t="str">
        <f t="shared" si="137"/>
        <v>DUD</v>
      </c>
      <c r="AM108" t="str">
        <f t="shared" si="138"/>
        <v>DUD</v>
      </c>
      <c r="AN108" t="str">
        <f t="shared" si="139"/>
        <v>DUD</v>
      </c>
      <c r="AO108">
        <f t="shared" si="140"/>
        <v>0</v>
      </c>
      <c r="AP108" s="69">
        <f t="shared" si="141"/>
        <v>1</v>
      </c>
      <c r="AQ108" s="21" t="str">
        <f t="shared" si="142"/>
        <v>Atkinson, A.B. Jr. (2002) A Model for the PTX Properties of H2O-NaCl. Unpublished MSc Thesis, Dept. of Geosciences, Virginia Tech, Blacksburg VA, 133 pp.</v>
      </c>
      <c r="AR108" s="30" t="e">
        <f t="shared" si="143"/>
        <v>#REF!</v>
      </c>
      <c r="AS108" s="30" t="e">
        <f t="shared" si="144"/>
        <v>#REF!</v>
      </c>
      <c r="AT108" s="30" t="e">
        <f t="shared" si="145"/>
        <v>#REF!</v>
      </c>
      <c r="AU108" s="68" t="str">
        <f t="shared" si="146"/>
        <v/>
      </c>
      <c r="AV108" s="30" t="e">
        <f t="shared" si="147"/>
        <v>#REF!</v>
      </c>
      <c r="AW108" s="63" t="e">
        <f>IF(AND(A108&gt;C108,B108="halite"),'Tm-supplement'!AS108,         0.9923-0.030512*(C108/100)^2-0.00021977*(C108/100)^4+0.086241*(D108)/10-0.041768*(C108/100)*(D108/10)+0.014825*(C108/100)^2*(D108/10)+0.001446*(C108/100)^3*(D108/10)-0.0000000030852*(C108/100)^8*(D108/10)+0.013051*(C108/100)*(D108/10)^2-0.0061402*(C108/100)^2*(D108/10)^2-0.0012843*(D108/10)^3+0.00037604*(C108/100)^2*(D108/10)^3-0.0000000099594*(C108/100)^2*(D108/10)^7)</f>
        <v>#REF!</v>
      </c>
      <c r="AX108" s="40" t="e">
        <f t="shared" si="148"/>
        <v>#REF!</v>
      </c>
      <c r="AY108"/>
    </row>
    <row r="109" spans="1:51" ht="13" customHeight="1">
      <c r="A109" t="e">
        <f>IF(ISBLANK(Main!#REF!), IF(ISNUMBER(Main!#REF!), 'Tm-Th-Salinity'!H109,""),Main!#REF!)</f>
        <v>#REF!</v>
      </c>
      <c r="B109" t="e">
        <f>Main!#REF!</f>
        <v>#REF!</v>
      </c>
      <c r="C109" s="20" t="str">
        <f>IF(ISNUMBER(Main!#REF!),Main!#REF!,"")</f>
        <v/>
      </c>
      <c r="D109" s="25" t="e">
        <f>IF('Tm-Th-Salinity'!E109=0, 0.000001, 'Tm-supplement'!BB109)</f>
        <v>#REF!</v>
      </c>
      <c r="E109" t="e">
        <f t="shared" si="104"/>
        <v>#VALUE!</v>
      </c>
      <c r="F109" t="e">
        <f t="shared" si="105"/>
        <v>#REF!</v>
      </c>
      <c r="G109" t="str">
        <f t="shared" si="106"/>
        <v>DUD</v>
      </c>
      <c r="H109" t="str">
        <f t="shared" si="107"/>
        <v>DUD</v>
      </c>
      <c r="I109" t="str">
        <f t="shared" si="108"/>
        <v>DUD</v>
      </c>
      <c r="J109" t="str">
        <f t="shared" si="109"/>
        <v>DUD</v>
      </c>
      <c r="K109" t="str">
        <f t="shared" si="110"/>
        <v>DUD</v>
      </c>
      <c r="L109" t="str">
        <f t="shared" si="111"/>
        <v>DUD</v>
      </c>
      <c r="M109" t="str">
        <f t="shared" si="112"/>
        <v>DUD</v>
      </c>
      <c r="N109" t="str">
        <f t="shared" si="113"/>
        <v>DUD</v>
      </c>
      <c r="O109" t="str">
        <f t="shared" si="114"/>
        <v>DUD</v>
      </c>
      <c r="P109" t="str">
        <f t="shared" si="115"/>
        <v>DUD</v>
      </c>
      <c r="Q109" t="str">
        <f t="shared" si="116"/>
        <v>DUD</v>
      </c>
      <c r="R109" t="str">
        <f t="shared" si="117"/>
        <v>DUD</v>
      </c>
      <c r="S109" t="str">
        <f t="shared" si="118"/>
        <v>DUD</v>
      </c>
      <c r="T109" t="str">
        <f t="shared" si="119"/>
        <v>DUD</v>
      </c>
      <c r="U109" t="str">
        <f t="shared" si="120"/>
        <v>DUD</v>
      </c>
      <c r="V109" t="str">
        <f t="shared" si="121"/>
        <v>DUD</v>
      </c>
      <c r="W109" t="str">
        <f t="shared" si="122"/>
        <v>DUD</v>
      </c>
      <c r="X109" t="str">
        <f t="shared" si="123"/>
        <v>DUD</v>
      </c>
      <c r="Y109" t="str">
        <f t="shared" si="124"/>
        <v>DUD</v>
      </c>
      <c r="Z109" t="str">
        <f t="shared" si="125"/>
        <v>DUD</v>
      </c>
      <c r="AA109" t="str">
        <f t="shared" si="126"/>
        <v>DUD</v>
      </c>
      <c r="AB109" t="str">
        <f t="shared" si="127"/>
        <v>DUD</v>
      </c>
      <c r="AC109" t="str">
        <f t="shared" si="128"/>
        <v>DUD</v>
      </c>
      <c r="AD109" t="str">
        <f t="shared" si="129"/>
        <v>DUD</v>
      </c>
      <c r="AE109" t="str">
        <f t="shared" si="130"/>
        <v>DUD</v>
      </c>
      <c r="AF109" t="str">
        <f t="shared" si="131"/>
        <v>DUD</v>
      </c>
      <c r="AG109" t="str">
        <f t="shared" si="132"/>
        <v>DUD</v>
      </c>
      <c r="AH109" t="str">
        <f t="shared" si="133"/>
        <v>DUD</v>
      </c>
      <c r="AI109" t="str">
        <f t="shared" si="134"/>
        <v>DUD</v>
      </c>
      <c r="AJ109" t="str">
        <f t="shared" si="135"/>
        <v>DUD</v>
      </c>
      <c r="AK109" t="str">
        <f t="shared" si="136"/>
        <v>DUD</v>
      </c>
      <c r="AL109" t="str">
        <f t="shared" si="137"/>
        <v>DUD</v>
      </c>
      <c r="AM109" t="str">
        <f t="shared" si="138"/>
        <v>DUD</v>
      </c>
      <c r="AN109" t="str">
        <f t="shared" si="139"/>
        <v>DUD</v>
      </c>
      <c r="AO109">
        <f t="shared" si="140"/>
        <v>0</v>
      </c>
      <c r="AP109" s="69">
        <f t="shared" si="141"/>
        <v>1</v>
      </c>
      <c r="AQ109" s="21" t="str">
        <f t="shared" si="142"/>
        <v>Atkinson, A.B. Jr. (2002) A Model for the PTX Properties of H2O-NaCl. Unpublished MSc Thesis, Dept. of Geosciences, Virginia Tech, Blacksburg VA, 133 pp.</v>
      </c>
      <c r="AR109" s="30" t="e">
        <f t="shared" si="143"/>
        <v>#REF!</v>
      </c>
      <c r="AS109" s="30" t="e">
        <f t="shared" si="144"/>
        <v>#REF!</v>
      </c>
      <c r="AT109" s="30" t="e">
        <f t="shared" si="145"/>
        <v>#REF!</v>
      </c>
      <c r="AU109" s="68" t="str">
        <f t="shared" si="146"/>
        <v/>
      </c>
      <c r="AV109" s="30" t="e">
        <f t="shared" si="147"/>
        <v>#REF!</v>
      </c>
      <c r="AW109" s="63" t="e">
        <f>IF(AND(A109&gt;C109,B109="halite"),'Tm-supplement'!AS109,         0.9923-0.030512*(C109/100)^2-0.00021977*(C109/100)^4+0.086241*(D109)/10-0.041768*(C109/100)*(D109/10)+0.014825*(C109/100)^2*(D109/10)+0.001446*(C109/100)^3*(D109/10)-0.0000000030852*(C109/100)^8*(D109/10)+0.013051*(C109/100)*(D109/10)^2-0.0061402*(C109/100)^2*(D109/10)^2-0.0012843*(D109/10)^3+0.00037604*(C109/100)^2*(D109/10)^3-0.0000000099594*(C109/100)^2*(D109/10)^7)</f>
        <v>#REF!</v>
      </c>
      <c r="AX109" s="40" t="e">
        <f t="shared" si="148"/>
        <v>#REF!</v>
      </c>
      <c r="AY109"/>
    </row>
    <row r="110" spans="1:51" ht="13" customHeight="1">
      <c r="A110" t="e">
        <f>IF(ISBLANK(Main!#REF!), IF(ISNUMBER(Main!#REF!), 'Tm-Th-Salinity'!H110,""),Main!#REF!)</f>
        <v>#REF!</v>
      </c>
      <c r="B110" t="e">
        <f>Main!#REF!</f>
        <v>#REF!</v>
      </c>
      <c r="C110" s="20" t="str">
        <f>IF(ISNUMBER(Main!#REF!),Main!#REF!,"")</f>
        <v/>
      </c>
      <c r="D110" s="25" t="e">
        <f>IF('Tm-Th-Salinity'!E110=0, 0.000001, 'Tm-supplement'!BB110)</f>
        <v>#REF!</v>
      </c>
      <c r="E110" t="e">
        <f t="shared" si="104"/>
        <v>#VALUE!</v>
      </c>
      <c r="F110" t="e">
        <f t="shared" si="105"/>
        <v>#REF!</v>
      </c>
      <c r="G110" t="str">
        <f t="shared" si="106"/>
        <v>DUD</v>
      </c>
      <c r="H110" t="str">
        <f t="shared" si="107"/>
        <v>DUD</v>
      </c>
      <c r="I110" t="str">
        <f t="shared" si="108"/>
        <v>DUD</v>
      </c>
      <c r="J110" t="str">
        <f t="shared" si="109"/>
        <v>DUD</v>
      </c>
      <c r="K110" t="str">
        <f t="shared" si="110"/>
        <v>DUD</v>
      </c>
      <c r="L110" t="str">
        <f t="shared" si="111"/>
        <v>DUD</v>
      </c>
      <c r="M110" t="str">
        <f t="shared" si="112"/>
        <v>DUD</v>
      </c>
      <c r="N110" t="str">
        <f t="shared" si="113"/>
        <v>DUD</v>
      </c>
      <c r="O110" t="str">
        <f t="shared" si="114"/>
        <v>DUD</v>
      </c>
      <c r="P110" t="str">
        <f t="shared" si="115"/>
        <v>DUD</v>
      </c>
      <c r="Q110" t="str">
        <f t="shared" si="116"/>
        <v>DUD</v>
      </c>
      <c r="R110" t="str">
        <f t="shared" si="117"/>
        <v>DUD</v>
      </c>
      <c r="S110" t="str">
        <f t="shared" si="118"/>
        <v>DUD</v>
      </c>
      <c r="T110" t="str">
        <f t="shared" si="119"/>
        <v>DUD</v>
      </c>
      <c r="U110" t="str">
        <f t="shared" si="120"/>
        <v>DUD</v>
      </c>
      <c r="V110" t="str">
        <f t="shared" si="121"/>
        <v>DUD</v>
      </c>
      <c r="W110" t="str">
        <f t="shared" si="122"/>
        <v>DUD</v>
      </c>
      <c r="X110" t="str">
        <f t="shared" si="123"/>
        <v>DUD</v>
      </c>
      <c r="Y110" t="str">
        <f t="shared" si="124"/>
        <v>DUD</v>
      </c>
      <c r="Z110" t="str">
        <f t="shared" si="125"/>
        <v>DUD</v>
      </c>
      <c r="AA110" t="str">
        <f t="shared" si="126"/>
        <v>DUD</v>
      </c>
      <c r="AB110" t="str">
        <f t="shared" si="127"/>
        <v>DUD</v>
      </c>
      <c r="AC110" t="str">
        <f t="shared" si="128"/>
        <v>DUD</v>
      </c>
      <c r="AD110" t="str">
        <f t="shared" si="129"/>
        <v>DUD</v>
      </c>
      <c r="AE110" t="str">
        <f t="shared" si="130"/>
        <v>DUD</v>
      </c>
      <c r="AF110" t="str">
        <f t="shared" si="131"/>
        <v>DUD</v>
      </c>
      <c r="AG110" t="str">
        <f t="shared" si="132"/>
        <v>DUD</v>
      </c>
      <c r="AH110" t="str">
        <f t="shared" si="133"/>
        <v>DUD</v>
      </c>
      <c r="AI110" t="str">
        <f t="shared" si="134"/>
        <v>DUD</v>
      </c>
      <c r="AJ110" t="str">
        <f t="shared" si="135"/>
        <v>DUD</v>
      </c>
      <c r="AK110" t="str">
        <f t="shared" si="136"/>
        <v>DUD</v>
      </c>
      <c r="AL110" t="str">
        <f t="shared" si="137"/>
        <v>DUD</v>
      </c>
      <c r="AM110" t="str">
        <f t="shared" si="138"/>
        <v>DUD</v>
      </c>
      <c r="AN110" t="str">
        <f t="shared" si="139"/>
        <v>DUD</v>
      </c>
      <c r="AO110">
        <f t="shared" si="140"/>
        <v>0</v>
      </c>
      <c r="AP110" s="69">
        <f t="shared" si="141"/>
        <v>1</v>
      </c>
      <c r="AQ110" s="21" t="str">
        <f t="shared" si="142"/>
        <v>Atkinson, A.B. Jr. (2002) A Model for the PTX Properties of H2O-NaCl. Unpublished MSc Thesis, Dept. of Geosciences, Virginia Tech, Blacksburg VA, 133 pp.</v>
      </c>
      <c r="AR110" s="30" t="e">
        <f t="shared" si="143"/>
        <v>#REF!</v>
      </c>
      <c r="AS110" s="30" t="e">
        <f t="shared" si="144"/>
        <v>#REF!</v>
      </c>
      <c r="AT110" s="30" t="e">
        <f t="shared" si="145"/>
        <v>#REF!</v>
      </c>
      <c r="AU110" s="68" t="str">
        <f t="shared" si="146"/>
        <v/>
      </c>
      <c r="AV110" s="30" t="e">
        <f t="shared" si="147"/>
        <v>#REF!</v>
      </c>
      <c r="AW110" s="63" t="e">
        <f>IF(AND(A110&gt;C110,B110="halite"),'Tm-supplement'!AS110,         0.9923-0.030512*(C110/100)^2-0.00021977*(C110/100)^4+0.086241*(D110)/10-0.041768*(C110/100)*(D110/10)+0.014825*(C110/100)^2*(D110/10)+0.001446*(C110/100)^3*(D110/10)-0.0000000030852*(C110/100)^8*(D110/10)+0.013051*(C110/100)*(D110/10)^2-0.0061402*(C110/100)^2*(D110/10)^2-0.0012843*(D110/10)^3+0.00037604*(C110/100)^2*(D110/10)^3-0.0000000099594*(C110/100)^2*(D110/10)^7)</f>
        <v>#REF!</v>
      </c>
      <c r="AX110" s="40" t="e">
        <f t="shared" si="148"/>
        <v>#REF!</v>
      </c>
      <c r="AY110"/>
    </row>
    <row r="111" spans="1:51" ht="13" customHeight="1">
      <c r="A111" t="e">
        <f>IF(ISBLANK(Main!#REF!), IF(ISNUMBER(Main!#REF!), 'Tm-Th-Salinity'!H111,""),Main!#REF!)</f>
        <v>#REF!</v>
      </c>
      <c r="B111" t="e">
        <f>Main!#REF!</f>
        <v>#REF!</v>
      </c>
      <c r="C111" s="20" t="str">
        <f>IF(ISNUMBER(Main!#REF!),Main!#REF!,"")</f>
        <v/>
      </c>
      <c r="D111" s="25" t="e">
        <f>IF('Tm-Th-Salinity'!E111=0, 0.000001, 'Tm-supplement'!BB111)</f>
        <v>#REF!</v>
      </c>
      <c r="E111" t="e">
        <f t="shared" si="104"/>
        <v>#VALUE!</v>
      </c>
      <c r="F111" t="e">
        <f t="shared" si="105"/>
        <v>#REF!</v>
      </c>
      <c r="G111" t="str">
        <f t="shared" si="106"/>
        <v>DUD</v>
      </c>
      <c r="H111" t="str">
        <f t="shared" si="107"/>
        <v>DUD</v>
      </c>
      <c r="I111" t="str">
        <f t="shared" si="108"/>
        <v>DUD</v>
      </c>
      <c r="J111" t="str">
        <f t="shared" si="109"/>
        <v>DUD</v>
      </c>
      <c r="K111" t="str">
        <f t="shared" si="110"/>
        <v>DUD</v>
      </c>
      <c r="L111" t="str">
        <f t="shared" si="111"/>
        <v>DUD</v>
      </c>
      <c r="M111" t="str">
        <f t="shared" si="112"/>
        <v>DUD</v>
      </c>
      <c r="N111" t="str">
        <f t="shared" si="113"/>
        <v>DUD</v>
      </c>
      <c r="O111" t="str">
        <f t="shared" si="114"/>
        <v>DUD</v>
      </c>
      <c r="P111" t="str">
        <f t="shared" si="115"/>
        <v>DUD</v>
      </c>
      <c r="Q111" t="str">
        <f t="shared" si="116"/>
        <v>DUD</v>
      </c>
      <c r="R111" t="str">
        <f t="shared" si="117"/>
        <v>DUD</v>
      </c>
      <c r="S111" t="str">
        <f t="shared" si="118"/>
        <v>DUD</v>
      </c>
      <c r="T111" t="str">
        <f t="shared" si="119"/>
        <v>DUD</v>
      </c>
      <c r="U111" t="str">
        <f t="shared" si="120"/>
        <v>DUD</v>
      </c>
      <c r="V111" t="str">
        <f t="shared" si="121"/>
        <v>DUD</v>
      </c>
      <c r="W111" t="str">
        <f t="shared" si="122"/>
        <v>DUD</v>
      </c>
      <c r="X111" t="str">
        <f t="shared" si="123"/>
        <v>DUD</v>
      </c>
      <c r="Y111" t="str">
        <f t="shared" si="124"/>
        <v>DUD</v>
      </c>
      <c r="Z111" t="str">
        <f t="shared" si="125"/>
        <v>DUD</v>
      </c>
      <c r="AA111" t="str">
        <f t="shared" si="126"/>
        <v>DUD</v>
      </c>
      <c r="AB111" t="str">
        <f t="shared" si="127"/>
        <v>DUD</v>
      </c>
      <c r="AC111" t="str">
        <f t="shared" si="128"/>
        <v>DUD</v>
      </c>
      <c r="AD111" t="str">
        <f t="shared" si="129"/>
        <v>DUD</v>
      </c>
      <c r="AE111" t="str">
        <f t="shared" si="130"/>
        <v>DUD</v>
      </c>
      <c r="AF111" t="str">
        <f t="shared" si="131"/>
        <v>DUD</v>
      </c>
      <c r="AG111" t="str">
        <f t="shared" si="132"/>
        <v>DUD</v>
      </c>
      <c r="AH111" t="str">
        <f t="shared" si="133"/>
        <v>DUD</v>
      </c>
      <c r="AI111" t="str">
        <f t="shared" si="134"/>
        <v>DUD</v>
      </c>
      <c r="AJ111" t="str">
        <f t="shared" si="135"/>
        <v>DUD</v>
      </c>
      <c r="AK111" t="str">
        <f t="shared" si="136"/>
        <v>DUD</v>
      </c>
      <c r="AL111" t="str">
        <f t="shared" si="137"/>
        <v>DUD</v>
      </c>
      <c r="AM111" t="str">
        <f t="shared" si="138"/>
        <v>DUD</v>
      </c>
      <c r="AN111" t="str">
        <f t="shared" si="139"/>
        <v>DUD</v>
      </c>
      <c r="AO111">
        <f t="shared" si="140"/>
        <v>0</v>
      </c>
      <c r="AP111" s="69">
        <f t="shared" si="141"/>
        <v>1</v>
      </c>
      <c r="AQ111" s="21" t="str">
        <f t="shared" si="142"/>
        <v>Atkinson, A.B. Jr. (2002) A Model for the PTX Properties of H2O-NaCl. Unpublished MSc Thesis, Dept. of Geosciences, Virginia Tech, Blacksburg VA, 133 pp.</v>
      </c>
      <c r="AR111" s="30" t="e">
        <f t="shared" si="143"/>
        <v>#REF!</v>
      </c>
      <c r="AS111" s="30" t="e">
        <f t="shared" si="144"/>
        <v>#REF!</v>
      </c>
      <c r="AT111" s="30" t="e">
        <f t="shared" si="145"/>
        <v>#REF!</v>
      </c>
      <c r="AU111" s="68" t="str">
        <f t="shared" si="146"/>
        <v/>
      </c>
      <c r="AV111" s="30" t="e">
        <f t="shared" si="147"/>
        <v>#REF!</v>
      </c>
      <c r="AW111" s="63" t="e">
        <f>IF(AND(A111&gt;C111,B111="halite"),'Tm-supplement'!AS111,         0.9923-0.030512*(C111/100)^2-0.00021977*(C111/100)^4+0.086241*(D111)/10-0.041768*(C111/100)*(D111/10)+0.014825*(C111/100)^2*(D111/10)+0.001446*(C111/100)^3*(D111/10)-0.0000000030852*(C111/100)^8*(D111/10)+0.013051*(C111/100)*(D111/10)^2-0.0061402*(C111/100)^2*(D111/10)^2-0.0012843*(D111/10)^3+0.00037604*(C111/100)^2*(D111/10)^3-0.0000000099594*(C111/100)^2*(D111/10)^7)</f>
        <v>#REF!</v>
      </c>
      <c r="AX111" s="40" t="e">
        <f t="shared" si="148"/>
        <v>#REF!</v>
      </c>
      <c r="AY111"/>
    </row>
    <row r="112" spans="1:51" ht="13" customHeight="1">
      <c r="A112" t="e">
        <f>IF(ISBLANK(Main!#REF!), IF(ISNUMBER(Main!#REF!), 'Tm-Th-Salinity'!H112,""),Main!#REF!)</f>
        <v>#REF!</v>
      </c>
      <c r="B112" t="e">
        <f>Main!#REF!</f>
        <v>#REF!</v>
      </c>
      <c r="C112" s="20" t="str">
        <f>IF(ISNUMBER(Main!#REF!),Main!#REF!,"")</f>
        <v/>
      </c>
      <c r="D112" s="25" t="e">
        <f>IF('Tm-Th-Salinity'!E112=0, 0.000001, 'Tm-supplement'!BB112)</f>
        <v>#REF!</v>
      </c>
      <c r="E112" t="e">
        <f t="shared" si="104"/>
        <v>#VALUE!</v>
      </c>
      <c r="F112" t="e">
        <f t="shared" si="105"/>
        <v>#REF!</v>
      </c>
      <c r="G112" t="str">
        <f t="shared" si="106"/>
        <v>DUD</v>
      </c>
      <c r="H112" t="str">
        <f t="shared" si="107"/>
        <v>DUD</v>
      </c>
      <c r="I112" t="str">
        <f t="shared" si="108"/>
        <v>DUD</v>
      </c>
      <c r="J112" t="str">
        <f t="shared" si="109"/>
        <v>DUD</v>
      </c>
      <c r="K112" t="str">
        <f t="shared" si="110"/>
        <v>DUD</v>
      </c>
      <c r="L112" t="str">
        <f t="shared" si="111"/>
        <v>DUD</v>
      </c>
      <c r="M112" t="str">
        <f t="shared" si="112"/>
        <v>DUD</v>
      </c>
      <c r="N112" t="str">
        <f t="shared" si="113"/>
        <v>DUD</v>
      </c>
      <c r="O112" t="str">
        <f t="shared" si="114"/>
        <v>DUD</v>
      </c>
      <c r="P112" t="str">
        <f t="shared" si="115"/>
        <v>DUD</v>
      </c>
      <c r="Q112" t="str">
        <f t="shared" si="116"/>
        <v>DUD</v>
      </c>
      <c r="R112" t="str">
        <f t="shared" si="117"/>
        <v>DUD</v>
      </c>
      <c r="S112" t="str">
        <f t="shared" si="118"/>
        <v>DUD</v>
      </c>
      <c r="T112" t="str">
        <f t="shared" si="119"/>
        <v>DUD</v>
      </c>
      <c r="U112" t="str">
        <f t="shared" si="120"/>
        <v>DUD</v>
      </c>
      <c r="V112" t="str">
        <f t="shared" si="121"/>
        <v>DUD</v>
      </c>
      <c r="W112" t="str">
        <f t="shared" si="122"/>
        <v>DUD</v>
      </c>
      <c r="X112" t="str">
        <f t="shared" si="123"/>
        <v>DUD</v>
      </c>
      <c r="Y112" t="str">
        <f t="shared" si="124"/>
        <v>DUD</v>
      </c>
      <c r="Z112" t="str">
        <f t="shared" si="125"/>
        <v>DUD</v>
      </c>
      <c r="AA112" t="str">
        <f t="shared" si="126"/>
        <v>DUD</v>
      </c>
      <c r="AB112" t="str">
        <f t="shared" si="127"/>
        <v>DUD</v>
      </c>
      <c r="AC112" t="str">
        <f t="shared" si="128"/>
        <v>DUD</v>
      </c>
      <c r="AD112" t="str">
        <f t="shared" si="129"/>
        <v>DUD</v>
      </c>
      <c r="AE112" t="str">
        <f t="shared" si="130"/>
        <v>DUD</v>
      </c>
      <c r="AF112" t="str">
        <f t="shared" si="131"/>
        <v>DUD</v>
      </c>
      <c r="AG112" t="str">
        <f t="shared" si="132"/>
        <v>DUD</v>
      </c>
      <c r="AH112" t="str">
        <f t="shared" si="133"/>
        <v>DUD</v>
      </c>
      <c r="AI112" t="str">
        <f t="shared" si="134"/>
        <v>DUD</v>
      </c>
      <c r="AJ112" t="str">
        <f t="shared" si="135"/>
        <v>DUD</v>
      </c>
      <c r="AK112" t="str">
        <f t="shared" si="136"/>
        <v>DUD</v>
      </c>
      <c r="AL112" t="str">
        <f t="shared" si="137"/>
        <v>DUD</v>
      </c>
      <c r="AM112" t="str">
        <f t="shared" si="138"/>
        <v>DUD</v>
      </c>
      <c r="AN112" t="str">
        <f t="shared" si="139"/>
        <v>DUD</v>
      </c>
      <c r="AO112">
        <f t="shared" si="140"/>
        <v>0</v>
      </c>
      <c r="AP112" s="69">
        <f t="shared" si="141"/>
        <v>1</v>
      </c>
      <c r="AQ112" s="21" t="str">
        <f t="shared" si="142"/>
        <v>Atkinson, A.B. Jr. (2002) A Model for the PTX Properties of H2O-NaCl. Unpublished MSc Thesis, Dept. of Geosciences, Virginia Tech, Blacksburg VA, 133 pp.</v>
      </c>
      <c r="AR112" s="30" t="e">
        <f t="shared" si="143"/>
        <v>#REF!</v>
      </c>
      <c r="AS112" s="30" t="e">
        <f t="shared" si="144"/>
        <v>#REF!</v>
      </c>
      <c r="AT112" s="30" t="e">
        <f t="shared" si="145"/>
        <v>#REF!</v>
      </c>
      <c r="AU112" s="68" t="str">
        <f t="shared" si="146"/>
        <v/>
      </c>
      <c r="AV112" s="30" t="e">
        <f t="shared" si="147"/>
        <v>#REF!</v>
      </c>
      <c r="AW112" s="63" t="e">
        <f>IF(AND(A112&gt;C112,B112="halite"),'Tm-supplement'!AS112,         0.9923-0.030512*(C112/100)^2-0.00021977*(C112/100)^4+0.086241*(D112)/10-0.041768*(C112/100)*(D112/10)+0.014825*(C112/100)^2*(D112/10)+0.001446*(C112/100)^3*(D112/10)-0.0000000030852*(C112/100)^8*(D112/10)+0.013051*(C112/100)*(D112/10)^2-0.0061402*(C112/100)^2*(D112/10)^2-0.0012843*(D112/10)^3+0.00037604*(C112/100)^2*(D112/10)^3-0.0000000099594*(C112/100)^2*(D112/10)^7)</f>
        <v>#REF!</v>
      </c>
      <c r="AX112" s="40" t="e">
        <f t="shared" si="148"/>
        <v>#REF!</v>
      </c>
      <c r="AY112"/>
    </row>
    <row r="113" spans="1:51" ht="13" customHeight="1">
      <c r="A113" t="e">
        <f>IF(ISBLANK(Main!#REF!), IF(ISNUMBER(Main!#REF!), 'Tm-Th-Salinity'!H113,""),Main!#REF!)</f>
        <v>#REF!</v>
      </c>
      <c r="B113" t="e">
        <f>Main!#REF!</f>
        <v>#REF!</v>
      </c>
      <c r="C113" s="20" t="str">
        <f>IF(ISNUMBER(Main!#REF!),Main!#REF!,"")</f>
        <v/>
      </c>
      <c r="D113" s="25" t="e">
        <f>IF('Tm-Th-Salinity'!E113=0, 0.000001, 'Tm-supplement'!BB113)</f>
        <v>#REF!</v>
      </c>
      <c r="E113" t="e">
        <f t="shared" si="104"/>
        <v>#VALUE!</v>
      </c>
      <c r="F113" t="e">
        <f t="shared" si="105"/>
        <v>#REF!</v>
      </c>
      <c r="G113" t="str">
        <f t="shared" si="106"/>
        <v>DUD</v>
      </c>
      <c r="H113" t="str">
        <f t="shared" si="107"/>
        <v>DUD</v>
      </c>
      <c r="I113" t="str">
        <f t="shared" si="108"/>
        <v>DUD</v>
      </c>
      <c r="J113" t="str">
        <f t="shared" si="109"/>
        <v>DUD</v>
      </c>
      <c r="K113" t="str">
        <f t="shared" si="110"/>
        <v>DUD</v>
      </c>
      <c r="L113" t="str">
        <f t="shared" si="111"/>
        <v>DUD</v>
      </c>
      <c r="M113" t="str">
        <f t="shared" si="112"/>
        <v>DUD</v>
      </c>
      <c r="N113" t="str">
        <f t="shared" si="113"/>
        <v>DUD</v>
      </c>
      <c r="O113" t="str">
        <f t="shared" si="114"/>
        <v>DUD</v>
      </c>
      <c r="P113" t="str">
        <f t="shared" si="115"/>
        <v>DUD</v>
      </c>
      <c r="Q113" t="str">
        <f t="shared" si="116"/>
        <v>DUD</v>
      </c>
      <c r="R113" t="str">
        <f t="shared" si="117"/>
        <v>DUD</v>
      </c>
      <c r="S113" t="str">
        <f t="shared" si="118"/>
        <v>DUD</v>
      </c>
      <c r="T113" t="str">
        <f t="shared" si="119"/>
        <v>DUD</v>
      </c>
      <c r="U113" t="str">
        <f t="shared" si="120"/>
        <v>DUD</v>
      </c>
      <c r="V113" t="str">
        <f t="shared" si="121"/>
        <v>DUD</v>
      </c>
      <c r="W113" t="str">
        <f t="shared" si="122"/>
        <v>DUD</v>
      </c>
      <c r="X113" t="str">
        <f t="shared" si="123"/>
        <v>DUD</v>
      </c>
      <c r="Y113" t="str">
        <f t="shared" si="124"/>
        <v>DUD</v>
      </c>
      <c r="Z113" t="str">
        <f t="shared" si="125"/>
        <v>DUD</v>
      </c>
      <c r="AA113" t="str">
        <f t="shared" si="126"/>
        <v>DUD</v>
      </c>
      <c r="AB113" t="str">
        <f t="shared" si="127"/>
        <v>DUD</v>
      </c>
      <c r="AC113" t="str">
        <f t="shared" si="128"/>
        <v>DUD</v>
      </c>
      <c r="AD113" t="str">
        <f t="shared" si="129"/>
        <v>DUD</v>
      </c>
      <c r="AE113" t="str">
        <f t="shared" si="130"/>
        <v>DUD</v>
      </c>
      <c r="AF113" t="str">
        <f t="shared" si="131"/>
        <v>DUD</v>
      </c>
      <c r="AG113" t="str">
        <f t="shared" si="132"/>
        <v>DUD</v>
      </c>
      <c r="AH113" t="str">
        <f t="shared" si="133"/>
        <v>DUD</v>
      </c>
      <c r="AI113" t="str">
        <f t="shared" si="134"/>
        <v>DUD</v>
      </c>
      <c r="AJ113" t="str">
        <f t="shared" si="135"/>
        <v>DUD</v>
      </c>
      <c r="AK113" t="str">
        <f t="shared" si="136"/>
        <v>DUD</v>
      </c>
      <c r="AL113" t="str">
        <f t="shared" si="137"/>
        <v>DUD</v>
      </c>
      <c r="AM113" t="str">
        <f t="shared" si="138"/>
        <v>DUD</v>
      </c>
      <c r="AN113" t="str">
        <f t="shared" si="139"/>
        <v>DUD</v>
      </c>
      <c r="AO113">
        <f t="shared" si="140"/>
        <v>0</v>
      </c>
      <c r="AP113" s="69">
        <f t="shared" si="141"/>
        <v>1</v>
      </c>
      <c r="AQ113" s="21" t="str">
        <f t="shared" si="142"/>
        <v>Atkinson, A.B. Jr. (2002) A Model for the PTX Properties of H2O-NaCl. Unpublished MSc Thesis, Dept. of Geosciences, Virginia Tech, Blacksburg VA, 133 pp.</v>
      </c>
      <c r="AR113" s="30" t="e">
        <f t="shared" si="143"/>
        <v>#REF!</v>
      </c>
      <c r="AS113" s="30" t="e">
        <f t="shared" si="144"/>
        <v>#REF!</v>
      </c>
      <c r="AT113" s="30" t="e">
        <f t="shared" si="145"/>
        <v>#REF!</v>
      </c>
      <c r="AU113" s="68" t="str">
        <f t="shared" si="146"/>
        <v/>
      </c>
      <c r="AV113" s="30" t="e">
        <f t="shared" si="147"/>
        <v>#REF!</v>
      </c>
      <c r="AW113" s="63" t="e">
        <f>IF(AND(A113&gt;C113,B113="halite"),'Tm-supplement'!AS113,         0.9923-0.030512*(C113/100)^2-0.00021977*(C113/100)^4+0.086241*(D113)/10-0.041768*(C113/100)*(D113/10)+0.014825*(C113/100)^2*(D113/10)+0.001446*(C113/100)^3*(D113/10)-0.0000000030852*(C113/100)^8*(D113/10)+0.013051*(C113/100)*(D113/10)^2-0.0061402*(C113/100)^2*(D113/10)^2-0.0012843*(D113/10)^3+0.00037604*(C113/100)^2*(D113/10)^3-0.0000000099594*(C113/100)^2*(D113/10)^7)</f>
        <v>#REF!</v>
      </c>
      <c r="AX113" s="40" t="e">
        <f t="shared" si="148"/>
        <v>#REF!</v>
      </c>
      <c r="AY113"/>
    </row>
    <row r="114" spans="1:51" ht="13" customHeight="1">
      <c r="A114" t="e">
        <f>IF(ISBLANK(Main!#REF!), IF(ISNUMBER(Main!#REF!), 'Tm-Th-Salinity'!H114,""),Main!#REF!)</f>
        <v>#REF!</v>
      </c>
      <c r="B114" t="e">
        <f>Main!#REF!</f>
        <v>#REF!</v>
      </c>
      <c r="C114" s="20" t="str">
        <f>IF(ISNUMBER(Main!#REF!),Main!#REF!,"")</f>
        <v/>
      </c>
      <c r="D114" s="25" t="e">
        <f>IF('Tm-Th-Salinity'!E114=0, 0.000001, 'Tm-supplement'!BB114)</f>
        <v>#REF!</v>
      </c>
      <c r="E114" t="e">
        <f t="shared" si="104"/>
        <v>#VALUE!</v>
      </c>
      <c r="F114" t="e">
        <f t="shared" si="105"/>
        <v>#REF!</v>
      </c>
      <c r="G114" t="str">
        <f t="shared" si="106"/>
        <v>DUD</v>
      </c>
      <c r="H114" t="str">
        <f t="shared" si="107"/>
        <v>DUD</v>
      </c>
      <c r="I114" t="str">
        <f t="shared" si="108"/>
        <v>DUD</v>
      </c>
      <c r="J114" t="str">
        <f t="shared" si="109"/>
        <v>DUD</v>
      </c>
      <c r="K114" t="str">
        <f t="shared" si="110"/>
        <v>DUD</v>
      </c>
      <c r="L114" t="str">
        <f t="shared" si="111"/>
        <v>DUD</v>
      </c>
      <c r="M114" t="str">
        <f t="shared" si="112"/>
        <v>DUD</v>
      </c>
      <c r="N114" t="str">
        <f t="shared" si="113"/>
        <v>DUD</v>
      </c>
      <c r="O114" t="str">
        <f t="shared" si="114"/>
        <v>DUD</v>
      </c>
      <c r="P114" t="str">
        <f t="shared" si="115"/>
        <v>DUD</v>
      </c>
      <c r="Q114" t="str">
        <f t="shared" si="116"/>
        <v>DUD</v>
      </c>
      <c r="R114" t="str">
        <f t="shared" si="117"/>
        <v>DUD</v>
      </c>
      <c r="S114" t="str">
        <f t="shared" si="118"/>
        <v>DUD</v>
      </c>
      <c r="T114" t="str">
        <f t="shared" si="119"/>
        <v>DUD</v>
      </c>
      <c r="U114" t="str">
        <f t="shared" si="120"/>
        <v>DUD</v>
      </c>
      <c r="V114" t="str">
        <f t="shared" si="121"/>
        <v>DUD</v>
      </c>
      <c r="W114" t="str">
        <f t="shared" si="122"/>
        <v>DUD</v>
      </c>
      <c r="X114" t="str">
        <f t="shared" si="123"/>
        <v>DUD</v>
      </c>
      <c r="Y114" t="str">
        <f t="shared" si="124"/>
        <v>DUD</v>
      </c>
      <c r="Z114" t="str">
        <f t="shared" si="125"/>
        <v>DUD</v>
      </c>
      <c r="AA114" t="str">
        <f t="shared" si="126"/>
        <v>DUD</v>
      </c>
      <c r="AB114" t="str">
        <f t="shared" si="127"/>
        <v>DUD</v>
      </c>
      <c r="AC114" t="str">
        <f t="shared" si="128"/>
        <v>DUD</v>
      </c>
      <c r="AD114" t="str">
        <f t="shared" si="129"/>
        <v>DUD</v>
      </c>
      <c r="AE114" t="str">
        <f t="shared" si="130"/>
        <v>DUD</v>
      </c>
      <c r="AF114" t="str">
        <f t="shared" si="131"/>
        <v>DUD</v>
      </c>
      <c r="AG114" t="str">
        <f t="shared" si="132"/>
        <v>DUD</v>
      </c>
      <c r="AH114" t="str">
        <f t="shared" si="133"/>
        <v>DUD</v>
      </c>
      <c r="AI114" t="str">
        <f t="shared" si="134"/>
        <v>DUD</v>
      </c>
      <c r="AJ114" t="str">
        <f t="shared" si="135"/>
        <v>DUD</v>
      </c>
      <c r="AK114" t="str">
        <f t="shared" si="136"/>
        <v>DUD</v>
      </c>
      <c r="AL114" t="str">
        <f t="shared" si="137"/>
        <v>DUD</v>
      </c>
      <c r="AM114" t="str">
        <f t="shared" si="138"/>
        <v>DUD</v>
      </c>
      <c r="AN114" t="str">
        <f t="shared" si="139"/>
        <v>DUD</v>
      </c>
      <c r="AO114">
        <f t="shared" si="140"/>
        <v>0</v>
      </c>
      <c r="AP114" s="69">
        <f t="shared" si="141"/>
        <v>1</v>
      </c>
      <c r="AQ114" s="21" t="str">
        <f t="shared" si="142"/>
        <v>Atkinson, A.B. Jr. (2002) A Model for the PTX Properties of H2O-NaCl. Unpublished MSc Thesis, Dept. of Geosciences, Virginia Tech, Blacksburg VA, 133 pp.</v>
      </c>
      <c r="AR114" s="30" t="e">
        <f t="shared" si="143"/>
        <v>#REF!</v>
      </c>
      <c r="AS114" s="30" t="e">
        <f t="shared" si="144"/>
        <v>#REF!</v>
      </c>
      <c r="AT114" s="30" t="e">
        <f t="shared" si="145"/>
        <v>#REF!</v>
      </c>
      <c r="AU114" s="68" t="str">
        <f t="shared" si="146"/>
        <v/>
      </c>
      <c r="AV114" s="30" t="e">
        <f t="shared" si="147"/>
        <v>#REF!</v>
      </c>
      <c r="AW114" s="63" t="e">
        <f>IF(AND(A114&gt;C114,B114="halite"),'Tm-supplement'!AS114,         0.9923-0.030512*(C114/100)^2-0.00021977*(C114/100)^4+0.086241*(D114)/10-0.041768*(C114/100)*(D114/10)+0.014825*(C114/100)^2*(D114/10)+0.001446*(C114/100)^3*(D114/10)-0.0000000030852*(C114/100)^8*(D114/10)+0.013051*(C114/100)*(D114/10)^2-0.0061402*(C114/100)^2*(D114/10)^2-0.0012843*(D114/10)^3+0.00037604*(C114/100)^2*(D114/10)^3-0.0000000099594*(C114/100)^2*(D114/10)^7)</f>
        <v>#REF!</v>
      </c>
      <c r="AX114" s="40" t="e">
        <f t="shared" si="148"/>
        <v>#REF!</v>
      </c>
      <c r="AY114"/>
    </row>
    <row r="115" spans="1:51" ht="13" customHeight="1">
      <c r="A115" t="e">
        <f>IF(ISBLANK(Main!#REF!), IF(ISNUMBER(Main!#REF!), 'Tm-Th-Salinity'!H115,""),Main!#REF!)</f>
        <v>#REF!</v>
      </c>
      <c r="B115" t="e">
        <f>Main!#REF!</f>
        <v>#REF!</v>
      </c>
      <c r="C115" s="20" t="str">
        <f>IF(ISNUMBER(Main!#REF!),Main!#REF!,"")</f>
        <v/>
      </c>
      <c r="D115" s="25" t="e">
        <f>IF('Tm-Th-Salinity'!E115=0, 0.000001, 'Tm-supplement'!BB115)</f>
        <v>#REF!</v>
      </c>
      <c r="E115" t="e">
        <f t="shared" si="104"/>
        <v>#VALUE!</v>
      </c>
      <c r="F115" t="e">
        <f t="shared" si="105"/>
        <v>#REF!</v>
      </c>
      <c r="G115" t="str">
        <f t="shared" si="106"/>
        <v>DUD</v>
      </c>
      <c r="H115" t="str">
        <f t="shared" si="107"/>
        <v>DUD</v>
      </c>
      <c r="I115" t="str">
        <f t="shared" si="108"/>
        <v>DUD</v>
      </c>
      <c r="J115" t="str">
        <f t="shared" si="109"/>
        <v>DUD</v>
      </c>
      <c r="K115" t="str">
        <f t="shared" si="110"/>
        <v>DUD</v>
      </c>
      <c r="L115" t="str">
        <f t="shared" si="111"/>
        <v>DUD</v>
      </c>
      <c r="M115" t="str">
        <f t="shared" si="112"/>
        <v>DUD</v>
      </c>
      <c r="N115" t="str">
        <f t="shared" si="113"/>
        <v>DUD</v>
      </c>
      <c r="O115" t="str">
        <f t="shared" si="114"/>
        <v>DUD</v>
      </c>
      <c r="P115" t="str">
        <f t="shared" si="115"/>
        <v>DUD</v>
      </c>
      <c r="Q115" t="str">
        <f t="shared" si="116"/>
        <v>DUD</v>
      </c>
      <c r="R115" t="str">
        <f t="shared" si="117"/>
        <v>DUD</v>
      </c>
      <c r="S115" t="str">
        <f t="shared" si="118"/>
        <v>DUD</v>
      </c>
      <c r="T115" t="str">
        <f t="shared" si="119"/>
        <v>DUD</v>
      </c>
      <c r="U115" t="str">
        <f t="shared" si="120"/>
        <v>DUD</v>
      </c>
      <c r="V115" t="str">
        <f t="shared" si="121"/>
        <v>DUD</v>
      </c>
      <c r="W115" t="str">
        <f t="shared" si="122"/>
        <v>DUD</v>
      </c>
      <c r="X115" t="str">
        <f t="shared" si="123"/>
        <v>DUD</v>
      </c>
      <c r="Y115" t="str">
        <f t="shared" si="124"/>
        <v>DUD</v>
      </c>
      <c r="Z115" t="str">
        <f t="shared" si="125"/>
        <v>DUD</v>
      </c>
      <c r="AA115" t="str">
        <f t="shared" si="126"/>
        <v>DUD</v>
      </c>
      <c r="AB115" t="str">
        <f t="shared" si="127"/>
        <v>DUD</v>
      </c>
      <c r="AC115" t="str">
        <f t="shared" si="128"/>
        <v>DUD</v>
      </c>
      <c r="AD115" t="str">
        <f t="shared" si="129"/>
        <v>DUD</v>
      </c>
      <c r="AE115" t="str">
        <f t="shared" si="130"/>
        <v>DUD</v>
      </c>
      <c r="AF115" t="str">
        <f t="shared" si="131"/>
        <v>DUD</v>
      </c>
      <c r="AG115" t="str">
        <f t="shared" si="132"/>
        <v>DUD</v>
      </c>
      <c r="AH115" t="str">
        <f t="shared" si="133"/>
        <v>DUD</v>
      </c>
      <c r="AI115" t="str">
        <f t="shared" si="134"/>
        <v>DUD</v>
      </c>
      <c r="AJ115" t="str">
        <f t="shared" si="135"/>
        <v>DUD</v>
      </c>
      <c r="AK115" t="str">
        <f t="shared" si="136"/>
        <v>DUD</v>
      </c>
      <c r="AL115" t="str">
        <f t="shared" si="137"/>
        <v>DUD</v>
      </c>
      <c r="AM115" t="str">
        <f t="shared" si="138"/>
        <v>DUD</v>
      </c>
      <c r="AN115" t="str">
        <f t="shared" si="139"/>
        <v>DUD</v>
      </c>
      <c r="AO115">
        <f t="shared" si="140"/>
        <v>0</v>
      </c>
      <c r="AP115" s="69">
        <f t="shared" si="141"/>
        <v>1</v>
      </c>
      <c r="AQ115" s="21" t="str">
        <f t="shared" si="142"/>
        <v>Atkinson, A.B. Jr. (2002) A Model for the PTX Properties of H2O-NaCl. Unpublished MSc Thesis, Dept. of Geosciences, Virginia Tech, Blacksburg VA, 133 pp.</v>
      </c>
      <c r="AR115" s="30" t="e">
        <f t="shared" si="143"/>
        <v>#REF!</v>
      </c>
      <c r="AS115" s="30" t="e">
        <f t="shared" si="144"/>
        <v>#REF!</v>
      </c>
      <c r="AT115" s="30" t="e">
        <f t="shared" si="145"/>
        <v>#REF!</v>
      </c>
      <c r="AU115" s="68" t="str">
        <f t="shared" si="146"/>
        <v/>
      </c>
      <c r="AV115" s="30" t="e">
        <f t="shared" si="147"/>
        <v>#REF!</v>
      </c>
      <c r="AW115" s="63" t="e">
        <f>IF(AND(A115&gt;C115,B115="halite"),'Tm-supplement'!AS115,         0.9923-0.030512*(C115/100)^2-0.00021977*(C115/100)^4+0.086241*(D115)/10-0.041768*(C115/100)*(D115/10)+0.014825*(C115/100)^2*(D115/10)+0.001446*(C115/100)^3*(D115/10)-0.0000000030852*(C115/100)^8*(D115/10)+0.013051*(C115/100)*(D115/10)^2-0.0061402*(C115/100)^2*(D115/10)^2-0.0012843*(D115/10)^3+0.00037604*(C115/100)^2*(D115/10)^3-0.0000000099594*(C115/100)^2*(D115/10)^7)</f>
        <v>#REF!</v>
      </c>
      <c r="AX115" s="40" t="e">
        <f t="shared" si="148"/>
        <v>#REF!</v>
      </c>
      <c r="AY115"/>
    </row>
    <row r="116" spans="1:51" ht="13" customHeight="1">
      <c r="A116" t="e">
        <f>IF(ISBLANK(Main!#REF!), IF(ISNUMBER(Main!#REF!), 'Tm-Th-Salinity'!H116,""),Main!#REF!)</f>
        <v>#REF!</v>
      </c>
      <c r="B116" t="e">
        <f>Main!#REF!</f>
        <v>#REF!</v>
      </c>
      <c r="C116" s="20" t="str">
        <f>IF(ISNUMBER(Main!#REF!),Main!#REF!,"")</f>
        <v/>
      </c>
      <c r="D116" s="25" t="e">
        <f>IF('Tm-Th-Salinity'!E116=0, 0.000001, 'Tm-supplement'!BB116)</f>
        <v>#REF!</v>
      </c>
      <c r="E116" t="e">
        <f t="shared" si="104"/>
        <v>#VALUE!</v>
      </c>
      <c r="F116" t="e">
        <f t="shared" si="105"/>
        <v>#REF!</v>
      </c>
      <c r="G116" t="str">
        <f t="shared" si="106"/>
        <v>DUD</v>
      </c>
      <c r="H116" t="str">
        <f t="shared" si="107"/>
        <v>DUD</v>
      </c>
      <c r="I116" t="str">
        <f t="shared" si="108"/>
        <v>DUD</v>
      </c>
      <c r="J116" t="str">
        <f t="shared" si="109"/>
        <v>DUD</v>
      </c>
      <c r="K116" t="str">
        <f t="shared" si="110"/>
        <v>DUD</v>
      </c>
      <c r="L116" t="str">
        <f t="shared" si="111"/>
        <v>DUD</v>
      </c>
      <c r="M116" t="str">
        <f t="shared" si="112"/>
        <v>DUD</v>
      </c>
      <c r="N116" t="str">
        <f t="shared" si="113"/>
        <v>DUD</v>
      </c>
      <c r="O116" t="str">
        <f t="shared" si="114"/>
        <v>DUD</v>
      </c>
      <c r="P116" t="str">
        <f t="shared" si="115"/>
        <v>DUD</v>
      </c>
      <c r="Q116" t="str">
        <f t="shared" si="116"/>
        <v>DUD</v>
      </c>
      <c r="R116" t="str">
        <f t="shared" si="117"/>
        <v>DUD</v>
      </c>
      <c r="S116" t="str">
        <f t="shared" si="118"/>
        <v>DUD</v>
      </c>
      <c r="T116" t="str">
        <f t="shared" si="119"/>
        <v>DUD</v>
      </c>
      <c r="U116" t="str">
        <f t="shared" si="120"/>
        <v>DUD</v>
      </c>
      <c r="V116" t="str">
        <f t="shared" si="121"/>
        <v>DUD</v>
      </c>
      <c r="W116" t="str">
        <f t="shared" si="122"/>
        <v>DUD</v>
      </c>
      <c r="X116" t="str">
        <f t="shared" si="123"/>
        <v>DUD</v>
      </c>
      <c r="Y116" t="str">
        <f t="shared" si="124"/>
        <v>DUD</v>
      </c>
      <c r="Z116" t="str">
        <f t="shared" si="125"/>
        <v>DUD</v>
      </c>
      <c r="AA116" t="str">
        <f t="shared" si="126"/>
        <v>DUD</v>
      </c>
      <c r="AB116" t="str">
        <f t="shared" si="127"/>
        <v>DUD</v>
      </c>
      <c r="AC116" t="str">
        <f t="shared" si="128"/>
        <v>DUD</v>
      </c>
      <c r="AD116" t="str">
        <f t="shared" si="129"/>
        <v>DUD</v>
      </c>
      <c r="AE116" t="str">
        <f t="shared" si="130"/>
        <v>DUD</v>
      </c>
      <c r="AF116" t="str">
        <f t="shared" si="131"/>
        <v>DUD</v>
      </c>
      <c r="AG116" t="str">
        <f t="shared" si="132"/>
        <v>DUD</v>
      </c>
      <c r="AH116" t="str">
        <f t="shared" si="133"/>
        <v>DUD</v>
      </c>
      <c r="AI116" t="str">
        <f t="shared" si="134"/>
        <v>DUD</v>
      </c>
      <c r="AJ116" t="str">
        <f t="shared" si="135"/>
        <v>DUD</v>
      </c>
      <c r="AK116" t="str">
        <f t="shared" si="136"/>
        <v>DUD</v>
      </c>
      <c r="AL116" t="str">
        <f t="shared" si="137"/>
        <v>DUD</v>
      </c>
      <c r="AM116" t="str">
        <f t="shared" si="138"/>
        <v>DUD</v>
      </c>
      <c r="AN116" t="str">
        <f t="shared" si="139"/>
        <v>DUD</v>
      </c>
      <c r="AO116">
        <f t="shared" si="140"/>
        <v>0</v>
      </c>
      <c r="AP116" s="69">
        <f t="shared" si="141"/>
        <v>1</v>
      </c>
      <c r="AQ116" s="21" t="str">
        <f t="shared" si="142"/>
        <v>Atkinson, A.B. Jr. (2002) A Model for the PTX Properties of H2O-NaCl. Unpublished MSc Thesis, Dept. of Geosciences, Virginia Tech, Blacksburg VA, 133 pp.</v>
      </c>
      <c r="AR116" s="30" t="e">
        <f t="shared" si="143"/>
        <v>#REF!</v>
      </c>
      <c r="AS116" s="30" t="e">
        <f t="shared" si="144"/>
        <v>#REF!</v>
      </c>
      <c r="AT116" s="30" t="e">
        <f t="shared" si="145"/>
        <v>#REF!</v>
      </c>
      <c r="AU116" s="68" t="str">
        <f t="shared" si="146"/>
        <v/>
      </c>
      <c r="AV116" s="30" t="e">
        <f t="shared" si="147"/>
        <v>#REF!</v>
      </c>
      <c r="AW116" s="63" t="e">
        <f>IF(AND(A116&gt;C116,B116="halite"),'Tm-supplement'!AS116,         0.9923-0.030512*(C116/100)^2-0.00021977*(C116/100)^4+0.086241*(D116)/10-0.041768*(C116/100)*(D116/10)+0.014825*(C116/100)^2*(D116/10)+0.001446*(C116/100)^3*(D116/10)-0.0000000030852*(C116/100)^8*(D116/10)+0.013051*(C116/100)*(D116/10)^2-0.0061402*(C116/100)^2*(D116/10)^2-0.0012843*(D116/10)^3+0.00037604*(C116/100)^2*(D116/10)^3-0.0000000099594*(C116/100)^2*(D116/10)^7)</f>
        <v>#REF!</v>
      </c>
      <c r="AX116" s="40" t="e">
        <f t="shared" si="148"/>
        <v>#REF!</v>
      </c>
      <c r="AY116"/>
    </row>
    <row r="117" spans="1:51" ht="13" customHeight="1">
      <c r="A117" t="e">
        <f>IF(ISBLANK(Main!#REF!), IF(ISNUMBER(Main!#REF!), 'Tm-Th-Salinity'!H117,""),Main!#REF!)</f>
        <v>#REF!</v>
      </c>
      <c r="B117" t="e">
        <f>Main!#REF!</f>
        <v>#REF!</v>
      </c>
      <c r="C117" s="20" t="str">
        <f>IF(ISNUMBER(Main!#REF!),Main!#REF!,"")</f>
        <v/>
      </c>
      <c r="D117" s="25" t="e">
        <f>IF('Tm-Th-Salinity'!E117=0, 0.000001, 'Tm-supplement'!BB117)</f>
        <v>#REF!</v>
      </c>
      <c r="E117" t="e">
        <f t="shared" si="104"/>
        <v>#VALUE!</v>
      </c>
      <c r="F117" t="e">
        <f t="shared" si="105"/>
        <v>#REF!</v>
      </c>
      <c r="G117" t="str">
        <f t="shared" si="106"/>
        <v>DUD</v>
      </c>
      <c r="H117" t="str">
        <f t="shared" si="107"/>
        <v>DUD</v>
      </c>
      <c r="I117" t="str">
        <f t="shared" si="108"/>
        <v>DUD</v>
      </c>
      <c r="J117" t="str">
        <f t="shared" si="109"/>
        <v>DUD</v>
      </c>
      <c r="K117" t="str">
        <f t="shared" si="110"/>
        <v>DUD</v>
      </c>
      <c r="L117" t="str">
        <f t="shared" si="111"/>
        <v>DUD</v>
      </c>
      <c r="M117" t="str">
        <f t="shared" si="112"/>
        <v>DUD</v>
      </c>
      <c r="N117" t="str">
        <f t="shared" si="113"/>
        <v>DUD</v>
      </c>
      <c r="O117" t="str">
        <f t="shared" si="114"/>
        <v>DUD</v>
      </c>
      <c r="P117" t="str">
        <f t="shared" si="115"/>
        <v>DUD</v>
      </c>
      <c r="Q117" t="str">
        <f t="shared" si="116"/>
        <v>DUD</v>
      </c>
      <c r="R117" t="str">
        <f t="shared" si="117"/>
        <v>DUD</v>
      </c>
      <c r="S117" t="str">
        <f t="shared" si="118"/>
        <v>DUD</v>
      </c>
      <c r="T117" t="str">
        <f t="shared" si="119"/>
        <v>DUD</v>
      </c>
      <c r="U117" t="str">
        <f t="shared" si="120"/>
        <v>DUD</v>
      </c>
      <c r="V117" t="str">
        <f t="shared" si="121"/>
        <v>DUD</v>
      </c>
      <c r="W117" t="str">
        <f t="shared" si="122"/>
        <v>DUD</v>
      </c>
      <c r="X117" t="str">
        <f t="shared" si="123"/>
        <v>DUD</v>
      </c>
      <c r="Y117" t="str">
        <f t="shared" si="124"/>
        <v>DUD</v>
      </c>
      <c r="Z117" t="str">
        <f t="shared" si="125"/>
        <v>DUD</v>
      </c>
      <c r="AA117" t="str">
        <f t="shared" si="126"/>
        <v>DUD</v>
      </c>
      <c r="AB117" t="str">
        <f t="shared" si="127"/>
        <v>DUD</v>
      </c>
      <c r="AC117" t="str">
        <f t="shared" si="128"/>
        <v>DUD</v>
      </c>
      <c r="AD117" t="str">
        <f t="shared" si="129"/>
        <v>DUD</v>
      </c>
      <c r="AE117" t="str">
        <f t="shared" si="130"/>
        <v>DUD</v>
      </c>
      <c r="AF117" t="str">
        <f t="shared" si="131"/>
        <v>DUD</v>
      </c>
      <c r="AG117" t="str">
        <f t="shared" si="132"/>
        <v>DUD</v>
      </c>
      <c r="AH117" t="str">
        <f t="shared" si="133"/>
        <v>DUD</v>
      </c>
      <c r="AI117" t="str">
        <f t="shared" si="134"/>
        <v>DUD</v>
      </c>
      <c r="AJ117" t="str">
        <f t="shared" si="135"/>
        <v>DUD</v>
      </c>
      <c r="AK117" t="str">
        <f t="shared" si="136"/>
        <v>DUD</v>
      </c>
      <c r="AL117" t="str">
        <f t="shared" si="137"/>
        <v>DUD</v>
      </c>
      <c r="AM117" t="str">
        <f t="shared" si="138"/>
        <v>DUD</v>
      </c>
      <c r="AN117" t="str">
        <f t="shared" si="139"/>
        <v>DUD</v>
      </c>
      <c r="AO117">
        <f t="shared" si="140"/>
        <v>0</v>
      </c>
      <c r="AP117" s="69">
        <f t="shared" si="141"/>
        <v>1</v>
      </c>
      <c r="AQ117" s="21" t="str">
        <f t="shared" si="142"/>
        <v>Atkinson, A.B. Jr. (2002) A Model for the PTX Properties of H2O-NaCl. Unpublished MSc Thesis, Dept. of Geosciences, Virginia Tech, Blacksburg VA, 133 pp.</v>
      </c>
      <c r="AR117" s="30" t="e">
        <f t="shared" si="143"/>
        <v>#REF!</v>
      </c>
      <c r="AS117" s="30" t="e">
        <f t="shared" si="144"/>
        <v>#REF!</v>
      </c>
      <c r="AT117" s="30" t="e">
        <f t="shared" si="145"/>
        <v>#REF!</v>
      </c>
      <c r="AU117" s="68" t="str">
        <f t="shared" si="146"/>
        <v/>
      </c>
      <c r="AV117" s="30" t="e">
        <f t="shared" si="147"/>
        <v>#REF!</v>
      </c>
      <c r="AW117" s="63" t="e">
        <f>IF(AND(A117&gt;C117,B117="halite"),'Tm-supplement'!AS117,         0.9923-0.030512*(C117/100)^2-0.00021977*(C117/100)^4+0.086241*(D117)/10-0.041768*(C117/100)*(D117/10)+0.014825*(C117/100)^2*(D117/10)+0.001446*(C117/100)^3*(D117/10)-0.0000000030852*(C117/100)^8*(D117/10)+0.013051*(C117/100)*(D117/10)^2-0.0061402*(C117/100)^2*(D117/10)^2-0.0012843*(D117/10)^3+0.00037604*(C117/100)^2*(D117/10)^3-0.0000000099594*(C117/100)^2*(D117/10)^7)</f>
        <v>#REF!</v>
      </c>
      <c r="AX117" s="40" t="e">
        <f t="shared" si="148"/>
        <v>#REF!</v>
      </c>
      <c r="AY117"/>
    </row>
    <row r="118" spans="1:51" ht="13" customHeight="1">
      <c r="A118" t="e">
        <f>IF(ISBLANK(Main!#REF!), IF(ISNUMBER(Main!#REF!), 'Tm-Th-Salinity'!H118,""),Main!#REF!)</f>
        <v>#REF!</v>
      </c>
      <c r="B118" t="e">
        <f>Main!#REF!</f>
        <v>#REF!</v>
      </c>
      <c r="C118" s="20" t="str">
        <f>IF(ISNUMBER(Main!#REF!),Main!#REF!,"")</f>
        <v/>
      </c>
      <c r="D118" s="25" t="e">
        <f>IF('Tm-Th-Salinity'!E118=0, 0.000001, 'Tm-supplement'!BB118)</f>
        <v>#REF!</v>
      </c>
      <c r="E118" t="e">
        <f t="shared" si="104"/>
        <v>#VALUE!</v>
      </c>
      <c r="F118" t="e">
        <f t="shared" si="105"/>
        <v>#REF!</v>
      </c>
      <c r="G118" t="str">
        <f t="shared" si="106"/>
        <v>DUD</v>
      </c>
      <c r="H118" t="str">
        <f t="shared" si="107"/>
        <v>DUD</v>
      </c>
      <c r="I118" t="str">
        <f t="shared" si="108"/>
        <v>DUD</v>
      </c>
      <c r="J118" t="str">
        <f t="shared" si="109"/>
        <v>DUD</v>
      </c>
      <c r="K118" t="str">
        <f t="shared" si="110"/>
        <v>DUD</v>
      </c>
      <c r="L118" t="str">
        <f t="shared" si="111"/>
        <v>DUD</v>
      </c>
      <c r="M118" t="str">
        <f t="shared" si="112"/>
        <v>DUD</v>
      </c>
      <c r="N118" t="str">
        <f t="shared" si="113"/>
        <v>DUD</v>
      </c>
      <c r="O118" t="str">
        <f t="shared" si="114"/>
        <v>DUD</v>
      </c>
      <c r="P118" t="str">
        <f t="shared" si="115"/>
        <v>DUD</v>
      </c>
      <c r="Q118" t="str">
        <f t="shared" si="116"/>
        <v>DUD</v>
      </c>
      <c r="R118" t="str">
        <f t="shared" si="117"/>
        <v>DUD</v>
      </c>
      <c r="S118" t="str">
        <f t="shared" si="118"/>
        <v>DUD</v>
      </c>
      <c r="T118" t="str">
        <f t="shared" si="119"/>
        <v>DUD</v>
      </c>
      <c r="U118" t="str">
        <f t="shared" si="120"/>
        <v>DUD</v>
      </c>
      <c r="V118" t="str">
        <f t="shared" si="121"/>
        <v>DUD</v>
      </c>
      <c r="W118" t="str">
        <f t="shared" si="122"/>
        <v>DUD</v>
      </c>
      <c r="X118" t="str">
        <f t="shared" si="123"/>
        <v>DUD</v>
      </c>
      <c r="Y118" t="str">
        <f t="shared" si="124"/>
        <v>DUD</v>
      </c>
      <c r="Z118" t="str">
        <f t="shared" si="125"/>
        <v>DUD</v>
      </c>
      <c r="AA118" t="str">
        <f t="shared" si="126"/>
        <v>DUD</v>
      </c>
      <c r="AB118" t="str">
        <f t="shared" si="127"/>
        <v>DUD</v>
      </c>
      <c r="AC118" t="str">
        <f t="shared" si="128"/>
        <v>DUD</v>
      </c>
      <c r="AD118" t="str">
        <f t="shared" si="129"/>
        <v>DUD</v>
      </c>
      <c r="AE118" t="str">
        <f t="shared" si="130"/>
        <v>DUD</v>
      </c>
      <c r="AF118" t="str">
        <f t="shared" si="131"/>
        <v>DUD</v>
      </c>
      <c r="AG118" t="str">
        <f t="shared" si="132"/>
        <v>DUD</v>
      </c>
      <c r="AH118" t="str">
        <f t="shared" si="133"/>
        <v>DUD</v>
      </c>
      <c r="AI118" t="str">
        <f t="shared" si="134"/>
        <v>DUD</v>
      </c>
      <c r="AJ118" t="str">
        <f t="shared" si="135"/>
        <v>DUD</v>
      </c>
      <c r="AK118" t="str">
        <f t="shared" si="136"/>
        <v>DUD</v>
      </c>
      <c r="AL118" t="str">
        <f t="shared" si="137"/>
        <v>DUD</v>
      </c>
      <c r="AM118" t="str">
        <f t="shared" si="138"/>
        <v>DUD</v>
      </c>
      <c r="AN118" t="str">
        <f t="shared" si="139"/>
        <v>DUD</v>
      </c>
      <c r="AO118">
        <f t="shared" si="140"/>
        <v>0</v>
      </c>
      <c r="AP118" s="69">
        <f t="shared" si="141"/>
        <v>1</v>
      </c>
      <c r="AQ118" s="21" t="str">
        <f t="shared" si="142"/>
        <v>Atkinson, A.B. Jr. (2002) A Model for the PTX Properties of H2O-NaCl. Unpublished MSc Thesis, Dept. of Geosciences, Virginia Tech, Blacksburg VA, 133 pp.</v>
      </c>
      <c r="AR118" s="30" t="e">
        <f t="shared" si="143"/>
        <v>#REF!</v>
      </c>
      <c r="AS118" s="30" t="e">
        <f t="shared" si="144"/>
        <v>#REF!</v>
      </c>
      <c r="AT118" s="30" t="e">
        <f t="shared" si="145"/>
        <v>#REF!</v>
      </c>
      <c r="AU118" s="68" t="str">
        <f t="shared" si="146"/>
        <v/>
      </c>
      <c r="AV118" s="30" t="e">
        <f t="shared" si="147"/>
        <v>#REF!</v>
      </c>
      <c r="AW118" s="63" t="e">
        <f>IF(AND(A118&gt;C118,B118="halite"),'Tm-supplement'!AS118,         0.9923-0.030512*(C118/100)^2-0.00021977*(C118/100)^4+0.086241*(D118)/10-0.041768*(C118/100)*(D118/10)+0.014825*(C118/100)^2*(D118/10)+0.001446*(C118/100)^3*(D118/10)-0.0000000030852*(C118/100)^8*(D118/10)+0.013051*(C118/100)*(D118/10)^2-0.0061402*(C118/100)^2*(D118/10)^2-0.0012843*(D118/10)^3+0.00037604*(C118/100)^2*(D118/10)^3-0.0000000099594*(C118/100)^2*(D118/10)^7)</f>
        <v>#REF!</v>
      </c>
      <c r="AX118" s="40" t="e">
        <f t="shared" si="148"/>
        <v>#REF!</v>
      </c>
      <c r="AY118"/>
    </row>
    <row r="119" spans="1:51" ht="13" customHeight="1">
      <c r="A119" t="e">
        <f>IF(ISBLANK(Main!#REF!), IF(ISNUMBER(Main!#REF!), 'Tm-Th-Salinity'!H119,""),Main!#REF!)</f>
        <v>#REF!</v>
      </c>
      <c r="B119" t="e">
        <f>Main!#REF!</f>
        <v>#REF!</v>
      </c>
      <c r="C119" s="20" t="str">
        <f>IF(ISNUMBER(Main!#REF!),Main!#REF!,"")</f>
        <v/>
      </c>
      <c r="D119" s="25" t="e">
        <f>IF('Tm-Th-Salinity'!E119=0, 0.000001, 'Tm-supplement'!BB119)</f>
        <v>#REF!</v>
      </c>
      <c r="E119" t="e">
        <f t="shared" si="104"/>
        <v>#VALUE!</v>
      </c>
      <c r="F119" t="e">
        <f t="shared" si="105"/>
        <v>#REF!</v>
      </c>
      <c r="G119" t="str">
        <f t="shared" si="106"/>
        <v>DUD</v>
      </c>
      <c r="H119" t="str">
        <f t="shared" si="107"/>
        <v>DUD</v>
      </c>
      <c r="I119" t="str">
        <f t="shared" si="108"/>
        <v>DUD</v>
      </c>
      <c r="J119" t="str">
        <f t="shared" si="109"/>
        <v>DUD</v>
      </c>
      <c r="K119" t="str">
        <f t="shared" si="110"/>
        <v>DUD</v>
      </c>
      <c r="L119" t="str">
        <f t="shared" si="111"/>
        <v>DUD</v>
      </c>
      <c r="M119" t="str">
        <f t="shared" si="112"/>
        <v>DUD</v>
      </c>
      <c r="N119" t="str">
        <f t="shared" si="113"/>
        <v>DUD</v>
      </c>
      <c r="O119" t="str">
        <f t="shared" si="114"/>
        <v>DUD</v>
      </c>
      <c r="P119" t="str">
        <f t="shared" si="115"/>
        <v>DUD</v>
      </c>
      <c r="Q119" t="str">
        <f t="shared" si="116"/>
        <v>DUD</v>
      </c>
      <c r="R119" t="str">
        <f t="shared" si="117"/>
        <v>DUD</v>
      </c>
      <c r="S119" t="str">
        <f t="shared" si="118"/>
        <v>DUD</v>
      </c>
      <c r="T119" t="str">
        <f t="shared" si="119"/>
        <v>DUD</v>
      </c>
      <c r="U119" t="str">
        <f t="shared" si="120"/>
        <v>DUD</v>
      </c>
      <c r="V119" t="str">
        <f t="shared" si="121"/>
        <v>DUD</v>
      </c>
      <c r="W119" t="str">
        <f t="shared" si="122"/>
        <v>DUD</v>
      </c>
      <c r="X119" t="str">
        <f t="shared" si="123"/>
        <v>DUD</v>
      </c>
      <c r="Y119" t="str">
        <f t="shared" si="124"/>
        <v>DUD</v>
      </c>
      <c r="Z119" t="str">
        <f t="shared" si="125"/>
        <v>DUD</v>
      </c>
      <c r="AA119" t="str">
        <f t="shared" si="126"/>
        <v>DUD</v>
      </c>
      <c r="AB119" t="str">
        <f t="shared" si="127"/>
        <v>DUD</v>
      </c>
      <c r="AC119" t="str">
        <f t="shared" si="128"/>
        <v>DUD</v>
      </c>
      <c r="AD119" t="str">
        <f t="shared" si="129"/>
        <v>DUD</v>
      </c>
      <c r="AE119" t="str">
        <f t="shared" si="130"/>
        <v>DUD</v>
      </c>
      <c r="AF119" t="str">
        <f t="shared" si="131"/>
        <v>DUD</v>
      </c>
      <c r="AG119" t="str">
        <f t="shared" si="132"/>
        <v>DUD</v>
      </c>
      <c r="AH119" t="str">
        <f t="shared" si="133"/>
        <v>DUD</v>
      </c>
      <c r="AI119" t="str">
        <f t="shared" si="134"/>
        <v>DUD</v>
      </c>
      <c r="AJ119" t="str">
        <f t="shared" si="135"/>
        <v>DUD</v>
      </c>
      <c r="AK119" t="str">
        <f t="shared" si="136"/>
        <v>DUD</v>
      </c>
      <c r="AL119" t="str">
        <f t="shared" si="137"/>
        <v>DUD</v>
      </c>
      <c r="AM119" t="str">
        <f t="shared" si="138"/>
        <v>DUD</v>
      </c>
      <c r="AN119" t="str">
        <f t="shared" si="139"/>
        <v>DUD</v>
      </c>
      <c r="AO119">
        <f t="shared" si="140"/>
        <v>0</v>
      </c>
      <c r="AP119" s="69">
        <f t="shared" si="141"/>
        <v>1</v>
      </c>
      <c r="AQ119" s="21" t="str">
        <f t="shared" si="142"/>
        <v>Atkinson, A.B. Jr. (2002) A Model for the PTX Properties of H2O-NaCl. Unpublished MSc Thesis, Dept. of Geosciences, Virginia Tech, Blacksburg VA, 133 pp.</v>
      </c>
      <c r="AR119" s="30" t="e">
        <f t="shared" si="143"/>
        <v>#REF!</v>
      </c>
      <c r="AS119" s="30" t="e">
        <f t="shared" si="144"/>
        <v>#REF!</v>
      </c>
      <c r="AT119" s="30" t="e">
        <f t="shared" si="145"/>
        <v>#REF!</v>
      </c>
      <c r="AU119" s="68" t="str">
        <f t="shared" si="146"/>
        <v/>
      </c>
      <c r="AV119" s="30" t="e">
        <f t="shared" si="147"/>
        <v>#REF!</v>
      </c>
      <c r="AW119" s="63" t="e">
        <f>IF(AND(A119&gt;C119,B119="halite"),'Tm-supplement'!AS119,         0.9923-0.030512*(C119/100)^2-0.00021977*(C119/100)^4+0.086241*(D119)/10-0.041768*(C119/100)*(D119/10)+0.014825*(C119/100)^2*(D119/10)+0.001446*(C119/100)^3*(D119/10)-0.0000000030852*(C119/100)^8*(D119/10)+0.013051*(C119/100)*(D119/10)^2-0.0061402*(C119/100)^2*(D119/10)^2-0.0012843*(D119/10)^3+0.00037604*(C119/100)^2*(D119/10)^3-0.0000000099594*(C119/100)^2*(D119/10)^7)</f>
        <v>#REF!</v>
      </c>
      <c r="AX119" s="40" t="e">
        <f t="shared" si="148"/>
        <v>#REF!</v>
      </c>
      <c r="AY119"/>
    </row>
    <row r="120" spans="1:51" ht="13" customHeight="1">
      <c r="A120" t="e">
        <f>IF(ISBLANK(Main!#REF!), IF(ISNUMBER(Main!#REF!), 'Tm-Th-Salinity'!H120,""),Main!#REF!)</f>
        <v>#REF!</v>
      </c>
      <c r="B120" t="e">
        <f>Main!#REF!</f>
        <v>#REF!</v>
      </c>
      <c r="C120" s="20" t="str">
        <f>IF(ISNUMBER(Main!#REF!),Main!#REF!,"")</f>
        <v/>
      </c>
      <c r="D120" s="25" t="e">
        <f>IF('Tm-Th-Salinity'!E120=0, 0.000001, 'Tm-supplement'!BB120)</f>
        <v>#REF!</v>
      </c>
      <c r="E120" t="e">
        <f t="shared" si="104"/>
        <v>#VALUE!</v>
      </c>
      <c r="F120" t="e">
        <f t="shared" si="105"/>
        <v>#REF!</v>
      </c>
      <c r="G120" t="str">
        <f t="shared" si="106"/>
        <v>DUD</v>
      </c>
      <c r="H120" t="str">
        <f t="shared" si="107"/>
        <v>DUD</v>
      </c>
      <c r="I120" t="str">
        <f t="shared" si="108"/>
        <v>DUD</v>
      </c>
      <c r="J120" t="str">
        <f t="shared" si="109"/>
        <v>DUD</v>
      </c>
      <c r="K120" t="str">
        <f t="shared" si="110"/>
        <v>DUD</v>
      </c>
      <c r="L120" t="str">
        <f t="shared" si="111"/>
        <v>DUD</v>
      </c>
      <c r="M120" t="str">
        <f t="shared" si="112"/>
        <v>DUD</v>
      </c>
      <c r="N120" t="str">
        <f t="shared" si="113"/>
        <v>DUD</v>
      </c>
      <c r="O120" t="str">
        <f t="shared" si="114"/>
        <v>DUD</v>
      </c>
      <c r="P120" t="str">
        <f t="shared" si="115"/>
        <v>DUD</v>
      </c>
      <c r="Q120" t="str">
        <f t="shared" si="116"/>
        <v>DUD</v>
      </c>
      <c r="R120" t="str">
        <f t="shared" si="117"/>
        <v>DUD</v>
      </c>
      <c r="S120" t="str">
        <f t="shared" si="118"/>
        <v>DUD</v>
      </c>
      <c r="T120" t="str">
        <f t="shared" si="119"/>
        <v>DUD</v>
      </c>
      <c r="U120" t="str">
        <f t="shared" si="120"/>
        <v>DUD</v>
      </c>
      <c r="V120" t="str">
        <f t="shared" si="121"/>
        <v>DUD</v>
      </c>
      <c r="W120" t="str">
        <f t="shared" si="122"/>
        <v>DUD</v>
      </c>
      <c r="X120" t="str">
        <f t="shared" si="123"/>
        <v>DUD</v>
      </c>
      <c r="Y120" t="str">
        <f t="shared" si="124"/>
        <v>DUD</v>
      </c>
      <c r="Z120" t="str">
        <f t="shared" si="125"/>
        <v>DUD</v>
      </c>
      <c r="AA120" t="str">
        <f t="shared" si="126"/>
        <v>DUD</v>
      </c>
      <c r="AB120" t="str">
        <f t="shared" si="127"/>
        <v>DUD</v>
      </c>
      <c r="AC120" t="str">
        <f t="shared" si="128"/>
        <v>DUD</v>
      </c>
      <c r="AD120" t="str">
        <f t="shared" si="129"/>
        <v>DUD</v>
      </c>
      <c r="AE120" t="str">
        <f t="shared" si="130"/>
        <v>DUD</v>
      </c>
      <c r="AF120" t="str">
        <f t="shared" si="131"/>
        <v>DUD</v>
      </c>
      <c r="AG120" t="str">
        <f t="shared" si="132"/>
        <v>DUD</v>
      </c>
      <c r="AH120" t="str">
        <f t="shared" si="133"/>
        <v>DUD</v>
      </c>
      <c r="AI120" t="str">
        <f t="shared" si="134"/>
        <v>DUD</v>
      </c>
      <c r="AJ120" t="str">
        <f t="shared" si="135"/>
        <v>DUD</v>
      </c>
      <c r="AK120" t="str">
        <f t="shared" si="136"/>
        <v>DUD</v>
      </c>
      <c r="AL120" t="str">
        <f t="shared" si="137"/>
        <v>DUD</v>
      </c>
      <c r="AM120" t="str">
        <f t="shared" si="138"/>
        <v>DUD</v>
      </c>
      <c r="AN120" t="str">
        <f t="shared" si="139"/>
        <v>DUD</v>
      </c>
      <c r="AO120">
        <f t="shared" si="140"/>
        <v>0</v>
      </c>
      <c r="AP120" s="69">
        <f t="shared" si="141"/>
        <v>1</v>
      </c>
      <c r="AQ120" s="21" t="str">
        <f t="shared" si="142"/>
        <v>Atkinson, A.B. Jr. (2002) A Model for the PTX Properties of H2O-NaCl. Unpublished MSc Thesis, Dept. of Geosciences, Virginia Tech, Blacksburg VA, 133 pp.</v>
      </c>
      <c r="AR120" s="30" t="e">
        <f t="shared" si="143"/>
        <v>#REF!</v>
      </c>
      <c r="AS120" s="30" t="e">
        <f t="shared" si="144"/>
        <v>#REF!</v>
      </c>
      <c r="AT120" s="30" t="e">
        <f t="shared" si="145"/>
        <v>#REF!</v>
      </c>
      <c r="AU120" s="68" t="str">
        <f t="shared" si="146"/>
        <v/>
      </c>
      <c r="AV120" s="30" t="e">
        <f t="shared" si="147"/>
        <v>#REF!</v>
      </c>
      <c r="AW120" s="63" t="e">
        <f>IF(AND(A120&gt;C120,B120="halite"),'Tm-supplement'!AS120,         0.9923-0.030512*(C120/100)^2-0.00021977*(C120/100)^4+0.086241*(D120)/10-0.041768*(C120/100)*(D120/10)+0.014825*(C120/100)^2*(D120/10)+0.001446*(C120/100)^3*(D120/10)-0.0000000030852*(C120/100)^8*(D120/10)+0.013051*(C120/100)*(D120/10)^2-0.0061402*(C120/100)^2*(D120/10)^2-0.0012843*(D120/10)^3+0.00037604*(C120/100)^2*(D120/10)^3-0.0000000099594*(C120/100)^2*(D120/10)^7)</f>
        <v>#REF!</v>
      </c>
      <c r="AX120" s="40" t="e">
        <f t="shared" si="148"/>
        <v>#REF!</v>
      </c>
      <c r="AY120"/>
    </row>
    <row r="121" spans="1:51" ht="13" customHeight="1">
      <c r="A121" t="e">
        <f>IF(ISBLANK(Main!#REF!), IF(ISNUMBER(Main!#REF!), 'Tm-Th-Salinity'!H121,""),Main!#REF!)</f>
        <v>#REF!</v>
      </c>
      <c r="B121" t="e">
        <f>Main!#REF!</f>
        <v>#REF!</v>
      </c>
      <c r="C121" s="20" t="str">
        <f>IF(ISNUMBER(Main!#REF!),Main!#REF!,"")</f>
        <v/>
      </c>
      <c r="D121" s="25" t="e">
        <f>IF('Tm-Th-Salinity'!E121=0, 0.000001, 'Tm-supplement'!BB121)</f>
        <v>#REF!</v>
      </c>
      <c r="E121" t="e">
        <f t="shared" si="104"/>
        <v>#VALUE!</v>
      </c>
      <c r="F121" t="e">
        <f t="shared" si="105"/>
        <v>#REF!</v>
      </c>
      <c r="G121" t="str">
        <f t="shared" si="106"/>
        <v>DUD</v>
      </c>
      <c r="H121" t="str">
        <f t="shared" si="107"/>
        <v>DUD</v>
      </c>
      <c r="I121" t="str">
        <f t="shared" si="108"/>
        <v>DUD</v>
      </c>
      <c r="J121" t="str">
        <f t="shared" si="109"/>
        <v>DUD</v>
      </c>
      <c r="K121" t="str">
        <f t="shared" si="110"/>
        <v>DUD</v>
      </c>
      <c r="L121" t="str">
        <f t="shared" si="111"/>
        <v>DUD</v>
      </c>
      <c r="M121" t="str">
        <f t="shared" si="112"/>
        <v>DUD</v>
      </c>
      <c r="N121" t="str">
        <f t="shared" si="113"/>
        <v>DUD</v>
      </c>
      <c r="O121" t="str">
        <f t="shared" si="114"/>
        <v>DUD</v>
      </c>
      <c r="P121" t="str">
        <f t="shared" si="115"/>
        <v>DUD</v>
      </c>
      <c r="Q121" t="str">
        <f t="shared" si="116"/>
        <v>DUD</v>
      </c>
      <c r="R121" t="str">
        <f t="shared" si="117"/>
        <v>DUD</v>
      </c>
      <c r="S121" t="str">
        <f t="shared" si="118"/>
        <v>DUD</v>
      </c>
      <c r="T121" t="str">
        <f t="shared" si="119"/>
        <v>DUD</v>
      </c>
      <c r="U121" t="str">
        <f t="shared" si="120"/>
        <v>DUD</v>
      </c>
      <c r="V121" t="str">
        <f t="shared" si="121"/>
        <v>DUD</v>
      </c>
      <c r="W121" t="str">
        <f t="shared" si="122"/>
        <v>DUD</v>
      </c>
      <c r="X121" t="str">
        <f t="shared" si="123"/>
        <v>DUD</v>
      </c>
      <c r="Y121" t="str">
        <f t="shared" si="124"/>
        <v>DUD</v>
      </c>
      <c r="Z121" t="str">
        <f t="shared" si="125"/>
        <v>DUD</v>
      </c>
      <c r="AA121" t="str">
        <f t="shared" si="126"/>
        <v>DUD</v>
      </c>
      <c r="AB121" t="str">
        <f t="shared" si="127"/>
        <v>DUD</v>
      </c>
      <c r="AC121" t="str">
        <f t="shared" si="128"/>
        <v>DUD</v>
      </c>
      <c r="AD121" t="str">
        <f t="shared" si="129"/>
        <v>DUD</v>
      </c>
      <c r="AE121" t="str">
        <f t="shared" si="130"/>
        <v>DUD</v>
      </c>
      <c r="AF121" t="str">
        <f t="shared" si="131"/>
        <v>DUD</v>
      </c>
      <c r="AG121" t="str">
        <f t="shared" si="132"/>
        <v>DUD</v>
      </c>
      <c r="AH121" t="str">
        <f t="shared" si="133"/>
        <v>DUD</v>
      </c>
      <c r="AI121" t="str">
        <f t="shared" si="134"/>
        <v>DUD</v>
      </c>
      <c r="AJ121" t="str">
        <f t="shared" si="135"/>
        <v>DUD</v>
      </c>
      <c r="AK121" t="str">
        <f t="shared" si="136"/>
        <v>DUD</v>
      </c>
      <c r="AL121" t="str">
        <f t="shared" si="137"/>
        <v>DUD</v>
      </c>
      <c r="AM121" t="str">
        <f t="shared" si="138"/>
        <v>DUD</v>
      </c>
      <c r="AN121" t="str">
        <f t="shared" si="139"/>
        <v>DUD</v>
      </c>
      <c r="AO121">
        <f t="shared" si="140"/>
        <v>0</v>
      </c>
      <c r="AP121" s="69">
        <f t="shared" si="141"/>
        <v>1</v>
      </c>
      <c r="AQ121" s="21" t="str">
        <f t="shared" si="142"/>
        <v>Atkinson, A.B. Jr. (2002) A Model for the PTX Properties of H2O-NaCl. Unpublished MSc Thesis, Dept. of Geosciences, Virginia Tech, Blacksburg VA, 133 pp.</v>
      </c>
      <c r="AR121" s="30" t="e">
        <f t="shared" si="143"/>
        <v>#REF!</v>
      </c>
      <c r="AS121" s="30" t="e">
        <f t="shared" si="144"/>
        <v>#REF!</v>
      </c>
      <c r="AT121" s="30" t="e">
        <f t="shared" si="145"/>
        <v>#REF!</v>
      </c>
      <c r="AU121" s="68" t="str">
        <f t="shared" si="146"/>
        <v/>
      </c>
      <c r="AV121" s="30" t="e">
        <f t="shared" si="147"/>
        <v>#REF!</v>
      </c>
      <c r="AW121" s="63" t="e">
        <f>IF(AND(A121&gt;C121,B121="halite"),'Tm-supplement'!AS121,         0.9923-0.030512*(C121/100)^2-0.00021977*(C121/100)^4+0.086241*(D121)/10-0.041768*(C121/100)*(D121/10)+0.014825*(C121/100)^2*(D121/10)+0.001446*(C121/100)^3*(D121/10)-0.0000000030852*(C121/100)^8*(D121/10)+0.013051*(C121/100)*(D121/10)^2-0.0061402*(C121/100)^2*(D121/10)^2-0.0012843*(D121/10)^3+0.00037604*(C121/100)^2*(D121/10)^3-0.0000000099594*(C121/100)^2*(D121/10)^7)</f>
        <v>#REF!</v>
      </c>
      <c r="AX121" s="40" t="e">
        <f t="shared" si="148"/>
        <v>#REF!</v>
      </c>
      <c r="AY121"/>
    </row>
    <row r="122" spans="1:51" ht="13" customHeight="1">
      <c r="A122" t="e">
        <f>IF(ISBLANK(Main!#REF!), IF(ISNUMBER(Main!#REF!), 'Tm-Th-Salinity'!H122,""),Main!#REF!)</f>
        <v>#REF!</v>
      </c>
      <c r="B122" t="e">
        <f>Main!#REF!</f>
        <v>#REF!</v>
      </c>
      <c r="C122" s="20" t="str">
        <f>IF(ISNUMBER(Main!#REF!),Main!#REF!,"")</f>
        <v/>
      </c>
      <c r="D122" s="25" t="e">
        <f>IF('Tm-Th-Salinity'!E122=0, 0.000001, 'Tm-supplement'!BB122)</f>
        <v>#REF!</v>
      </c>
      <c r="E122" t="e">
        <f t="shared" si="104"/>
        <v>#VALUE!</v>
      </c>
      <c r="F122" t="e">
        <f t="shared" si="105"/>
        <v>#REF!</v>
      </c>
      <c r="G122" t="str">
        <f t="shared" si="106"/>
        <v>DUD</v>
      </c>
      <c r="H122" t="str">
        <f t="shared" si="107"/>
        <v>DUD</v>
      </c>
      <c r="I122" t="str">
        <f t="shared" si="108"/>
        <v>DUD</v>
      </c>
      <c r="J122" t="str">
        <f t="shared" si="109"/>
        <v>DUD</v>
      </c>
      <c r="K122" t="str">
        <f t="shared" si="110"/>
        <v>DUD</v>
      </c>
      <c r="L122" t="str">
        <f t="shared" si="111"/>
        <v>DUD</v>
      </c>
      <c r="M122" t="str">
        <f t="shared" si="112"/>
        <v>DUD</v>
      </c>
      <c r="N122" t="str">
        <f t="shared" si="113"/>
        <v>DUD</v>
      </c>
      <c r="O122" t="str">
        <f t="shared" si="114"/>
        <v>DUD</v>
      </c>
      <c r="P122" t="str">
        <f t="shared" si="115"/>
        <v>DUD</v>
      </c>
      <c r="Q122" t="str">
        <f t="shared" si="116"/>
        <v>DUD</v>
      </c>
      <c r="R122" t="str">
        <f t="shared" si="117"/>
        <v>DUD</v>
      </c>
      <c r="S122" t="str">
        <f t="shared" si="118"/>
        <v>DUD</v>
      </c>
      <c r="T122" t="str">
        <f t="shared" si="119"/>
        <v>DUD</v>
      </c>
      <c r="U122" t="str">
        <f t="shared" si="120"/>
        <v>DUD</v>
      </c>
      <c r="V122" t="str">
        <f t="shared" si="121"/>
        <v>DUD</v>
      </c>
      <c r="W122" t="str">
        <f t="shared" si="122"/>
        <v>DUD</v>
      </c>
      <c r="X122" t="str">
        <f t="shared" si="123"/>
        <v>DUD</v>
      </c>
      <c r="Y122" t="str">
        <f t="shared" si="124"/>
        <v>DUD</v>
      </c>
      <c r="Z122" t="str">
        <f t="shared" si="125"/>
        <v>DUD</v>
      </c>
      <c r="AA122" t="str">
        <f t="shared" si="126"/>
        <v>DUD</v>
      </c>
      <c r="AB122" t="str">
        <f t="shared" si="127"/>
        <v>DUD</v>
      </c>
      <c r="AC122" t="str">
        <f t="shared" si="128"/>
        <v>DUD</v>
      </c>
      <c r="AD122" t="str">
        <f t="shared" si="129"/>
        <v>DUD</v>
      </c>
      <c r="AE122" t="str">
        <f t="shared" si="130"/>
        <v>DUD</v>
      </c>
      <c r="AF122" t="str">
        <f t="shared" si="131"/>
        <v>DUD</v>
      </c>
      <c r="AG122" t="str">
        <f t="shared" si="132"/>
        <v>DUD</v>
      </c>
      <c r="AH122" t="str">
        <f t="shared" si="133"/>
        <v>DUD</v>
      </c>
      <c r="AI122" t="str">
        <f t="shared" si="134"/>
        <v>DUD</v>
      </c>
      <c r="AJ122" t="str">
        <f t="shared" si="135"/>
        <v>DUD</v>
      </c>
      <c r="AK122" t="str">
        <f t="shared" si="136"/>
        <v>DUD</v>
      </c>
      <c r="AL122" t="str">
        <f t="shared" si="137"/>
        <v>DUD</v>
      </c>
      <c r="AM122" t="str">
        <f t="shared" si="138"/>
        <v>DUD</v>
      </c>
      <c r="AN122" t="str">
        <f t="shared" si="139"/>
        <v>DUD</v>
      </c>
      <c r="AO122">
        <f t="shared" si="140"/>
        <v>0</v>
      </c>
      <c r="AP122" s="69">
        <f t="shared" si="141"/>
        <v>1</v>
      </c>
      <c r="AQ122" s="21" t="str">
        <f t="shared" si="142"/>
        <v>Atkinson, A.B. Jr. (2002) A Model for the PTX Properties of H2O-NaCl. Unpublished MSc Thesis, Dept. of Geosciences, Virginia Tech, Blacksburg VA, 133 pp.</v>
      </c>
      <c r="AR122" s="30" t="e">
        <f t="shared" si="143"/>
        <v>#REF!</v>
      </c>
      <c r="AS122" s="30" t="e">
        <f t="shared" si="144"/>
        <v>#REF!</v>
      </c>
      <c r="AT122" s="30" t="e">
        <f t="shared" si="145"/>
        <v>#REF!</v>
      </c>
      <c r="AU122" s="68" t="str">
        <f t="shared" si="146"/>
        <v/>
      </c>
      <c r="AV122" s="30" t="e">
        <f t="shared" si="147"/>
        <v>#REF!</v>
      </c>
      <c r="AW122" s="63" t="e">
        <f>IF(AND(A122&gt;C122,B122="halite"),'Tm-supplement'!AS122,         0.9923-0.030512*(C122/100)^2-0.00021977*(C122/100)^4+0.086241*(D122)/10-0.041768*(C122/100)*(D122/10)+0.014825*(C122/100)^2*(D122/10)+0.001446*(C122/100)^3*(D122/10)-0.0000000030852*(C122/100)^8*(D122/10)+0.013051*(C122/100)*(D122/10)^2-0.0061402*(C122/100)^2*(D122/10)^2-0.0012843*(D122/10)^3+0.00037604*(C122/100)^2*(D122/10)^3-0.0000000099594*(C122/100)^2*(D122/10)^7)</f>
        <v>#REF!</v>
      </c>
      <c r="AX122" s="40" t="e">
        <f t="shared" si="148"/>
        <v>#REF!</v>
      </c>
      <c r="AY122"/>
    </row>
    <row r="123" spans="1:51" ht="13" customHeight="1">
      <c r="A123" t="e">
        <f>IF(ISBLANK(Main!#REF!), IF(ISNUMBER(Main!#REF!), 'Tm-Th-Salinity'!H123,""),Main!#REF!)</f>
        <v>#REF!</v>
      </c>
      <c r="B123" t="e">
        <f>Main!#REF!</f>
        <v>#REF!</v>
      </c>
      <c r="C123" s="20" t="str">
        <f>IF(ISNUMBER(Main!#REF!),Main!#REF!,"")</f>
        <v/>
      </c>
      <c r="D123" s="25" t="e">
        <f>IF('Tm-Th-Salinity'!E123=0, 0.000001, 'Tm-supplement'!BB123)</f>
        <v>#REF!</v>
      </c>
      <c r="E123" t="e">
        <f t="shared" si="104"/>
        <v>#VALUE!</v>
      </c>
      <c r="F123" t="e">
        <f t="shared" si="105"/>
        <v>#REF!</v>
      </c>
      <c r="G123" t="str">
        <f t="shared" si="106"/>
        <v>DUD</v>
      </c>
      <c r="H123" t="str">
        <f t="shared" si="107"/>
        <v>DUD</v>
      </c>
      <c r="I123" t="str">
        <f t="shared" si="108"/>
        <v>DUD</v>
      </c>
      <c r="J123" t="str">
        <f t="shared" si="109"/>
        <v>DUD</v>
      </c>
      <c r="K123" t="str">
        <f t="shared" si="110"/>
        <v>DUD</v>
      </c>
      <c r="L123" t="str">
        <f t="shared" si="111"/>
        <v>DUD</v>
      </c>
      <c r="M123" t="str">
        <f t="shared" si="112"/>
        <v>DUD</v>
      </c>
      <c r="N123" t="str">
        <f t="shared" si="113"/>
        <v>DUD</v>
      </c>
      <c r="O123" t="str">
        <f t="shared" si="114"/>
        <v>DUD</v>
      </c>
      <c r="P123" t="str">
        <f t="shared" si="115"/>
        <v>DUD</v>
      </c>
      <c r="Q123" t="str">
        <f t="shared" si="116"/>
        <v>DUD</v>
      </c>
      <c r="R123" t="str">
        <f t="shared" si="117"/>
        <v>DUD</v>
      </c>
      <c r="S123" t="str">
        <f t="shared" si="118"/>
        <v>DUD</v>
      </c>
      <c r="T123" t="str">
        <f t="shared" si="119"/>
        <v>DUD</v>
      </c>
      <c r="U123" t="str">
        <f t="shared" si="120"/>
        <v>DUD</v>
      </c>
      <c r="V123" t="str">
        <f t="shared" si="121"/>
        <v>DUD</v>
      </c>
      <c r="W123" t="str">
        <f t="shared" si="122"/>
        <v>DUD</v>
      </c>
      <c r="X123" t="str">
        <f t="shared" si="123"/>
        <v>DUD</v>
      </c>
      <c r="Y123" t="str">
        <f t="shared" si="124"/>
        <v>DUD</v>
      </c>
      <c r="Z123" t="str">
        <f t="shared" si="125"/>
        <v>DUD</v>
      </c>
      <c r="AA123" t="str">
        <f t="shared" si="126"/>
        <v>DUD</v>
      </c>
      <c r="AB123" t="str">
        <f t="shared" si="127"/>
        <v>DUD</v>
      </c>
      <c r="AC123" t="str">
        <f t="shared" si="128"/>
        <v>DUD</v>
      </c>
      <c r="AD123" t="str">
        <f t="shared" si="129"/>
        <v>DUD</v>
      </c>
      <c r="AE123" t="str">
        <f t="shared" si="130"/>
        <v>DUD</v>
      </c>
      <c r="AF123" t="str">
        <f t="shared" si="131"/>
        <v>DUD</v>
      </c>
      <c r="AG123" t="str">
        <f t="shared" si="132"/>
        <v>DUD</v>
      </c>
      <c r="AH123" t="str">
        <f t="shared" si="133"/>
        <v>DUD</v>
      </c>
      <c r="AI123" t="str">
        <f t="shared" si="134"/>
        <v>DUD</v>
      </c>
      <c r="AJ123" t="str">
        <f t="shared" si="135"/>
        <v>DUD</v>
      </c>
      <c r="AK123" t="str">
        <f t="shared" si="136"/>
        <v>DUD</v>
      </c>
      <c r="AL123" t="str">
        <f t="shared" si="137"/>
        <v>DUD</v>
      </c>
      <c r="AM123" t="str">
        <f t="shared" si="138"/>
        <v>DUD</v>
      </c>
      <c r="AN123" t="str">
        <f t="shared" si="139"/>
        <v>DUD</v>
      </c>
      <c r="AO123">
        <f t="shared" si="140"/>
        <v>0</v>
      </c>
      <c r="AP123" s="69">
        <f t="shared" si="141"/>
        <v>1</v>
      </c>
      <c r="AQ123" s="21" t="str">
        <f t="shared" si="142"/>
        <v>Atkinson, A.B. Jr. (2002) A Model for the PTX Properties of H2O-NaCl. Unpublished MSc Thesis, Dept. of Geosciences, Virginia Tech, Blacksburg VA, 133 pp.</v>
      </c>
      <c r="AR123" s="30" t="e">
        <f t="shared" si="143"/>
        <v>#REF!</v>
      </c>
      <c r="AS123" s="30" t="e">
        <f t="shared" si="144"/>
        <v>#REF!</v>
      </c>
      <c r="AT123" s="30" t="e">
        <f t="shared" si="145"/>
        <v>#REF!</v>
      </c>
      <c r="AU123" s="68" t="str">
        <f t="shared" si="146"/>
        <v/>
      </c>
      <c r="AV123" s="30" t="e">
        <f t="shared" si="147"/>
        <v>#REF!</v>
      </c>
      <c r="AW123" s="63" t="e">
        <f>IF(AND(A123&gt;C123,B123="halite"),'Tm-supplement'!AS123,         0.9923-0.030512*(C123/100)^2-0.00021977*(C123/100)^4+0.086241*(D123)/10-0.041768*(C123/100)*(D123/10)+0.014825*(C123/100)^2*(D123/10)+0.001446*(C123/100)^3*(D123/10)-0.0000000030852*(C123/100)^8*(D123/10)+0.013051*(C123/100)*(D123/10)^2-0.0061402*(C123/100)^2*(D123/10)^2-0.0012843*(D123/10)^3+0.00037604*(C123/100)^2*(D123/10)^3-0.0000000099594*(C123/100)^2*(D123/10)^7)</f>
        <v>#REF!</v>
      </c>
      <c r="AX123" s="40" t="e">
        <f t="shared" si="148"/>
        <v>#REF!</v>
      </c>
      <c r="AY123"/>
    </row>
    <row r="124" spans="1:51" ht="13" customHeight="1">
      <c r="A124" t="e">
        <f>IF(ISBLANK(Main!#REF!), IF(ISNUMBER(Main!#REF!), 'Tm-Th-Salinity'!H124,""),Main!#REF!)</f>
        <v>#REF!</v>
      </c>
      <c r="B124" t="e">
        <f>Main!#REF!</f>
        <v>#REF!</v>
      </c>
      <c r="C124" s="20" t="str">
        <f>IF(ISNUMBER(Main!#REF!),Main!#REF!,"")</f>
        <v/>
      </c>
      <c r="D124" s="25" t="e">
        <f>IF('Tm-Th-Salinity'!E124=0, 0.000001, 'Tm-supplement'!BB124)</f>
        <v>#REF!</v>
      </c>
      <c r="E124" t="e">
        <f t="shared" si="104"/>
        <v>#VALUE!</v>
      </c>
      <c r="F124" t="e">
        <f t="shared" si="105"/>
        <v>#REF!</v>
      </c>
      <c r="G124" t="str">
        <f t="shared" si="106"/>
        <v>DUD</v>
      </c>
      <c r="H124" t="str">
        <f t="shared" si="107"/>
        <v>DUD</v>
      </c>
      <c r="I124" t="str">
        <f t="shared" si="108"/>
        <v>DUD</v>
      </c>
      <c r="J124" t="str">
        <f t="shared" si="109"/>
        <v>DUD</v>
      </c>
      <c r="K124" t="str">
        <f t="shared" si="110"/>
        <v>DUD</v>
      </c>
      <c r="L124" t="str">
        <f t="shared" si="111"/>
        <v>DUD</v>
      </c>
      <c r="M124" t="str">
        <f t="shared" si="112"/>
        <v>DUD</v>
      </c>
      <c r="N124" t="str">
        <f t="shared" si="113"/>
        <v>DUD</v>
      </c>
      <c r="O124" t="str">
        <f t="shared" si="114"/>
        <v>DUD</v>
      </c>
      <c r="P124" t="str">
        <f t="shared" si="115"/>
        <v>DUD</v>
      </c>
      <c r="Q124" t="str">
        <f t="shared" si="116"/>
        <v>DUD</v>
      </c>
      <c r="R124" t="str">
        <f t="shared" si="117"/>
        <v>DUD</v>
      </c>
      <c r="S124" t="str">
        <f t="shared" si="118"/>
        <v>DUD</v>
      </c>
      <c r="T124" t="str">
        <f t="shared" si="119"/>
        <v>DUD</v>
      </c>
      <c r="U124" t="str">
        <f t="shared" si="120"/>
        <v>DUD</v>
      </c>
      <c r="V124" t="str">
        <f t="shared" si="121"/>
        <v>DUD</v>
      </c>
      <c r="W124" t="str">
        <f t="shared" si="122"/>
        <v>DUD</v>
      </c>
      <c r="X124" t="str">
        <f t="shared" si="123"/>
        <v>DUD</v>
      </c>
      <c r="Y124" t="str">
        <f t="shared" si="124"/>
        <v>DUD</v>
      </c>
      <c r="Z124" t="str">
        <f t="shared" si="125"/>
        <v>DUD</v>
      </c>
      <c r="AA124" t="str">
        <f t="shared" si="126"/>
        <v>DUD</v>
      </c>
      <c r="AB124" t="str">
        <f t="shared" si="127"/>
        <v>DUD</v>
      </c>
      <c r="AC124" t="str">
        <f t="shared" si="128"/>
        <v>DUD</v>
      </c>
      <c r="AD124" t="str">
        <f t="shared" si="129"/>
        <v>DUD</v>
      </c>
      <c r="AE124" t="str">
        <f t="shared" si="130"/>
        <v>DUD</v>
      </c>
      <c r="AF124" t="str">
        <f t="shared" si="131"/>
        <v>DUD</v>
      </c>
      <c r="AG124" t="str">
        <f t="shared" si="132"/>
        <v>DUD</v>
      </c>
      <c r="AH124" t="str">
        <f t="shared" si="133"/>
        <v>DUD</v>
      </c>
      <c r="AI124" t="str">
        <f t="shared" si="134"/>
        <v>DUD</v>
      </c>
      <c r="AJ124" t="str">
        <f t="shared" si="135"/>
        <v>DUD</v>
      </c>
      <c r="AK124" t="str">
        <f t="shared" si="136"/>
        <v>DUD</v>
      </c>
      <c r="AL124" t="str">
        <f t="shared" si="137"/>
        <v>DUD</v>
      </c>
      <c r="AM124" t="str">
        <f t="shared" si="138"/>
        <v>DUD</v>
      </c>
      <c r="AN124" t="str">
        <f t="shared" si="139"/>
        <v>DUD</v>
      </c>
      <c r="AO124">
        <f t="shared" si="140"/>
        <v>0</v>
      </c>
      <c r="AP124" s="69">
        <f t="shared" si="141"/>
        <v>1</v>
      </c>
      <c r="AQ124" s="21" t="str">
        <f t="shared" si="142"/>
        <v>Atkinson, A.B. Jr. (2002) A Model for the PTX Properties of H2O-NaCl. Unpublished MSc Thesis, Dept. of Geosciences, Virginia Tech, Blacksburg VA, 133 pp.</v>
      </c>
      <c r="AR124" s="30" t="e">
        <f t="shared" si="143"/>
        <v>#REF!</v>
      </c>
      <c r="AS124" s="30" t="e">
        <f t="shared" si="144"/>
        <v>#REF!</v>
      </c>
      <c r="AT124" s="30" t="e">
        <f t="shared" si="145"/>
        <v>#REF!</v>
      </c>
      <c r="AU124" s="68" t="str">
        <f t="shared" si="146"/>
        <v/>
      </c>
      <c r="AV124" s="30" t="e">
        <f t="shared" si="147"/>
        <v>#REF!</v>
      </c>
      <c r="AW124" s="63" t="e">
        <f>IF(AND(A124&gt;C124,B124="halite"),'Tm-supplement'!AS124,         0.9923-0.030512*(C124/100)^2-0.00021977*(C124/100)^4+0.086241*(D124)/10-0.041768*(C124/100)*(D124/10)+0.014825*(C124/100)^2*(D124/10)+0.001446*(C124/100)^3*(D124/10)-0.0000000030852*(C124/100)^8*(D124/10)+0.013051*(C124/100)*(D124/10)^2-0.0061402*(C124/100)^2*(D124/10)^2-0.0012843*(D124/10)^3+0.00037604*(C124/100)^2*(D124/10)^3-0.0000000099594*(C124/100)^2*(D124/10)^7)</f>
        <v>#REF!</v>
      </c>
      <c r="AX124" s="40" t="e">
        <f t="shared" si="148"/>
        <v>#REF!</v>
      </c>
      <c r="AY124"/>
    </row>
    <row r="125" spans="1:51" ht="13" customHeight="1">
      <c r="A125" t="e">
        <f>IF(ISBLANK(Main!#REF!), IF(ISNUMBER(Main!#REF!), 'Tm-Th-Salinity'!H125,""),Main!#REF!)</f>
        <v>#REF!</v>
      </c>
      <c r="B125" t="e">
        <f>Main!#REF!</f>
        <v>#REF!</v>
      </c>
      <c r="C125" s="20" t="str">
        <f>IF(ISNUMBER(Main!#REF!),Main!#REF!,"")</f>
        <v/>
      </c>
      <c r="D125" s="25" t="e">
        <f>IF('Tm-Th-Salinity'!E125=0, 0.000001, 'Tm-supplement'!BB125)</f>
        <v>#REF!</v>
      </c>
      <c r="E125" t="e">
        <f t="shared" si="104"/>
        <v>#VALUE!</v>
      </c>
      <c r="F125" t="e">
        <f t="shared" si="105"/>
        <v>#REF!</v>
      </c>
      <c r="G125" t="str">
        <f t="shared" si="106"/>
        <v>DUD</v>
      </c>
      <c r="H125" t="str">
        <f t="shared" si="107"/>
        <v>DUD</v>
      </c>
      <c r="I125" t="str">
        <f t="shared" si="108"/>
        <v>DUD</v>
      </c>
      <c r="J125" t="str">
        <f t="shared" si="109"/>
        <v>DUD</v>
      </c>
      <c r="K125" t="str">
        <f t="shared" si="110"/>
        <v>DUD</v>
      </c>
      <c r="L125" t="str">
        <f t="shared" si="111"/>
        <v>DUD</v>
      </c>
      <c r="M125" t="str">
        <f t="shared" si="112"/>
        <v>DUD</v>
      </c>
      <c r="N125" t="str">
        <f t="shared" si="113"/>
        <v>DUD</v>
      </c>
      <c r="O125" t="str">
        <f t="shared" si="114"/>
        <v>DUD</v>
      </c>
      <c r="P125" t="str">
        <f t="shared" si="115"/>
        <v>DUD</v>
      </c>
      <c r="Q125" t="str">
        <f t="shared" si="116"/>
        <v>DUD</v>
      </c>
      <c r="R125" t="str">
        <f t="shared" si="117"/>
        <v>DUD</v>
      </c>
      <c r="S125" t="str">
        <f t="shared" si="118"/>
        <v>DUD</v>
      </c>
      <c r="T125" t="str">
        <f t="shared" si="119"/>
        <v>DUD</v>
      </c>
      <c r="U125" t="str">
        <f t="shared" si="120"/>
        <v>DUD</v>
      </c>
      <c r="V125" t="str">
        <f t="shared" si="121"/>
        <v>DUD</v>
      </c>
      <c r="W125" t="str">
        <f t="shared" si="122"/>
        <v>DUD</v>
      </c>
      <c r="X125" t="str">
        <f t="shared" si="123"/>
        <v>DUD</v>
      </c>
      <c r="Y125" t="str">
        <f t="shared" si="124"/>
        <v>DUD</v>
      </c>
      <c r="Z125" t="str">
        <f t="shared" si="125"/>
        <v>DUD</v>
      </c>
      <c r="AA125" t="str">
        <f t="shared" si="126"/>
        <v>DUD</v>
      </c>
      <c r="AB125" t="str">
        <f t="shared" si="127"/>
        <v>DUD</v>
      </c>
      <c r="AC125" t="str">
        <f t="shared" si="128"/>
        <v>DUD</v>
      </c>
      <c r="AD125" t="str">
        <f t="shared" si="129"/>
        <v>DUD</v>
      </c>
      <c r="AE125" t="str">
        <f t="shared" si="130"/>
        <v>DUD</v>
      </c>
      <c r="AF125" t="str">
        <f t="shared" si="131"/>
        <v>DUD</v>
      </c>
      <c r="AG125" t="str">
        <f t="shared" si="132"/>
        <v>DUD</v>
      </c>
      <c r="AH125" t="str">
        <f t="shared" si="133"/>
        <v>DUD</v>
      </c>
      <c r="AI125" t="str">
        <f t="shared" si="134"/>
        <v>DUD</v>
      </c>
      <c r="AJ125" t="str">
        <f t="shared" si="135"/>
        <v>DUD</v>
      </c>
      <c r="AK125" t="str">
        <f t="shared" si="136"/>
        <v>DUD</v>
      </c>
      <c r="AL125" t="str">
        <f t="shared" si="137"/>
        <v>DUD</v>
      </c>
      <c r="AM125" t="str">
        <f t="shared" si="138"/>
        <v>DUD</v>
      </c>
      <c r="AN125" t="str">
        <f t="shared" si="139"/>
        <v>DUD</v>
      </c>
      <c r="AO125">
        <f t="shared" si="140"/>
        <v>0</v>
      </c>
      <c r="AP125" s="69">
        <f t="shared" si="141"/>
        <v>1</v>
      </c>
      <c r="AQ125" s="21" t="str">
        <f t="shared" si="142"/>
        <v>Atkinson, A.B. Jr. (2002) A Model for the PTX Properties of H2O-NaCl. Unpublished MSc Thesis, Dept. of Geosciences, Virginia Tech, Blacksburg VA, 133 pp.</v>
      </c>
      <c r="AR125" s="30" t="e">
        <f t="shared" si="143"/>
        <v>#REF!</v>
      </c>
      <c r="AS125" s="30" t="e">
        <f t="shared" si="144"/>
        <v>#REF!</v>
      </c>
      <c r="AT125" s="30" t="e">
        <f t="shared" si="145"/>
        <v>#REF!</v>
      </c>
      <c r="AU125" s="68" t="str">
        <f t="shared" si="146"/>
        <v/>
      </c>
      <c r="AV125" s="30" t="e">
        <f t="shared" si="147"/>
        <v>#REF!</v>
      </c>
      <c r="AW125" s="63" t="e">
        <f>IF(AND(A125&gt;C125,B125="halite"),'Tm-supplement'!AS125,         0.9923-0.030512*(C125/100)^2-0.00021977*(C125/100)^4+0.086241*(D125)/10-0.041768*(C125/100)*(D125/10)+0.014825*(C125/100)^2*(D125/10)+0.001446*(C125/100)^3*(D125/10)-0.0000000030852*(C125/100)^8*(D125/10)+0.013051*(C125/100)*(D125/10)^2-0.0061402*(C125/100)^2*(D125/10)^2-0.0012843*(D125/10)^3+0.00037604*(C125/100)^2*(D125/10)^3-0.0000000099594*(C125/100)^2*(D125/10)^7)</f>
        <v>#REF!</v>
      </c>
      <c r="AX125" s="40" t="e">
        <f t="shared" si="148"/>
        <v>#REF!</v>
      </c>
      <c r="AY125"/>
    </row>
    <row r="126" spans="1:51" ht="13" customHeight="1">
      <c r="A126" t="e">
        <f>IF(ISBLANK(Main!#REF!), IF(ISNUMBER(Main!#REF!), 'Tm-Th-Salinity'!H126,""),Main!#REF!)</f>
        <v>#REF!</v>
      </c>
      <c r="B126" t="e">
        <f>Main!#REF!</f>
        <v>#REF!</v>
      </c>
      <c r="C126" s="20" t="str">
        <f>IF(ISNUMBER(Main!#REF!),Main!#REF!,"")</f>
        <v/>
      </c>
      <c r="D126" s="25" t="e">
        <f>IF('Tm-Th-Salinity'!E126=0, 0.000001, 'Tm-supplement'!BB126)</f>
        <v>#REF!</v>
      </c>
      <c r="E126" t="e">
        <f t="shared" si="104"/>
        <v>#VALUE!</v>
      </c>
      <c r="F126" t="e">
        <f t="shared" si="105"/>
        <v>#REF!</v>
      </c>
      <c r="G126" t="str">
        <f t="shared" si="106"/>
        <v>DUD</v>
      </c>
      <c r="H126" t="str">
        <f t="shared" si="107"/>
        <v>DUD</v>
      </c>
      <c r="I126" t="str">
        <f t="shared" si="108"/>
        <v>DUD</v>
      </c>
      <c r="J126" t="str">
        <f t="shared" si="109"/>
        <v>DUD</v>
      </c>
      <c r="K126" t="str">
        <f t="shared" si="110"/>
        <v>DUD</v>
      </c>
      <c r="L126" t="str">
        <f t="shared" si="111"/>
        <v>DUD</v>
      </c>
      <c r="M126" t="str">
        <f t="shared" si="112"/>
        <v>DUD</v>
      </c>
      <c r="N126" t="str">
        <f t="shared" si="113"/>
        <v>DUD</v>
      </c>
      <c r="O126" t="str">
        <f t="shared" si="114"/>
        <v>DUD</v>
      </c>
      <c r="P126" t="str">
        <f t="shared" si="115"/>
        <v>DUD</v>
      </c>
      <c r="Q126" t="str">
        <f t="shared" si="116"/>
        <v>DUD</v>
      </c>
      <c r="R126" t="str">
        <f t="shared" si="117"/>
        <v>DUD</v>
      </c>
      <c r="S126" t="str">
        <f t="shared" si="118"/>
        <v>DUD</v>
      </c>
      <c r="T126" t="str">
        <f t="shared" si="119"/>
        <v>DUD</v>
      </c>
      <c r="U126" t="str">
        <f t="shared" si="120"/>
        <v>DUD</v>
      </c>
      <c r="V126" t="str">
        <f t="shared" si="121"/>
        <v>DUD</v>
      </c>
      <c r="W126" t="str">
        <f t="shared" si="122"/>
        <v>DUD</v>
      </c>
      <c r="X126" t="str">
        <f t="shared" si="123"/>
        <v>DUD</v>
      </c>
      <c r="Y126" t="str">
        <f t="shared" si="124"/>
        <v>DUD</v>
      </c>
      <c r="Z126" t="str">
        <f t="shared" si="125"/>
        <v>DUD</v>
      </c>
      <c r="AA126" t="str">
        <f t="shared" si="126"/>
        <v>DUD</v>
      </c>
      <c r="AB126" t="str">
        <f t="shared" si="127"/>
        <v>DUD</v>
      </c>
      <c r="AC126" t="str">
        <f t="shared" si="128"/>
        <v>DUD</v>
      </c>
      <c r="AD126" t="str">
        <f t="shared" si="129"/>
        <v>DUD</v>
      </c>
      <c r="AE126" t="str">
        <f t="shared" si="130"/>
        <v>DUD</v>
      </c>
      <c r="AF126" t="str">
        <f t="shared" si="131"/>
        <v>DUD</v>
      </c>
      <c r="AG126" t="str">
        <f t="shared" si="132"/>
        <v>DUD</v>
      </c>
      <c r="AH126" t="str">
        <f t="shared" si="133"/>
        <v>DUD</v>
      </c>
      <c r="AI126" t="str">
        <f t="shared" si="134"/>
        <v>DUD</v>
      </c>
      <c r="AJ126" t="str">
        <f t="shared" si="135"/>
        <v>DUD</v>
      </c>
      <c r="AK126" t="str">
        <f t="shared" si="136"/>
        <v>DUD</v>
      </c>
      <c r="AL126" t="str">
        <f t="shared" si="137"/>
        <v>DUD</v>
      </c>
      <c r="AM126" t="str">
        <f t="shared" si="138"/>
        <v>DUD</v>
      </c>
      <c r="AN126" t="str">
        <f t="shared" si="139"/>
        <v>DUD</v>
      </c>
      <c r="AO126">
        <f t="shared" si="140"/>
        <v>0</v>
      </c>
      <c r="AP126" s="69">
        <f t="shared" si="141"/>
        <v>1</v>
      </c>
      <c r="AQ126" s="21" t="str">
        <f t="shared" si="142"/>
        <v>Atkinson, A.B. Jr. (2002) A Model for the PTX Properties of H2O-NaCl. Unpublished MSc Thesis, Dept. of Geosciences, Virginia Tech, Blacksburg VA, 133 pp.</v>
      </c>
      <c r="AR126" s="30" t="e">
        <f t="shared" si="143"/>
        <v>#REF!</v>
      </c>
      <c r="AS126" s="30" t="e">
        <f t="shared" si="144"/>
        <v>#REF!</v>
      </c>
      <c r="AT126" s="30" t="e">
        <f t="shared" si="145"/>
        <v>#REF!</v>
      </c>
      <c r="AU126" s="68" t="str">
        <f t="shared" si="146"/>
        <v/>
      </c>
      <c r="AV126" s="30" t="e">
        <f t="shared" si="147"/>
        <v>#REF!</v>
      </c>
      <c r="AW126" s="63" t="e">
        <f>IF(AND(A126&gt;C126,B126="halite"),'Tm-supplement'!AS126,         0.9923-0.030512*(C126/100)^2-0.00021977*(C126/100)^4+0.086241*(D126)/10-0.041768*(C126/100)*(D126/10)+0.014825*(C126/100)^2*(D126/10)+0.001446*(C126/100)^3*(D126/10)-0.0000000030852*(C126/100)^8*(D126/10)+0.013051*(C126/100)*(D126/10)^2-0.0061402*(C126/100)^2*(D126/10)^2-0.0012843*(D126/10)^3+0.00037604*(C126/100)^2*(D126/10)^3-0.0000000099594*(C126/100)^2*(D126/10)^7)</f>
        <v>#REF!</v>
      </c>
      <c r="AX126" s="40" t="e">
        <f t="shared" si="148"/>
        <v>#REF!</v>
      </c>
      <c r="AY126"/>
    </row>
    <row r="127" spans="1:51" ht="13" customHeight="1">
      <c r="A127" t="e">
        <f>IF(ISBLANK(Main!#REF!), IF(ISNUMBER(Main!#REF!), 'Tm-Th-Salinity'!H127,""),Main!#REF!)</f>
        <v>#REF!</v>
      </c>
      <c r="B127" t="e">
        <f>Main!#REF!</f>
        <v>#REF!</v>
      </c>
      <c r="C127" s="20" t="str">
        <f>IF(ISNUMBER(Main!#REF!),Main!#REF!,"")</f>
        <v/>
      </c>
      <c r="D127" s="25" t="e">
        <f>IF('Tm-Th-Salinity'!E127=0, 0.000001, 'Tm-supplement'!BB127)</f>
        <v>#REF!</v>
      </c>
      <c r="E127" t="e">
        <f t="shared" si="104"/>
        <v>#VALUE!</v>
      </c>
      <c r="F127" t="e">
        <f t="shared" si="105"/>
        <v>#REF!</v>
      </c>
      <c r="G127" t="str">
        <f t="shared" si="106"/>
        <v>DUD</v>
      </c>
      <c r="H127" t="str">
        <f t="shared" si="107"/>
        <v>DUD</v>
      </c>
      <c r="I127" t="str">
        <f t="shared" si="108"/>
        <v>DUD</v>
      </c>
      <c r="J127" t="str">
        <f t="shared" si="109"/>
        <v>DUD</v>
      </c>
      <c r="K127" t="str">
        <f t="shared" si="110"/>
        <v>DUD</v>
      </c>
      <c r="L127" t="str">
        <f t="shared" si="111"/>
        <v>DUD</v>
      </c>
      <c r="M127" t="str">
        <f t="shared" si="112"/>
        <v>DUD</v>
      </c>
      <c r="N127" t="str">
        <f t="shared" si="113"/>
        <v>DUD</v>
      </c>
      <c r="O127" t="str">
        <f t="shared" si="114"/>
        <v>DUD</v>
      </c>
      <c r="P127" t="str">
        <f t="shared" si="115"/>
        <v>DUD</v>
      </c>
      <c r="Q127" t="str">
        <f t="shared" si="116"/>
        <v>DUD</v>
      </c>
      <c r="R127" t="str">
        <f t="shared" si="117"/>
        <v>DUD</v>
      </c>
      <c r="S127" t="str">
        <f t="shared" si="118"/>
        <v>DUD</v>
      </c>
      <c r="T127" t="str">
        <f t="shared" si="119"/>
        <v>DUD</v>
      </c>
      <c r="U127" t="str">
        <f t="shared" si="120"/>
        <v>DUD</v>
      </c>
      <c r="V127" t="str">
        <f t="shared" si="121"/>
        <v>DUD</v>
      </c>
      <c r="W127" t="str">
        <f t="shared" si="122"/>
        <v>DUD</v>
      </c>
      <c r="X127" t="str">
        <f t="shared" si="123"/>
        <v>DUD</v>
      </c>
      <c r="Y127" t="str">
        <f t="shared" si="124"/>
        <v>DUD</v>
      </c>
      <c r="Z127" t="str">
        <f t="shared" si="125"/>
        <v>DUD</v>
      </c>
      <c r="AA127" t="str">
        <f t="shared" si="126"/>
        <v>DUD</v>
      </c>
      <c r="AB127" t="str">
        <f t="shared" si="127"/>
        <v>DUD</v>
      </c>
      <c r="AC127" t="str">
        <f t="shared" si="128"/>
        <v>DUD</v>
      </c>
      <c r="AD127" t="str">
        <f t="shared" si="129"/>
        <v>DUD</v>
      </c>
      <c r="AE127" t="str">
        <f t="shared" si="130"/>
        <v>DUD</v>
      </c>
      <c r="AF127" t="str">
        <f t="shared" si="131"/>
        <v>DUD</v>
      </c>
      <c r="AG127" t="str">
        <f t="shared" si="132"/>
        <v>DUD</v>
      </c>
      <c r="AH127" t="str">
        <f t="shared" si="133"/>
        <v>DUD</v>
      </c>
      <c r="AI127" t="str">
        <f t="shared" si="134"/>
        <v>DUD</v>
      </c>
      <c r="AJ127" t="str">
        <f t="shared" si="135"/>
        <v>DUD</v>
      </c>
      <c r="AK127" t="str">
        <f t="shared" si="136"/>
        <v>DUD</v>
      </c>
      <c r="AL127" t="str">
        <f t="shared" si="137"/>
        <v>DUD</v>
      </c>
      <c r="AM127" t="str">
        <f t="shared" si="138"/>
        <v>DUD</v>
      </c>
      <c r="AN127" t="str">
        <f t="shared" si="139"/>
        <v>DUD</v>
      </c>
      <c r="AO127">
        <f t="shared" si="140"/>
        <v>0</v>
      </c>
      <c r="AP127" s="69">
        <f t="shared" si="141"/>
        <v>1</v>
      </c>
      <c r="AQ127" s="21" t="str">
        <f t="shared" si="142"/>
        <v>Atkinson, A.B. Jr. (2002) A Model for the PTX Properties of H2O-NaCl. Unpublished MSc Thesis, Dept. of Geosciences, Virginia Tech, Blacksburg VA, 133 pp.</v>
      </c>
      <c r="AR127" s="30" t="e">
        <f t="shared" si="143"/>
        <v>#REF!</v>
      </c>
      <c r="AS127" s="30" t="e">
        <f t="shared" si="144"/>
        <v>#REF!</v>
      </c>
      <c r="AT127" s="30" t="e">
        <f t="shared" si="145"/>
        <v>#REF!</v>
      </c>
      <c r="AU127" s="68" t="str">
        <f t="shared" si="146"/>
        <v/>
      </c>
      <c r="AV127" s="30" t="e">
        <f t="shared" si="147"/>
        <v>#REF!</v>
      </c>
      <c r="AW127" s="63" t="e">
        <f>IF(AND(A127&gt;C127,B127="halite"),'Tm-supplement'!AS127,         0.9923-0.030512*(C127/100)^2-0.00021977*(C127/100)^4+0.086241*(D127)/10-0.041768*(C127/100)*(D127/10)+0.014825*(C127/100)^2*(D127/10)+0.001446*(C127/100)^3*(D127/10)-0.0000000030852*(C127/100)^8*(D127/10)+0.013051*(C127/100)*(D127/10)^2-0.0061402*(C127/100)^2*(D127/10)^2-0.0012843*(D127/10)^3+0.00037604*(C127/100)^2*(D127/10)^3-0.0000000099594*(C127/100)^2*(D127/10)^7)</f>
        <v>#REF!</v>
      </c>
      <c r="AX127" s="40" t="e">
        <f t="shared" si="148"/>
        <v>#REF!</v>
      </c>
      <c r="AY127"/>
    </row>
    <row r="128" spans="1:51" ht="13" customHeight="1">
      <c r="A128" t="e">
        <f>IF(ISBLANK(Main!#REF!), IF(ISNUMBER(Main!#REF!), 'Tm-Th-Salinity'!H128,""),Main!#REF!)</f>
        <v>#REF!</v>
      </c>
      <c r="B128" t="e">
        <f>Main!#REF!</f>
        <v>#REF!</v>
      </c>
      <c r="C128" s="20" t="str">
        <f>IF(ISNUMBER(Main!#REF!),Main!#REF!,"")</f>
        <v/>
      </c>
      <c r="D128" s="25" t="e">
        <f>IF('Tm-Th-Salinity'!E128=0, 0.000001, 'Tm-supplement'!BB128)</f>
        <v>#REF!</v>
      </c>
      <c r="E128" t="e">
        <f t="shared" si="104"/>
        <v>#VALUE!</v>
      </c>
      <c r="F128" t="e">
        <f t="shared" si="105"/>
        <v>#REF!</v>
      </c>
      <c r="G128" t="str">
        <f t="shared" si="106"/>
        <v>DUD</v>
      </c>
      <c r="H128" t="str">
        <f t="shared" si="107"/>
        <v>DUD</v>
      </c>
      <c r="I128" t="str">
        <f t="shared" si="108"/>
        <v>DUD</v>
      </c>
      <c r="J128" t="str">
        <f t="shared" si="109"/>
        <v>DUD</v>
      </c>
      <c r="K128" t="str">
        <f t="shared" si="110"/>
        <v>DUD</v>
      </c>
      <c r="L128" t="str">
        <f t="shared" si="111"/>
        <v>DUD</v>
      </c>
      <c r="M128" t="str">
        <f t="shared" si="112"/>
        <v>DUD</v>
      </c>
      <c r="N128" t="str">
        <f t="shared" si="113"/>
        <v>DUD</v>
      </c>
      <c r="O128" t="str">
        <f t="shared" si="114"/>
        <v>DUD</v>
      </c>
      <c r="P128" t="str">
        <f t="shared" si="115"/>
        <v>DUD</v>
      </c>
      <c r="Q128" t="str">
        <f t="shared" si="116"/>
        <v>DUD</v>
      </c>
      <c r="R128" t="str">
        <f t="shared" si="117"/>
        <v>DUD</v>
      </c>
      <c r="S128" t="str">
        <f t="shared" si="118"/>
        <v>DUD</v>
      </c>
      <c r="T128" t="str">
        <f t="shared" si="119"/>
        <v>DUD</v>
      </c>
      <c r="U128" t="str">
        <f t="shared" si="120"/>
        <v>DUD</v>
      </c>
      <c r="V128" t="str">
        <f t="shared" si="121"/>
        <v>DUD</v>
      </c>
      <c r="W128" t="str">
        <f t="shared" si="122"/>
        <v>DUD</v>
      </c>
      <c r="X128" t="str">
        <f t="shared" si="123"/>
        <v>DUD</v>
      </c>
      <c r="Y128" t="str">
        <f t="shared" si="124"/>
        <v>DUD</v>
      </c>
      <c r="Z128" t="str">
        <f t="shared" si="125"/>
        <v>DUD</v>
      </c>
      <c r="AA128" t="str">
        <f t="shared" si="126"/>
        <v>DUD</v>
      </c>
      <c r="AB128" t="str">
        <f t="shared" si="127"/>
        <v>DUD</v>
      </c>
      <c r="AC128" t="str">
        <f t="shared" si="128"/>
        <v>DUD</v>
      </c>
      <c r="AD128" t="str">
        <f t="shared" si="129"/>
        <v>DUD</v>
      </c>
      <c r="AE128" t="str">
        <f t="shared" si="130"/>
        <v>DUD</v>
      </c>
      <c r="AF128" t="str">
        <f t="shared" si="131"/>
        <v>DUD</v>
      </c>
      <c r="AG128" t="str">
        <f t="shared" si="132"/>
        <v>DUD</v>
      </c>
      <c r="AH128" t="str">
        <f t="shared" si="133"/>
        <v>DUD</v>
      </c>
      <c r="AI128" t="str">
        <f t="shared" si="134"/>
        <v>DUD</v>
      </c>
      <c r="AJ128" t="str">
        <f t="shared" si="135"/>
        <v>DUD</v>
      </c>
      <c r="AK128" t="str">
        <f t="shared" si="136"/>
        <v>DUD</v>
      </c>
      <c r="AL128" t="str">
        <f t="shared" si="137"/>
        <v>DUD</v>
      </c>
      <c r="AM128" t="str">
        <f t="shared" si="138"/>
        <v>DUD</v>
      </c>
      <c r="AN128" t="str">
        <f t="shared" si="139"/>
        <v>DUD</v>
      </c>
      <c r="AO128">
        <f t="shared" si="140"/>
        <v>0</v>
      </c>
      <c r="AP128" s="69">
        <f t="shared" si="141"/>
        <v>1</v>
      </c>
      <c r="AQ128" s="21" t="str">
        <f t="shared" si="142"/>
        <v>Atkinson, A.B. Jr. (2002) A Model for the PTX Properties of H2O-NaCl. Unpublished MSc Thesis, Dept. of Geosciences, Virginia Tech, Blacksburg VA, 133 pp.</v>
      </c>
      <c r="AR128" s="30" t="e">
        <f t="shared" si="143"/>
        <v>#REF!</v>
      </c>
      <c r="AS128" s="30" t="e">
        <f t="shared" si="144"/>
        <v>#REF!</v>
      </c>
      <c r="AT128" s="30" t="e">
        <f t="shared" si="145"/>
        <v>#REF!</v>
      </c>
      <c r="AU128" s="68" t="str">
        <f t="shared" si="146"/>
        <v/>
      </c>
      <c r="AV128" s="30" t="e">
        <f t="shared" si="147"/>
        <v>#REF!</v>
      </c>
      <c r="AW128" s="63" t="e">
        <f>IF(AND(A128&gt;C128,B128="halite"),'Tm-supplement'!AS128,         0.9923-0.030512*(C128/100)^2-0.00021977*(C128/100)^4+0.086241*(D128)/10-0.041768*(C128/100)*(D128/10)+0.014825*(C128/100)^2*(D128/10)+0.001446*(C128/100)^3*(D128/10)-0.0000000030852*(C128/100)^8*(D128/10)+0.013051*(C128/100)*(D128/10)^2-0.0061402*(C128/100)^2*(D128/10)^2-0.0012843*(D128/10)^3+0.00037604*(C128/100)^2*(D128/10)^3-0.0000000099594*(C128/100)^2*(D128/10)^7)</f>
        <v>#REF!</v>
      </c>
      <c r="AX128" s="40" t="e">
        <f t="shared" si="148"/>
        <v>#REF!</v>
      </c>
      <c r="AY128"/>
    </row>
    <row r="129" spans="1:51" ht="13" customHeight="1">
      <c r="A129" t="e">
        <f>IF(ISBLANK(Main!#REF!), IF(ISNUMBER(Main!#REF!), 'Tm-Th-Salinity'!H129,""),Main!#REF!)</f>
        <v>#REF!</v>
      </c>
      <c r="B129" t="e">
        <f>Main!#REF!</f>
        <v>#REF!</v>
      </c>
      <c r="C129" s="20" t="str">
        <f>IF(ISNUMBER(Main!#REF!),Main!#REF!,"")</f>
        <v/>
      </c>
      <c r="D129" s="25" t="e">
        <f>IF('Tm-Th-Salinity'!E129=0, 0.000001, 'Tm-supplement'!BB129)</f>
        <v>#REF!</v>
      </c>
      <c r="E129" t="e">
        <f t="shared" si="104"/>
        <v>#VALUE!</v>
      </c>
      <c r="F129" t="e">
        <f t="shared" si="105"/>
        <v>#REF!</v>
      </c>
      <c r="G129" t="str">
        <f t="shared" si="106"/>
        <v>DUD</v>
      </c>
      <c r="H129" t="str">
        <f t="shared" si="107"/>
        <v>DUD</v>
      </c>
      <c r="I129" t="str">
        <f t="shared" si="108"/>
        <v>DUD</v>
      </c>
      <c r="J129" t="str">
        <f t="shared" si="109"/>
        <v>DUD</v>
      </c>
      <c r="K129" t="str">
        <f t="shared" si="110"/>
        <v>DUD</v>
      </c>
      <c r="L129" t="str">
        <f t="shared" si="111"/>
        <v>DUD</v>
      </c>
      <c r="M129" t="str">
        <f t="shared" si="112"/>
        <v>DUD</v>
      </c>
      <c r="N129" t="str">
        <f t="shared" si="113"/>
        <v>DUD</v>
      </c>
      <c r="O129" t="str">
        <f t="shared" si="114"/>
        <v>DUD</v>
      </c>
      <c r="P129" t="str">
        <f t="shared" si="115"/>
        <v>DUD</v>
      </c>
      <c r="Q129" t="str">
        <f t="shared" si="116"/>
        <v>DUD</v>
      </c>
      <c r="R129" t="str">
        <f t="shared" si="117"/>
        <v>DUD</v>
      </c>
      <c r="S129" t="str">
        <f t="shared" si="118"/>
        <v>DUD</v>
      </c>
      <c r="T129" t="str">
        <f t="shared" si="119"/>
        <v>DUD</v>
      </c>
      <c r="U129" t="str">
        <f t="shared" si="120"/>
        <v>DUD</v>
      </c>
      <c r="V129" t="str">
        <f t="shared" si="121"/>
        <v>DUD</v>
      </c>
      <c r="W129" t="str">
        <f t="shared" si="122"/>
        <v>DUD</v>
      </c>
      <c r="X129" t="str">
        <f t="shared" si="123"/>
        <v>DUD</v>
      </c>
      <c r="Y129" t="str">
        <f t="shared" si="124"/>
        <v>DUD</v>
      </c>
      <c r="Z129" t="str">
        <f t="shared" si="125"/>
        <v>DUD</v>
      </c>
      <c r="AA129" t="str">
        <f t="shared" si="126"/>
        <v>DUD</v>
      </c>
      <c r="AB129" t="str">
        <f t="shared" si="127"/>
        <v>DUD</v>
      </c>
      <c r="AC129" t="str">
        <f t="shared" si="128"/>
        <v>DUD</v>
      </c>
      <c r="AD129" t="str">
        <f t="shared" si="129"/>
        <v>DUD</v>
      </c>
      <c r="AE129" t="str">
        <f t="shared" si="130"/>
        <v>DUD</v>
      </c>
      <c r="AF129" t="str">
        <f t="shared" si="131"/>
        <v>DUD</v>
      </c>
      <c r="AG129" t="str">
        <f t="shared" si="132"/>
        <v>DUD</v>
      </c>
      <c r="AH129" t="str">
        <f t="shared" si="133"/>
        <v>DUD</v>
      </c>
      <c r="AI129" t="str">
        <f t="shared" si="134"/>
        <v>DUD</v>
      </c>
      <c r="AJ129" t="str">
        <f t="shared" si="135"/>
        <v>DUD</v>
      </c>
      <c r="AK129" t="str">
        <f t="shared" si="136"/>
        <v>DUD</v>
      </c>
      <c r="AL129" t="str">
        <f t="shared" si="137"/>
        <v>DUD</v>
      </c>
      <c r="AM129" t="str">
        <f t="shared" si="138"/>
        <v>DUD</v>
      </c>
      <c r="AN129" t="str">
        <f t="shared" si="139"/>
        <v>DUD</v>
      </c>
      <c r="AO129">
        <f t="shared" si="140"/>
        <v>0</v>
      </c>
      <c r="AP129" s="69">
        <f t="shared" si="141"/>
        <v>1</v>
      </c>
      <c r="AQ129" s="21" t="str">
        <f t="shared" si="142"/>
        <v>Atkinson, A.B. Jr. (2002) A Model for the PTX Properties of H2O-NaCl. Unpublished MSc Thesis, Dept. of Geosciences, Virginia Tech, Blacksburg VA, 133 pp.</v>
      </c>
      <c r="AR129" s="30" t="e">
        <f t="shared" si="143"/>
        <v>#REF!</v>
      </c>
      <c r="AS129" s="30" t="e">
        <f t="shared" si="144"/>
        <v>#REF!</v>
      </c>
      <c r="AT129" s="30" t="e">
        <f t="shared" si="145"/>
        <v>#REF!</v>
      </c>
      <c r="AU129" s="68" t="str">
        <f t="shared" si="146"/>
        <v/>
      </c>
      <c r="AV129" s="30" t="e">
        <f t="shared" si="147"/>
        <v>#REF!</v>
      </c>
      <c r="AW129" s="63" t="e">
        <f>IF(AND(A129&gt;C129,B129="halite"),'Tm-supplement'!AS129,         0.9923-0.030512*(C129/100)^2-0.00021977*(C129/100)^4+0.086241*(D129)/10-0.041768*(C129/100)*(D129/10)+0.014825*(C129/100)^2*(D129/10)+0.001446*(C129/100)^3*(D129/10)-0.0000000030852*(C129/100)^8*(D129/10)+0.013051*(C129/100)*(D129/10)^2-0.0061402*(C129/100)^2*(D129/10)^2-0.0012843*(D129/10)^3+0.00037604*(C129/100)^2*(D129/10)^3-0.0000000099594*(C129/100)^2*(D129/10)^7)</f>
        <v>#REF!</v>
      </c>
      <c r="AX129" s="40" t="e">
        <f t="shared" si="148"/>
        <v>#REF!</v>
      </c>
      <c r="AY129"/>
    </row>
    <row r="130" spans="1:51" ht="13" customHeight="1">
      <c r="A130" t="e">
        <f>IF(ISBLANK(Main!#REF!), IF(ISNUMBER(Main!#REF!), 'Tm-Th-Salinity'!H130,""),Main!#REF!)</f>
        <v>#REF!</v>
      </c>
      <c r="B130" t="e">
        <f>Main!#REF!</f>
        <v>#REF!</v>
      </c>
      <c r="C130" s="20" t="str">
        <f>IF(ISNUMBER(Main!#REF!),Main!#REF!,"")</f>
        <v/>
      </c>
      <c r="D130" s="25" t="e">
        <f>IF('Tm-Th-Salinity'!E130=0, 0.000001, 'Tm-supplement'!BB130)</f>
        <v>#REF!</v>
      </c>
      <c r="E130" t="e">
        <f t="shared" si="104"/>
        <v>#VALUE!</v>
      </c>
      <c r="F130" t="e">
        <f t="shared" si="105"/>
        <v>#REF!</v>
      </c>
      <c r="G130" t="str">
        <f t="shared" si="106"/>
        <v>DUD</v>
      </c>
      <c r="H130" t="str">
        <f t="shared" si="107"/>
        <v>DUD</v>
      </c>
      <c r="I130" t="str">
        <f t="shared" si="108"/>
        <v>DUD</v>
      </c>
      <c r="J130" t="str">
        <f t="shared" si="109"/>
        <v>DUD</v>
      </c>
      <c r="K130" t="str">
        <f t="shared" si="110"/>
        <v>DUD</v>
      </c>
      <c r="L130" t="str">
        <f t="shared" si="111"/>
        <v>DUD</v>
      </c>
      <c r="M130" t="str">
        <f t="shared" si="112"/>
        <v>DUD</v>
      </c>
      <c r="N130" t="str">
        <f t="shared" si="113"/>
        <v>DUD</v>
      </c>
      <c r="O130" t="str">
        <f t="shared" si="114"/>
        <v>DUD</v>
      </c>
      <c r="P130" t="str">
        <f t="shared" si="115"/>
        <v>DUD</v>
      </c>
      <c r="Q130" t="str">
        <f t="shared" si="116"/>
        <v>DUD</v>
      </c>
      <c r="R130" t="str">
        <f t="shared" si="117"/>
        <v>DUD</v>
      </c>
      <c r="S130" t="str">
        <f t="shared" si="118"/>
        <v>DUD</v>
      </c>
      <c r="T130" t="str">
        <f t="shared" si="119"/>
        <v>DUD</v>
      </c>
      <c r="U130" t="str">
        <f t="shared" si="120"/>
        <v>DUD</v>
      </c>
      <c r="V130" t="str">
        <f t="shared" si="121"/>
        <v>DUD</v>
      </c>
      <c r="W130" t="str">
        <f t="shared" si="122"/>
        <v>DUD</v>
      </c>
      <c r="X130" t="str">
        <f t="shared" si="123"/>
        <v>DUD</v>
      </c>
      <c r="Y130" t="str">
        <f t="shared" si="124"/>
        <v>DUD</v>
      </c>
      <c r="Z130" t="str">
        <f t="shared" si="125"/>
        <v>DUD</v>
      </c>
      <c r="AA130" t="str">
        <f t="shared" si="126"/>
        <v>DUD</v>
      </c>
      <c r="AB130" t="str">
        <f t="shared" si="127"/>
        <v>DUD</v>
      </c>
      <c r="AC130" t="str">
        <f t="shared" si="128"/>
        <v>DUD</v>
      </c>
      <c r="AD130" t="str">
        <f t="shared" si="129"/>
        <v>DUD</v>
      </c>
      <c r="AE130" t="str">
        <f t="shared" si="130"/>
        <v>DUD</v>
      </c>
      <c r="AF130" t="str">
        <f t="shared" si="131"/>
        <v>DUD</v>
      </c>
      <c r="AG130" t="str">
        <f t="shared" si="132"/>
        <v>DUD</v>
      </c>
      <c r="AH130" t="str">
        <f t="shared" si="133"/>
        <v>DUD</v>
      </c>
      <c r="AI130" t="str">
        <f t="shared" si="134"/>
        <v>DUD</v>
      </c>
      <c r="AJ130" t="str">
        <f t="shared" si="135"/>
        <v>DUD</v>
      </c>
      <c r="AK130" t="str">
        <f t="shared" si="136"/>
        <v>DUD</v>
      </c>
      <c r="AL130" t="str">
        <f t="shared" si="137"/>
        <v>DUD</v>
      </c>
      <c r="AM130" t="str">
        <f t="shared" si="138"/>
        <v>DUD</v>
      </c>
      <c r="AN130" t="str">
        <f t="shared" si="139"/>
        <v>DUD</v>
      </c>
      <c r="AO130">
        <f t="shared" si="140"/>
        <v>0</v>
      </c>
      <c r="AP130" s="69">
        <f t="shared" si="141"/>
        <v>1</v>
      </c>
      <c r="AQ130" s="21" t="str">
        <f t="shared" si="142"/>
        <v>Atkinson, A.B. Jr. (2002) A Model for the PTX Properties of H2O-NaCl. Unpublished MSc Thesis, Dept. of Geosciences, Virginia Tech, Blacksburg VA, 133 pp.</v>
      </c>
      <c r="AR130" s="30" t="e">
        <f t="shared" si="143"/>
        <v>#REF!</v>
      </c>
      <c r="AS130" s="30" t="e">
        <f t="shared" si="144"/>
        <v>#REF!</v>
      </c>
      <c r="AT130" s="30" t="e">
        <f t="shared" si="145"/>
        <v>#REF!</v>
      </c>
      <c r="AU130" s="68" t="str">
        <f t="shared" si="146"/>
        <v/>
      </c>
      <c r="AV130" s="30" t="e">
        <f t="shared" si="147"/>
        <v>#REF!</v>
      </c>
      <c r="AW130" s="63" t="e">
        <f>IF(AND(A130&gt;C130,B130="halite"),'Tm-supplement'!AS130,         0.9923-0.030512*(C130/100)^2-0.00021977*(C130/100)^4+0.086241*(D130)/10-0.041768*(C130/100)*(D130/10)+0.014825*(C130/100)^2*(D130/10)+0.001446*(C130/100)^3*(D130/10)-0.0000000030852*(C130/100)^8*(D130/10)+0.013051*(C130/100)*(D130/10)^2-0.0061402*(C130/100)^2*(D130/10)^2-0.0012843*(D130/10)^3+0.00037604*(C130/100)^2*(D130/10)^3-0.0000000099594*(C130/100)^2*(D130/10)^7)</f>
        <v>#REF!</v>
      </c>
      <c r="AX130" s="40" t="e">
        <f t="shared" si="148"/>
        <v>#REF!</v>
      </c>
      <c r="AY130"/>
    </row>
    <row r="131" spans="1:51" ht="13" customHeight="1">
      <c r="A131" t="e">
        <f>IF(ISBLANK(Main!#REF!), IF(ISNUMBER(Main!#REF!), 'Tm-Th-Salinity'!H131,""),Main!#REF!)</f>
        <v>#REF!</v>
      </c>
      <c r="B131" t="e">
        <f>Main!#REF!</f>
        <v>#REF!</v>
      </c>
      <c r="C131" s="20" t="str">
        <f>IF(ISNUMBER(Main!#REF!),Main!#REF!,"")</f>
        <v/>
      </c>
      <c r="D131" s="25" t="e">
        <f>IF('Tm-Th-Salinity'!E131=0, 0.000001, 'Tm-supplement'!BB131)</f>
        <v>#REF!</v>
      </c>
      <c r="E131" t="e">
        <f t="shared" si="104"/>
        <v>#VALUE!</v>
      </c>
      <c r="F131" t="e">
        <f t="shared" si="105"/>
        <v>#REF!</v>
      </c>
      <c r="G131" t="str">
        <f t="shared" si="106"/>
        <v>DUD</v>
      </c>
      <c r="H131" t="str">
        <f t="shared" si="107"/>
        <v>DUD</v>
      </c>
      <c r="I131" t="str">
        <f t="shared" si="108"/>
        <v>DUD</v>
      </c>
      <c r="J131" t="str">
        <f t="shared" si="109"/>
        <v>DUD</v>
      </c>
      <c r="K131" t="str">
        <f t="shared" si="110"/>
        <v>DUD</v>
      </c>
      <c r="L131" t="str">
        <f t="shared" si="111"/>
        <v>DUD</v>
      </c>
      <c r="M131" t="str">
        <f t="shared" si="112"/>
        <v>DUD</v>
      </c>
      <c r="N131" t="str">
        <f t="shared" si="113"/>
        <v>DUD</v>
      </c>
      <c r="O131" t="str">
        <f t="shared" si="114"/>
        <v>DUD</v>
      </c>
      <c r="P131" t="str">
        <f t="shared" si="115"/>
        <v>DUD</v>
      </c>
      <c r="Q131" t="str">
        <f t="shared" si="116"/>
        <v>DUD</v>
      </c>
      <c r="R131" t="str">
        <f t="shared" si="117"/>
        <v>DUD</v>
      </c>
      <c r="S131" t="str">
        <f t="shared" si="118"/>
        <v>DUD</v>
      </c>
      <c r="T131" t="str">
        <f t="shared" si="119"/>
        <v>DUD</v>
      </c>
      <c r="U131" t="str">
        <f t="shared" si="120"/>
        <v>DUD</v>
      </c>
      <c r="V131" t="str">
        <f t="shared" si="121"/>
        <v>DUD</v>
      </c>
      <c r="W131" t="str">
        <f t="shared" si="122"/>
        <v>DUD</v>
      </c>
      <c r="X131" t="str">
        <f t="shared" si="123"/>
        <v>DUD</v>
      </c>
      <c r="Y131" t="str">
        <f t="shared" si="124"/>
        <v>DUD</v>
      </c>
      <c r="Z131" t="str">
        <f t="shared" si="125"/>
        <v>DUD</v>
      </c>
      <c r="AA131" t="str">
        <f t="shared" si="126"/>
        <v>DUD</v>
      </c>
      <c r="AB131" t="str">
        <f t="shared" si="127"/>
        <v>DUD</v>
      </c>
      <c r="AC131" t="str">
        <f t="shared" si="128"/>
        <v>DUD</v>
      </c>
      <c r="AD131" t="str">
        <f t="shared" si="129"/>
        <v>DUD</v>
      </c>
      <c r="AE131" t="str">
        <f t="shared" si="130"/>
        <v>DUD</v>
      </c>
      <c r="AF131" t="str">
        <f t="shared" si="131"/>
        <v>DUD</v>
      </c>
      <c r="AG131" t="str">
        <f t="shared" si="132"/>
        <v>DUD</v>
      </c>
      <c r="AH131" t="str">
        <f t="shared" si="133"/>
        <v>DUD</v>
      </c>
      <c r="AI131" t="str">
        <f t="shared" si="134"/>
        <v>DUD</v>
      </c>
      <c r="AJ131" t="str">
        <f t="shared" si="135"/>
        <v>DUD</v>
      </c>
      <c r="AK131" t="str">
        <f t="shared" si="136"/>
        <v>DUD</v>
      </c>
      <c r="AL131" t="str">
        <f t="shared" si="137"/>
        <v>DUD</v>
      </c>
      <c r="AM131" t="str">
        <f t="shared" si="138"/>
        <v>DUD</v>
      </c>
      <c r="AN131" t="str">
        <f t="shared" si="139"/>
        <v>DUD</v>
      </c>
      <c r="AO131">
        <f t="shared" si="140"/>
        <v>0</v>
      </c>
      <c r="AP131" s="69">
        <f t="shared" si="141"/>
        <v>1</v>
      </c>
      <c r="AQ131" s="21" t="str">
        <f t="shared" si="142"/>
        <v>Atkinson, A.B. Jr. (2002) A Model for the PTX Properties of H2O-NaCl. Unpublished MSc Thesis, Dept. of Geosciences, Virginia Tech, Blacksburg VA, 133 pp.</v>
      </c>
      <c r="AR131" s="30" t="e">
        <f t="shared" si="143"/>
        <v>#REF!</v>
      </c>
      <c r="AS131" s="30" t="e">
        <f t="shared" si="144"/>
        <v>#REF!</v>
      </c>
      <c r="AT131" s="30" t="e">
        <f t="shared" si="145"/>
        <v>#REF!</v>
      </c>
      <c r="AU131" s="68" t="str">
        <f t="shared" si="146"/>
        <v/>
      </c>
      <c r="AV131" s="30" t="e">
        <f t="shared" si="147"/>
        <v>#REF!</v>
      </c>
      <c r="AW131" s="63" t="e">
        <f>IF(AND(A131&gt;C131,B131="halite"),'Tm-supplement'!AS131,         0.9923-0.030512*(C131/100)^2-0.00021977*(C131/100)^4+0.086241*(D131)/10-0.041768*(C131/100)*(D131/10)+0.014825*(C131/100)^2*(D131/10)+0.001446*(C131/100)^3*(D131/10)-0.0000000030852*(C131/100)^8*(D131/10)+0.013051*(C131/100)*(D131/10)^2-0.0061402*(C131/100)^2*(D131/10)^2-0.0012843*(D131/10)^3+0.00037604*(C131/100)^2*(D131/10)^3-0.0000000099594*(C131/100)^2*(D131/10)^7)</f>
        <v>#REF!</v>
      </c>
      <c r="AX131" s="40" t="e">
        <f t="shared" si="148"/>
        <v>#REF!</v>
      </c>
      <c r="AY131"/>
    </row>
    <row r="132" spans="1:51" ht="13" customHeight="1">
      <c r="A132" t="e">
        <f>IF(ISBLANK(Main!#REF!), IF(ISNUMBER(Main!#REF!), 'Tm-Th-Salinity'!H132,""),Main!#REF!)</f>
        <v>#REF!</v>
      </c>
      <c r="B132" t="e">
        <f>Main!#REF!</f>
        <v>#REF!</v>
      </c>
      <c r="C132" s="20" t="str">
        <f>IF(ISNUMBER(Main!#REF!),Main!#REF!,"")</f>
        <v/>
      </c>
      <c r="D132" s="25" t="e">
        <f>IF('Tm-Th-Salinity'!E132=0, 0.000001, 'Tm-supplement'!BB132)</f>
        <v>#REF!</v>
      </c>
      <c r="E132" t="e">
        <f t="shared" si="104"/>
        <v>#VALUE!</v>
      </c>
      <c r="F132" t="e">
        <f t="shared" si="105"/>
        <v>#REF!</v>
      </c>
      <c r="G132" t="str">
        <f t="shared" si="106"/>
        <v>DUD</v>
      </c>
      <c r="H132" t="str">
        <f t="shared" si="107"/>
        <v>DUD</v>
      </c>
      <c r="I132" t="str">
        <f t="shared" si="108"/>
        <v>DUD</v>
      </c>
      <c r="J132" t="str">
        <f t="shared" si="109"/>
        <v>DUD</v>
      </c>
      <c r="K132" t="str">
        <f t="shared" si="110"/>
        <v>DUD</v>
      </c>
      <c r="L132" t="str">
        <f t="shared" si="111"/>
        <v>DUD</v>
      </c>
      <c r="M132" t="str">
        <f t="shared" si="112"/>
        <v>DUD</v>
      </c>
      <c r="N132" t="str">
        <f t="shared" si="113"/>
        <v>DUD</v>
      </c>
      <c r="O132" t="str">
        <f t="shared" si="114"/>
        <v>DUD</v>
      </c>
      <c r="P132" t="str">
        <f t="shared" si="115"/>
        <v>DUD</v>
      </c>
      <c r="Q132" t="str">
        <f t="shared" si="116"/>
        <v>DUD</v>
      </c>
      <c r="R132" t="str">
        <f t="shared" si="117"/>
        <v>DUD</v>
      </c>
      <c r="S132" t="str">
        <f t="shared" si="118"/>
        <v>DUD</v>
      </c>
      <c r="T132" t="str">
        <f t="shared" si="119"/>
        <v>DUD</v>
      </c>
      <c r="U132" t="str">
        <f t="shared" si="120"/>
        <v>DUD</v>
      </c>
      <c r="V132" t="str">
        <f t="shared" si="121"/>
        <v>DUD</v>
      </c>
      <c r="W132" t="str">
        <f t="shared" si="122"/>
        <v>DUD</v>
      </c>
      <c r="X132" t="str">
        <f t="shared" si="123"/>
        <v>DUD</v>
      </c>
      <c r="Y132" t="str">
        <f t="shared" si="124"/>
        <v>DUD</v>
      </c>
      <c r="Z132" t="str">
        <f t="shared" si="125"/>
        <v>DUD</v>
      </c>
      <c r="AA132" t="str">
        <f t="shared" si="126"/>
        <v>DUD</v>
      </c>
      <c r="AB132" t="str">
        <f t="shared" si="127"/>
        <v>DUD</v>
      </c>
      <c r="AC132" t="str">
        <f t="shared" si="128"/>
        <v>DUD</v>
      </c>
      <c r="AD132" t="str">
        <f t="shared" si="129"/>
        <v>DUD</v>
      </c>
      <c r="AE132" t="str">
        <f t="shared" si="130"/>
        <v>DUD</v>
      </c>
      <c r="AF132" t="str">
        <f t="shared" si="131"/>
        <v>DUD</v>
      </c>
      <c r="AG132" t="str">
        <f t="shared" si="132"/>
        <v>DUD</v>
      </c>
      <c r="AH132" t="str">
        <f t="shared" si="133"/>
        <v>DUD</v>
      </c>
      <c r="AI132" t="str">
        <f t="shared" si="134"/>
        <v>DUD</v>
      </c>
      <c r="AJ132" t="str">
        <f t="shared" si="135"/>
        <v>DUD</v>
      </c>
      <c r="AK132" t="str">
        <f t="shared" si="136"/>
        <v>DUD</v>
      </c>
      <c r="AL132" t="str">
        <f t="shared" si="137"/>
        <v>DUD</v>
      </c>
      <c r="AM132" t="str">
        <f t="shared" si="138"/>
        <v>DUD</v>
      </c>
      <c r="AN132" t="str">
        <f t="shared" si="139"/>
        <v>DUD</v>
      </c>
      <c r="AO132">
        <f t="shared" si="140"/>
        <v>0</v>
      </c>
      <c r="AP132" s="69">
        <f t="shared" si="141"/>
        <v>1</v>
      </c>
      <c r="AQ132" s="21" t="str">
        <f t="shared" si="142"/>
        <v>Atkinson, A.B. Jr. (2002) A Model for the PTX Properties of H2O-NaCl. Unpublished MSc Thesis, Dept. of Geosciences, Virginia Tech, Blacksburg VA, 133 pp.</v>
      </c>
      <c r="AR132" s="30" t="e">
        <f t="shared" si="143"/>
        <v>#REF!</v>
      </c>
      <c r="AS132" s="30" t="e">
        <f t="shared" si="144"/>
        <v>#REF!</v>
      </c>
      <c r="AT132" s="30" t="e">
        <f t="shared" si="145"/>
        <v>#REF!</v>
      </c>
      <c r="AU132" s="68" t="str">
        <f t="shared" si="146"/>
        <v/>
      </c>
      <c r="AV132" s="30" t="e">
        <f t="shared" si="147"/>
        <v>#REF!</v>
      </c>
      <c r="AW132" s="63" t="e">
        <f>IF(AND(A132&gt;C132,B132="halite"),'Tm-supplement'!AS132,         0.9923-0.030512*(C132/100)^2-0.00021977*(C132/100)^4+0.086241*(D132)/10-0.041768*(C132/100)*(D132/10)+0.014825*(C132/100)^2*(D132/10)+0.001446*(C132/100)^3*(D132/10)-0.0000000030852*(C132/100)^8*(D132/10)+0.013051*(C132/100)*(D132/10)^2-0.0061402*(C132/100)^2*(D132/10)^2-0.0012843*(D132/10)^3+0.00037604*(C132/100)^2*(D132/10)^3-0.0000000099594*(C132/100)^2*(D132/10)^7)</f>
        <v>#REF!</v>
      </c>
      <c r="AX132" s="40" t="e">
        <f t="shared" si="148"/>
        <v>#REF!</v>
      </c>
      <c r="AY132"/>
    </row>
    <row r="133" spans="1:51" ht="13" customHeight="1">
      <c r="A133" t="e">
        <f>IF(ISBLANK(Main!#REF!), IF(ISNUMBER(Main!#REF!), 'Tm-Th-Salinity'!H133,""),Main!#REF!)</f>
        <v>#REF!</v>
      </c>
      <c r="B133" t="e">
        <f>Main!#REF!</f>
        <v>#REF!</v>
      </c>
      <c r="C133" s="20" t="str">
        <f>IF(ISNUMBER(Main!#REF!),Main!#REF!,"")</f>
        <v/>
      </c>
      <c r="D133" s="25" t="e">
        <f>IF('Tm-Th-Salinity'!E133=0, 0.000001, 'Tm-supplement'!BB133)</f>
        <v>#REF!</v>
      </c>
      <c r="E133" t="e">
        <f t="shared" si="104"/>
        <v>#VALUE!</v>
      </c>
      <c r="F133" t="e">
        <f t="shared" si="105"/>
        <v>#REF!</v>
      </c>
      <c r="G133" t="str">
        <f t="shared" si="106"/>
        <v>DUD</v>
      </c>
      <c r="H133" t="str">
        <f t="shared" si="107"/>
        <v>DUD</v>
      </c>
      <c r="I133" t="str">
        <f t="shared" si="108"/>
        <v>DUD</v>
      </c>
      <c r="J133" t="str">
        <f t="shared" si="109"/>
        <v>DUD</v>
      </c>
      <c r="K133" t="str">
        <f t="shared" si="110"/>
        <v>DUD</v>
      </c>
      <c r="L133" t="str">
        <f t="shared" si="111"/>
        <v>DUD</v>
      </c>
      <c r="M133" t="str">
        <f t="shared" si="112"/>
        <v>DUD</v>
      </c>
      <c r="N133" t="str">
        <f t="shared" si="113"/>
        <v>DUD</v>
      </c>
      <c r="O133" t="str">
        <f t="shared" si="114"/>
        <v>DUD</v>
      </c>
      <c r="P133" t="str">
        <f t="shared" si="115"/>
        <v>DUD</v>
      </c>
      <c r="Q133" t="str">
        <f t="shared" si="116"/>
        <v>DUD</v>
      </c>
      <c r="R133" t="str">
        <f t="shared" si="117"/>
        <v>DUD</v>
      </c>
      <c r="S133" t="str">
        <f t="shared" si="118"/>
        <v>DUD</v>
      </c>
      <c r="T133" t="str">
        <f t="shared" si="119"/>
        <v>DUD</v>
      </c>
      <c r="U133" t="str">
        <f t="shared" si="120"/>
        <v>DUD</v>
      </c>
      <c r="V133" t="str">
        <f t="shared" si="121"/>
        <v>DUD</v>
      </c>
      <c r="W133" t="str">
        <f t="shared" si="122"/>
        <v>DUD</v>
      </c>
      <c r="X133" t="str">
        <f t="shared" si="123"/>
        <v>DUD</v>
      </c>
      <c r="Y133" t="str">
        <f t="shared" si="124"/>
        <v>DUD</v>
      </c>
      <c r="Z133" t="str">
        <f t="shared" si="125"/>
        <v>DUD</v>
      </c>
      <c r="AA133" t="str">
        <f t="shared" si="126"/>
        <v>DUD</v>
      </c>
      <c r="AB133" t="str">
        <f t="shared" si="127"/>
        <v>DUD</v>
      </c>
      <c r="AC133" t="str">
        <f t="shared" si="128"/>
        <v>DUD</v>
      </c>
      <c r="AD133" t="str">
        <f t="shared" si="129"/>
        <v>DUD</v>
      </c>
      <c r="AE133" t="str">
        <f t="shared" si="130"/>
        <v>DUD</v>
      </c>
      <c r="AF133" t="str">
        <f t="shared" si="131"/>
        <v>DUD</v>
      </c>
      <c r="AG133" t="str">
        <f t="shared" si="132"/>
        <v>DUD</v>
      </c>
      <c r="AH133" t="str">
        <f t="shared" si="133"/>
        <v>DUD</v>
      </c>
      <c r="AI133" t="str">
        <f t="shared" si="134"/>
        <v>DUD</v>
      </c>
      <c r="AJ133" t="str">
        <f t="shared" si="135"/>
        <v>DUD</v>
      </c>
      <c r="AK133" t="str">
        <f t="shared" si="136"/>
        <v>DUD</v>
      </c>
      <c r="AL133" t="str">
        <f t="shared" si="137"/>
        <v>DUD</v>
      </c>
      <c r="AM133" t="str">
        <f t="shared" si="138"/>
        <v>DUD</v>
      </c>
      <c r="AN133" t="str">
        <f t="shared" si="139"/>
        <v>DUD</v>
      </c>
      <c r="AO133">
        <f t="shared" si="140"/>
        <v>0</v>
      </c>
      <c r="AP133" s="69">
        <f t="shared" si="141"/>
        <v>1</v>
      </c>
      <c r="AQ133" s="21" t="str">
        <f t="shared" si="142"/>
        <v>Atkinson, A.B. Jr. (2002) A Model for the PTX Properties of H2O-NaCl. Unpublished MSc Thesis, Dept. of Geosciences, Virginia Tech, Blacksburg VA, 133 pp.</v>
      </c>
      <c r="AR133" s="30" t="e">
        <f t="shared" si="143"/>
        <v>#REF!</v>
      </c>
      <c r="AS133" s="30" t="e">
        <f t="shared" si="144"/>
        <v>#REF!</v>
      </c>
      <c r="AT133" s="30" t="e">
        <f t="shared" si="145"/>
        <v>#REF!</v>
      </c>
      <c r="AU133" s="68" t="str">
        <f t="shared" si="146"/>
        <v/>
      </c>
      <c r="AV133" s="30" t="e">
        <f t="shared" si="147"/>
        <v>#REF!</v>
      </c>
      <c r="AW133" s="63" t="e">
        <f>IF(AND(A133&gt;C133,B133="halite"),'Tm-supplement'!AS133,         0.9923-0.030512*(C133/100)^2-0.00021977*(C133/100)^4+0.086241*(D133)/10-0.041768*(C133/100)*(D133/10)+0.014825*(C133/100)^2*(D133/10)+0.001446*(C133/100)^3*(D133/10)-0.0000000030852*(C133/100)^8*(D133/10)+0.013051*(C133/100)*(D133/10)^2-0.0061402*(C133/100)^2*(D133/10)^2-0.0012843*(D133/10)^3+0.00037604*(C133/100)^2*(D133/10)^3-0.0000000099594*(C133/100)^2*(D133/10)^7)</f>
        <v>#REF!</v>
      </c>
      <c r="AX133" s="40" t="e">
        <f t="shared" si="148"/>
        <v>#REF!</v>
      </c>
      <c r="AY133"/>
    </row>
    <row r="134" spans="1:51" ht="13" customHeight="1">
      <c r="A134" t="e">
        <f>IF(ISBLANK(Main!#REF!), IF(ISNUMBER(Main!#REF!), 'Tm-Th-Salinity'!H134,""),Main!#REF!)</f>
        <v>#REF!</v>
      </c>
      <c r="B134" t="e">
        <f>Main!#REF!</f>
        <v>#REF!</v>
      </c>
      <c r="C134" s="20" t="str">
        <f>IF(ISNUMBER(Main!#REF!),Main!#REF!,"")</f>
        <v/>
      </c>
      <c r="D134" s="25" t="e">
        <f>IF('Tm-Th-Salinity'!E134=0, 0.000001, 'Tm-supplement'!BB134)</f>
        <v>#REF!</v>
      </c>
      <c r="E134" t="e">
        <f t="shared" si="104"/>
        <v>#VALUE!</v>
      </c>
      <c r="F134" t="e">
        <f t="shared" si="105"/>
        <v>#REF!</v>
      </c>
      <c r="G134" t="str">
        <f t="shared" si="106"/>
        <v>DUD</v>
      </c>
      <c r="H134" t="str">
        <f t="shared" si="107"/>
        <v>DUD</v>
      </c>
      <c r="I134" t="str">
        <f t="shared" si="108"/>
        <v>DUD</v>
      </c>
      <c r="J134" t="str">
        <f t="shared" si="109"/>
        <v>DUD</v>
      </c>
      <c r="K134" t="str">
        <f t="shared" si="110"/>
        <v>DUD</v>
      </c>
      <c r="L134" t="str">
        <f t="shared" si="111"/>
        <v>DUD</v>
      </c>
      <c r="M134" t="str">
        <f t="shared" si="112"/>
        <v>DUD</v>
      </c>
      <c r="N134" t="str">
        <f t="shared" si="113"/>
        <v>DUD</v>
      </c>
      <c r="O134" t="str">
        <f t="shared" si="114"/>
        <v>DUD</v>
      </c>
      <c r="P134" t="str">
        <f t="shared" si="115"/>
        <v>DUD</v>
      </c>
      <c r="Q134" t="str">
        <f t="shared" si="116"/>
        <v>DUD</v>
      </c>
      <c r="R134" t="str">
        <f t="shared" si="117"/>
        <v>DUD</v>
      </c>
      <c r="S134" t="str">
        <f t="shared" si="118"/>
        <v>DUD</v>
      </c>
      <c r="T134" t="str">
        <f t="shared" si="119"/>
        <v>DUD</v>
      </c>
      <c r="U134" t="str">
        <f t="shared" si="120"/>
        <v>DUD</v>
      </c>
      <c r="V134" t="str">
        <f t="shared" si="121"/>
        <v>DUD</v>
      </c>
      <c r="W134" t="str">
        <f t="shared" si="122"/>
        <v>DUD</v>
      </c>
      <c r="X134" t="str">
        <f t="shared" si="123"/>
        <v>DUD</v>
      </c>
      <c r="Y134" t="str">
        <f t="shared" si="124"/>
        <v>DUD</v>
      </c>
      <c r="Z134" t="str">
        <f t="shared" si="125"/>
        <v>DUD</v>
      </c>
      <c r="AA134" t="str">
        <f t="shared" si="126"/>
        <v>DUD</v>
      </c>
      <c r="AB134" t="str">
        <f t="shared" si="127"/>
        <v>DUD</v>
      </c>
      <c r="AC134" t="str">
        <f t="shared" si="128"/>
        <v>DUD</v>
      </c>
      <c r="AD134" t="str">
        <f t="shared" si="129"/>
        <v>DUD</v>
      </c>
      <c r="AE134" t="str">
        <f t="shared" si="130"/>
        <v>DUD</v>
      </c>
      <c r="AF134" t="str">
        <f t="shared" si="131"/>
        <v>DUD</v>
      </c>
      <c r="AG134" t="str">
        <f t="shared" si="132"/>
        <v>DUD</v>
      </c>
      <c r="AH134" t="str">
        <f t="shared" si="133"/>
        <v>DUD</v>
      </c>
      <c r="AI134" t="str">
        <f t="shared" si="134"/>
        <v>DUD</v>
      </c>
      <c r="AJ134" t="str">
        <f t="shared" si="135"/>
        <v>DUD</v>
      </c>
      <c r="AK134" t="str">
        <f t="shared" si="136"/>
        <v>DUD</v>
      </c>
      <c r="AL134" t="str">
        <f t="shared" si="137"/>
        <v>DUD</v>
      </c>
      <c r="AM134" t="str">
        <f t="shared" si="138"/>
        <v>DUD</v>
      </c>
      <c r="AN134" t="str">
        <f t="shared" si="139"/>
        <v>DUD</v>
      </c>
      <c r="AO134">
        <f t="shared" si="140"/>
        <v>0</v>
      </c>
      <c r="AP134" s="69">
        <f t="shared" si="141"/>
        <v>1</v>
      </c>
      <c r="AQ134" s="21" t="str">
        <f t="shared" si="142"/>
        <v>Atkinson, A.B. Jr. (2002) A Model for the PTX Properties of H2O-NaCl. Unpublished MSc Thesis, Dept. of Geosciences, Virginia Tech, Blacksburg VA, 133 pp.</v>
      </c>
      <c r="AR134" s="30" t="e">
        <f t="shared" si="143"/>
        <v>#REF!</v>
      </c>
      <c r="AS134" s="30" t="e">
        <f t="shared" si="144"/>
        <v>#REF!</v>
      </c>
      <c r="AT134" s="30" t="e">
        <f t="shared" si="145"/>
        <v>#REF!</v>
      </c>
      <c r="AU134" s="68" t="str">
        <f t="shared" si="146"/>
        <v/>
      </c>
      <c r="AV134" s="30" t="e">
        <f t="shared" si="147"/>
        <v>#REF!</v>
      </c>
      <c r="AW134" s="63" t="e">
        <f>IF(AND(A134&gt;C134,B134="halite"),'Tm-supplement'!AS134,         0.9923-0.030512*(C134/100)^2-0.00021977*(C134/100)^4+0.086241*(D134)/10-0.041768*(C134/100)*(D134/10)+0.014825*(C134/100)^2*(D134/10)+0.001446*(C134/100)^3*(D134/10)-0.0000000030852*(C134/100)^8*(D134/10)+0.013051*(C134/100)*(D134/10)^2-0.0061402*(C134/100)^2*(D134/10)^2-0.0012843*(D134/10)^3+0.00037604*(C134/100)^2*(D134/10)^3-0.0000000099594*(C134/100)^2*(D134/10)^7)</f>
        <v>#REF!</v>
      </c>
      <c r="AX134" s="40" t="e">
        <f t="shared" si="148"/>
        <v>#REF!</v>
      </c>
      <c r="AY134"/>
    </row>
    <row r="135" spans="1:51" ht="13" customHeight="1">
      <c r="A135" t="e">
        <f>IF(ISBLANK(Main!#REF!), IF(ISNUMBER(Main!#REF!), 'Tm-Th-Salinity'!H135,""),Main!#REF!)</f>
        <v>#REF!</v>
      </c>
      <c r="B135" t="e">
        <f>Main!#REF!</f>
        <v>#REF!</v>
      </c>
      <c r="C135" s="20" t="str">
        <f>IF(ISNUMBER(Main!#REF!),Main!#REF!,"")</f>
        <v/>
      </c>
      <c r="D135" s="25" t="e">
        <f>IF('Tm-Th-Salinity'!E135=0, 0.000001, 'Tm-supplement'!BB135)</f>
        <v>#REF!</v>
      </c>
      <c r="E135" t="e">
        <f t="shared" si="104"/>
        <v>#VALUE!</v>
      </c>
      <c r="F135" t="e">
        <f t="shared" si="105"/>
        <v>#REF!</v>
      </c>
      <c r="G135" t="str">
        <f t="shared" si="106"/>
        <v>DUD</v>
      </c>
      <c r="H135" t="str">
        <f t="shared" si="107"/>
        <v>DUD</v>
      </c>
      <c r="I135" t="str">
        <f t="shared" si="108"/>
        <v>DUD</v>
      </c>
      <c r="J135" t="str">
        <f t="shared" si="109"/>
        <v>DUD</v>
      </c>
      <c r="K135" t="str">
        <f t="shared" si="110"/>
        <v>DUD</v>
      </c>
      <c r="L135" t="str">
        <f t="shared" si="111"/>
        <v>DUD</v>
      </c>
      <c r="M135" t="str">
        <f t="shared" si="112"/>
        <v>DUD</v>
      </c>
      <c r="N135" t="str">
        <f t="shared" si="113"/>
        <v>DUD</v>
      </c>
      <c r="O135" t="str">
        <f t="shared" si="114"/>
        <v>DUD</v>
      </c>
      <c r="P135" t="str">
        <f t="shared" si="115"/>
        <v>DUD</v>
      </c>
      <c r="Q135" t="str">
        <f t="shared" si="116"/>
        <v>DUD</v>
      </c>
      <c r="R135" t="str">
        <f t="shared" si="117"/>
        <v>DUD</v>
      </c>
      <c r="S135" t="str">
        <f t="shared" si="118"/>
        <v>DUD</v>
      </c>
      <c r="T135" t="str">
        <f t="shared" si="119"/>
        <v>DUD</v>
      </c>
      <c r="U135" t="str">
        <f t="shared" si="120"/>
        <v>DUD</v>
      </c>
      <c r="V135" t="str">
        <f t="shared" si="121"/>
        <v>DUD</v>
      </c>
      <c r="W135" t="str">
        <f t="shared" si="122"/>
        <v>DUD</v>
      </c>
      <c r="X135" t="str">
        <f t="shared" si="123"/>
        <v>DUD</v>
      </c>
      <c r="Y135" t="str">
        <f t="shared" si="124"/>
        <v>DUD</v>
      </c>
      <c r="Z135" t="str">
        <f t="shared" si="125"/>
        <v>DUD</v>
      </c>
      <c r="AA135" t="str">
        <f t="shared" si="126"/>
        <v>DUD</v>
      </c>
      <c r="AB135" t="str">
        <f t="shared" si="127"/>
        <v>DUD</v>
      </c>
      <c r="AC135" t="str">
        <f t="shared" si="128"/>
        <v>DUD</v>
      </c>
      <c r="AD135" t="str">
        <f t="shared" si="129"/>
        <v>DUD</v>
      </c>
      <c r="AE135" t="str">
        <f t="shared" si="130"/>
        <v>DUD</v>
      </c>
      <c r="AF135" t="str">
        <f t="shared" si="131"/>
        <v>DUD</v>
      </c>
      <c r="AG135" t="str">
        <f t="shared" si="132"/>
        <v>DUD</v>
      </c>
      <c r="AH135" t="str">
        <f t="shared" si="133"/>
        <v>DUD</v>
      </c>
      <c r="AI135" t="str">
        <f t="shared" si="134"/>
        <v>DUD</v>
      </c>
      <c r="AJ135" t="str">
        <f t="shared" si="135"/>
        <v>DUD</v>
      </c>
      <c r="AK135" t="str">
        <f t="shared" si="136"/>
        <v>DUD</v>
      </c>
      <c r="AL135" t="str">
        <f t="shared" si="137"/>
        <v>DUD</v>
      </c>
      <c r="AM135" t="str">
        <f t="shared" si="138"/>
        <v>DUD</v>
      </c>
      <c r="AN135" t="str">
        <f t="shared" si="139"/>
        <v>DUD</v>
      </c>
      <c r="AO135">
        <f t="shared" si="140"/>
        <v>0</v>
      </c>
      <c r="AP135" s="69">
        <f t="shared" si="141"/>
        <v>1</v>
      </c>
      <c r="AQ135" s="21" t="str">
        <f t="shared" si="142"/>
        <v>Atkinson, A.B. Jr. (2002) A Model for the PTX Properties of H2O-NaCl. Unpublished MSc Thesis, Dept. of Geosciences, Virginia Tech, Blacksburg VA, 133 pp.</v>
      </c>
      <c r="AR135" s="30" t="e">
        <f t="shared" si="143"/>
        <v>#REF!</v>
      </c>
      <c r="AS135" s="30" t="e">
        <f t="shared" si="144"/>
        <v>#REF!</v>
      </c>
      <c r="AT135" s="30" t="e">
        <f t="shared" si="145"/>
        <v>#REF!</v>
      </c>
      <c r="AU135" s="68" t="str">
        <f t="shared" si="146"/>
        <v/>
      </c>
      <c r="AV135" s="30" t="e">
        <f t="shared" si="147"/>
        <v>#REF!</v>
      </c>
      <c r="AW135" s="63" t="e">
        <f>IF(AND(A135&gt;C135,B135="halite"),'Tm-supplement'!AS135,         0.9923-0.030512*(C135/100)^2-0.00021977*(C135/100)^4+0.086241*(D135)/10-0.041768*(C135/100)*(D135/10)+0.014825*(C135/100)^2*(D135/10)+0.001446*(C135/100)^3*(D135/10)-0.0000000030852*(C135/100)^8*(D135/10)+0.013051*(C135/100)*(D135/10)^2-0.0061402*(C135/100)^2*(D135/10)^2-0.0012843*(D135/10)^3+0.00037604*(C135/100)^2*(D135/10)^3-0.0000000099594*(C135/100)^2*(D135/10)^7)</f>
        <v>#REF!</v>
      </c>
      <c r="AX135" s="40" t="e">
        <f t="shared" si="148"/>
        <v>#REF!</v>
      </c>
      <c r="AY135"/>
    </row>
    <row r="136" spans="1:51" ht="13" customHeight="1">
      <c r="A136">
        <f>IF(ISBLANK(Main!C28), IF(ISNUMBER(Main!F28), 'Tm-Th-Salinity'!H136,""),Main!C28)</f>
        <v>390</v>
      </c>
      <c r="B136" t="str">
        <f>Main!D28</f>
        <v>halite</v>
      </c>
      <c r="C136" s="20">
        <f>IF(ISNUMBER(Main!E28),Main!E28,"")</f>
        <v>277</v>
      </c>
      <c r="D136" s="25" t="e">
        <f>IF('Tm-Th-Salinity'!E136=0, 0.000001, 'Tm-supplement'!BB136)</f>
        <v>#VALUE!</v>
      </c>
      <c r="E136">
        <f t="shared" si="104"/>
        <v>5.5015000000000001</v>
      </c>
      <c r="F136" t="e">
        <f t="shared" si="105"/>
        <v>#VALUE!</v>
      </c>
      <c r="G136" t="e">
        <f t="shared" si="106"/>
        <v>#VALUE!</v>
      </c>
      <c r="H136" t="e">
        <f t="shared" si="107"/>
        <v>#VALUE!</v>
      </c>
      <c r="I136" t="e">
        <f t="shared" si="108"/>
        <v>#VALUE!</v>
      </c>
      <c r="J136" t="e">
        <f t="shared" si="109"/>
        <v>#VALUE!</v>
      </c>
      <c r="K136" t="e">
        <f t="shared" si="110"/>
        <v>#VALUE!</v>
      </c>
      <c r="L136" t="e">
        <f t="shared" si="111"/>
        <v>#VALUE!</v>
      </c>
      <c r="M136" t="e">
        <f t="shared" si="112"/>
        <v>#VALUE!</v>
      </c>
      <c r="N136" t="e">
        <f t="shared" si="113"/>
        <v>#VALUE!</v>
      </c>
      <c r="O136" t="e">
        <f t="shared" si="114"/>
        <v>#VALUE!</v>
      </c>
      <c r="P136" t="e">
        <f t="shared" si="115"/>
        <v>#VALUE!</v>
      </c>
      <c r="Q136" t="e">
        <f t="shared" si="116"/>
        <v>#VALUE!</v>
      </c>
      <c r="R136" t="e">
        <f t="shared" si="117"/>
        <v>#VALUE!</v>
      </c>
      <c r="S136" t="e">
        <f t="shared" si="118"/>
        <v>#VALUE!</v>
      </c>
      <c r="T136" t="e">
        <f t="shared" si="119"/>
        <v>#VALUE!</v>
      </c>
      <c r="U136" t="e">
        <f t="shared" si="120"/>
        <v>#VALUE!</v>
      </c>
      <c r="V136" t="e">
        <f t="shared" si="121"/>
        <v>#VALUE!</v>
      </c>
      <c r="W136" t="e">
        <f t="shared" si="122"/>
        <v>#VALUE!</v>
      </c>
      <c r="X136" t="e">
        <f t="shared" si="123"/>
        <v>#VALUE!</v>
      </c>
      <c r="Y136" t="e">
        <f t="shared" si="124"/>
        <v>#VALUE!</v>
      </c>
      <c r="Z136" t="e">
        <f t="shared" si="125"/>
        <v>#VALUE!</v>
      </c>
      <c r="AA136" t="e">
        <f t="shared" si="126"/>
        <v>#VALUE!</v>
      </c>
      <c r="AB136" t="e">
        <f t="shared" si="127"/>
        <v>#VALUE!</v>
      </c>
      <c r="AC136" t="e">
        <f t="shared" si="128"/>
        <v>#VALUE!</v>
      </c>
      <c r="AD136" t="e">
        <f t="shared" si="129"/>
        <v>#VALUE!</v>
      </c>
      <c r="AE136" t="e">
        <f t="shared" si="130"/>
        <v>#VALUE!</v>
      </c>
      <c r="AF136" t="e">
        <f t="shared" si="131"/>
        <v>#VALUE!</v>
      </c>
      <c r="AG136" t="e">
        <f t="shared" si="132"/>
        <v>#VALUE!</v>
      </c>
      <c r="AH136" t="e">
        <f t="shared" si="133"/>
        <v>#VALUE!</v>
      </c>
      <c r="AI136" t="e">
        <f t="shared" si="134"/>
        <v>#VALUE!</v>
      </c>
      <c r="AJ136" t="e">
        <f t="shared" si="135"/>
        <v>#VALUE!</v>
      </c>
      <c r="AK136" t="e">
        <f t="shared" si="136"/>
        <v>#VALUE!</v>
      </c>
      <c r="AL136" t="e">
        <f t="shared" si="137"/>
        <v>#VALUE!</v>
      </c>
      <c r="AM136" t="e">
        <f t="shared" si="138"/>
        <v>#VALUE!</v>
      </c>
      <c r="AN136" t="e">
        <f t="shared" si="139"/>
        <v>#VALUE!</v>
      </c>
      <c r="AO136" t="e">
        <f t="shared" si="140"/>
        <v>#VALUE!</v>
      </c>
      <c r="AP136" s="69" t="e">
        <f t="shared" si="141"/>
        <v>#VALUE!</v>
      </c>
      <c r="AQ136" s="21" t="e">
        <f t="shared" si="142"/>
        <v>#VALUE!</v>
      </c>
      <c r="AR136" s="30" t="e">
        <f t="shared" si="143"/>
        <v>#VALUE!</v>
      </c>
      <c r="AS136" s="30" t="e">
        <f t="shared" si="144"/>
        <v>#VALUE!</v>
      </c>
      <c r="AT136" s="30" t="e">
        <f t="shared" si="145"/>
        <v>#VALUE!</v>
      </c>
      <c r="AU136" s="68">
        <f t="shared" si="146"/>
        <v>24.259359765845417</v>
      </c>
      <c r="AV136" s="30" t="str">
        <f t="shared" si="147"/>
        <v>Lecumberri-Sanchez, P., Steele-Macinnis, M. &amp; Bodnar, R.J. () A comprehensive model to calculate PVTX properties of fluid inclusions tha homogenize by halite disappearance. Geochimica et Cosmochimica Acta</v>
      </c>
      <c r="AW136" s="63">
        <f>IF(AND(A136&gt;C136,B136="halite"),'Tm-supplement'!AS136,         0.9923-0.030512*(C136/100)^2-0.00021977*(C136/100)^4+0.086241*(D136)/10-0.041768*(C136/100)*(D136/10)+0.014825*(C136/100)^2*(D136/10)+0.001446*(C136/100)^3*(D136/10)-0.0000000030852*(C136/100)^8*(D136/10)+0.013051*(C136/100)*(D136/10)^2-0.0061402*(C136/100)^2*(D136/10)^2-0.0012843*(D136/10)^3+0.00037604*(C136/100)^2*(D136/10)^3-0.0000000099594*(C136/100)^2*(D136/10)^7)</f>
        <v>1.1958433966736106</v>
      </c>
      <c r="AX136" s="40" t="str">
        <f t="shared" si="148"/>
        <v>Lecumberri-Sanchez, P., Steele-Macinnis, M. &amp; Bodnar, R.J. (2012) A numerical model to estimate trapping conditions of fluid inclusions that homogenize by halite disappearance. Geochimica et Cosmochimica Acta</v>
      </c>
      <c r="AY136"/>
    </row>
    <row r="137" spans="1:51" ht="13" customHeight="1">
      <c r="A137">
        <f>IF(ISBLANK(Main!C29), IF(ISNUMBER(Main!F29), 'Tm-Th-Salinity'!H137,""),Main!C29)</f>
        <v>392</v>
      </c>
      <c r="B137" t="str">
        <f>Main!D29</f>
        <v>halite</v>
      </c>
      <c r="C137" s="20">
        <f>IF(ISNUMBER(Main!E29),Main!E29,"")</f>
        <v>275</v>
      </c>
      <c r="D137" s="25" t="e">
        <f>IF('Tm-Th-Salinity'!E137=0, 0.000001, 'Tm-supplement'!BB137)</f>
        <v>#VALUE!</v>
      </c>
      <c r="E137">
        <f t="shared" si="104"/>
        <v>5.4814999999999996</v>
      </c>
      <c r="F137" t="e">
        <f t="shared" si="105"/>
        <v>#VALUE!</v>
      </c>
      <c r="G137" t="e">
        <f t="shared" si="106"/>
        <v>#VALUE!</v>
      </c>
      <c r="H137" t="e">
        <f t="shared" si="107"/>
        <v>#VALUE!</v>
      </c>
      <c r="I137" t="e">
        <f t="shared" si="108"/>
        <v>#VALUE!</v>
      </c>
      <c r="J137" t="e">
        <f t="shared" si="109"/>
        <v>#VALUE!</v>
      </c>
      <c r="K137" t="e">
        <f t="shared" si="110"/>
        <v>#VALUE!</v>
      </c>
      <c r="L137" t="e">
        <f t="shared" si="111"/>
        <v>#VALUE!</v>
      </c>
      <c r="M137" t="e">
        <f t="shared" si="112"/>
        <v>#VALUE!</v>
      </c>
      <c r="N137" t="e">
        <f t="shared" si="113"/>
        <v>#VALUE!</v>
      </c>
      <c r="O137" t="e">
        <f t="shared" si="114"/>
        <v>#VALUE!</v>
      </c>
      <c r="P137" t="e">
        <f t="shared" si="115"/>
        <v>#VALUE!</v>
      </c>
      <c r="Q137" t="e">
        <f t="shared" si="116"/>
        <v>#VALUE!</v>
      </c>
      <c r="R137" t="e">
        <f t="shared" si="117"/>
        <v>#VALUE!</v>
      </c>
      <c r="S137" t="e">
        <f t="shared" si="118"/>
        <v>#VALUE!</v>
      </c>
      <c r="T137" t="e">
        <f t="shared" si="119"/>
        <v>#VALUE!</v>
      </c>
      <c r="U137" t="e">
        <f t="shared" si="120"/>
        <v>#VALUE!</v>
      </c>
      <c r="V137" t="e">
        <f t="shared" si="121"/>
        <v>#VALUE!</v>
      </c>
      <c r="W137" t="e">
        <f t="shared" si="122"/>
        <v>#VALUE!</v>
      </c>
      <c r="X137" t="e">
        <f t="shared" si="123"/>
        <v>#VALUE!</v>
      </c>
      <c r="Y137" t="e">
        <f t="shared" si="124"/>
        <v>#VALUE!</v>
      </c>
      <c r="Z137" t="e">
        <f t="shared" si="125"/>
        <v>#VALUE!</v>
      </c>
      <c r="AA137" t="e">
        <f t="shared" si="126"/>
        <v>#VALUE!</v>
      </c>
      <c r="AB137" t="e">
        <f t="shared" si="127"/>
        <v>#VALUE!</v>
      </c>
      <c r="AC137" t="e">
        <f t="shared" si="128"/>
        <v>#VALUE!</v>
      </c>
      <c r="AD137" t="e">
        <f t="shared" si="129"/>
        <v>#VALUE!</v>
      </c>
      <c r="AE137" t="e">
        <f t="shared" si="130"/>
        <v>#VALUE!</v>
      </c>
      <c r="AF137" t="e">
        <f t="shared" si="131"/>
        <v>#VALUE!</v>
      </c>
      <c r="AG137" t="e">
        <f t="shared" si="132"/>
        <v>#VALUE!</v>
      </c>
      <c r="AH137" t="e">
        <f t="shared" si="133"/>
        <v>#VALUE!</v>
      </c>
      <c r="AI137" t="e">
        <f t="shared" si="134"/>
        <v>#VALUE!</v>
      </c>
      <c r="AJ137" t="e">
        <f t="shared" si="135"/>
        <v>#VALUE!</v>
      </c>
      <c r="AK137" t="e">
        <f t="shared" si="136"/>
        <v>#VALUE!</v>
      </c>
      <c r="AL137" t="e">
        <f t="shared" si="137"/>
        <v>#VALUE!</v>
      </c>
      <c r="AM137" t="e">
        <f t="shared" si="138"/>
        <v>#VALUE!</v>
      </c>
      <c r="AN137" t="e">
        <f t="shared" si="139"/>
        <v>#VALUE!</v>
      </c>
      <c r="AO137" t="e">
        <f t="shared" si="140"/>
        <v>#VALUE!</v>
      </c>
      <c r="AP137" s="69" t="e">
        <f t="shared" si="141"/>
        <v>#VALUE!</v>
      </c>
      <c r="AQ137" s="21" t="e">
        <f t="shared" si="142"/>
        <v>#VALUE!</v>
      </c>
      <c r="AR137" s="30" t="e">
        <f t="shared" si="143"/>
        <v>#VALUE!</v>
      </c>
      <c r="AS137" s="30" t="e">
        <f t="shared" si="144"/>
        <v>#VALUE!</v>
      </c>
      <c r="AT137" s="30" t="e">
        <f t="shared" si="145"/>
        <v>#VALUE!</v>
      </c>
      <c r="AU137" s="68">
        <f t="shared" si="146"/>
        <v>24.784932776056365</v>
      </c>
      <c r="AV137" s="30" t="str">
        <f t="shared" si="147"/>
        <v>Lecumberri-Sanchez, P., Steele-Macinnis, M. &amp; Bodnar, R.J. () A comprehensive model to calculate PVTX properties of fluid inclusions tha homogenize by halite disappearance. Geochimica et Cosmochimica Acta</v>
      </c>
      <c r="AW137" s="63">
        <f>IF(AND(A137&gt;C137,B137="halite"),'Tm-supplement'!AS137,         0.9923-0.030512*(C137/100)^2-0.00021977*(C137/100)^4+0.086241*(D137)/10-0.041768*(C137/100)*(D137/10)+0.014825*(C137/100)^2*(D137/10)+0.001446*(C137/100)^3*(D137/10)-0.0000000030852*(C137/100)^8*(D137/10)+0.013051*(C137/100)*(D137/10)^2-0.0061402*(C137/100)^2*(D137/10)^2-0.0012843*(D137/10)^3+0.00037604*(C137/100)^2*(D137/10)^3-0.0000000099594*(C137/100)^2*(D137/10)^7)</f>
        <v>1.1993729888951208</v>
      </c>
      <c r="AX137" s="40" t="str">
        <f t="shared" si="148"/>
        <v>Lecumberri-Sanchez, P., Steele-Macinnis, M. &amp; Bodnar, R.J. (2012) A numerical model to estimate trapping conditions of fluid inclusions that homogenize by halite disappearance. Geochimica et Cosmochimica Acta</v>
      </c>
      <c r="AY137"/>
    </row>
    <row r="138" spans="1:51" ht="13" customHeight="1">
      <c r="A138">
        <f>IF(ISBLANK(Main!C30), IF(ISNUMBER(Main!F30), 'Tm-Th-Salinity'!H138,""),Main!C30)</f>
        <v>365</v>
      </c>
      <c r="B138" t="str">
        <f>Main!D30</f>
        <v>halite</v>
      </c>
      <c r="C138" s="20">
        <f>IF(ISNUMBER(Main!E30),Main!E30,"")</f>
        <v>218</v>
      </c>
      <c r="D138" s="25" t="e">
        <f>IF('Tm-Th-Salinity'!E138=0, 0.000001, 'Tm-supplement'!BB138)</f>
        <v>#VALUE!</v>
      </c>
      <c r="E138">
        <f t="shared" si="104"/>
        <v>4.9115000000000002</v>
      </c>
      <c r="F138" t="e">
        <f t="shared" si="105"/>
        <v>#VALUE!</v>
      </c>
      <c r="G138" t="e">
        <f t="shared" si="106"/>
        <v>#VALUE!</v>
      </c>
      <c r="H138" t="e">
        <f t="shared" si="107"/>
        <v>#VALUE!</v>
      </c>
      <c r="I138" t="e">
        <f t="shared" si="108"/>
        <v>#VALUE!</v>
      </c>
      <c r="J138" t="e">
        <f t="shared" si="109"/>
        <v>#VALUE!</v>
      </c>
      <c r="K138" t="e">
        <f t="shared" si="110"/>
        <v>#VALUE!</v>
      </c>
      <c r="L138" t="e">
        <f t="shared" si="111"/>
        <v>#VALUE!</v>
      </c>
      <c r="M138" t="e">
        <f t="shared" si="112"/>
        <v>#VALUE!</v>
      </c>
      <c r="N138" t="e">
        <f t="shared" si="113"/>
        <v>#VALUE!</v>
      </c>
      <c r="O138" t="e">
        <f t="shared" si="114"/>
        <v>#VALUE!</v>
      </c>
      <c r="P138" t="e">
        <f t="shared" si="115"/>
        <v>#VALUE!</v>
      </c>
      <c r="Q138" t="e">
        <f t="shared" si="116"/>
        <v>#VALUE!</v>
      </c>
      <c r="R138" t="e">
        <f t="shared" si="117"/>
        <v>#VALUE!</v>
      </c>
      <c r="S138" t="e">
        <f t="shared" si="118"/>
        <v>#VALUE!</v>
      </c>
      <c r="T138" t="e">
        <f t="shared" si="119"/>
        <v>#VALUE!</v>
      </c>
      <c r="U138" t="e">
        <f t="shared" si="120"/>
        <v>#VALUE!</v>
      </c>
      <c r="V138" t="e">
        <f t="shared" si="121"/>
        <v>#VALUE!</v>
      </c>
      <c r="W138" t="e">
        <f t="shared" si="122"/>
        <v>#VALUE!</v>
      </c>
      <c r="X138" t="e">
        <f t="shared" si="123"/>
        <v>#VALUE!</v>
      </c>
      <c r="Y138" t="e">
        <f t="shared" si="124"/>
        <v>#VALUE!</v>
      </c>
      <c r="Z138" t="e">
        <f t="shared" si="125"/>
        <v>#VALUE!</v>
      </c>
      <c r="AA138" t="e">
        <f t="shared" si="126"/>
        <v>#VALUE!</v>
      </c>
      <c r="AB138" t="e">
        <f t="shared" si="127"/>
        <v>#VALUE!</v>
      </c>
      <c r="AC138" t="e">
        <f t="shared" si="128"/>
        <v>#VALUE!</v>
      </c>
      <c r="AD138" t="e">
        <f t="shared" si="129"/>
        <v>#VALUE!</v>
      </c>
      <c r="AE138" t="e">
        <f t="shared" si="130"/>
        <v>#VALUE!</v>
      </c>
      <c r="AF138" t="e">
        <f t="shared" si="131"/>
        <v>#VALUE!</v>
      </c>
      <c r="AG138" t="e">
        <f t="shared" si="132"/>
        <v>#VALUE!</v>
      </c>
      <c r="AH138" t="e">
        <f t="shared" si="133"/>
        <v>#VALUE!</v>
      </c>
      <c r="AI138" t="e">
        <f t="shared" si="134"/>
        <v>#VALUE!</v>
      </c>
      <c r="AJ138" t="e">
        <f t="shared" si="135"/>
        <v>#VALUE!</v>
      </c>
      <c r="AK138" t="e">
        <f t="shared" si="136"/>
        <v>#VALUE!</v>
      </c>
      <c r="AL138" t="e">
        <f t="shared" si="137"/>
        <v>#VALUE!</v>
      </c>
      <c r="AM138" t="e">
        <f t="shared" si="138"/>
        <v>#VALUE!</v>
      </c>
      <c r="AN138" t="e">
        <f t="shared" si="139"/>
        <v>#VALUE!</v>
      </c>
      <c r="AO138" t="e">
        <f t="shared" si="140"/>
        <v>#VALUE!</v>
      </c>
      <c r="AP138" s="69" t="e">
        <f t="shared" si="141"/>
        <v>#VALUE!</v>
      </c>
      <c r="AQ138" s="21" t="e">
        <f t="shared" si="142"/>
        <v>#VALUE!</v>
      </c>
      <c r="AR138" s="30" t="e">
        <f t="shared" si="143"/>
        <v>#VALUE!</v>
      </c>
      <c r="AS138" s="30" t="e">
        <f t="shared" si="144"/>
        <v>#VALUE!</v>
      </c>
      <c r="AT138" s="30" t="e">
        <f t="shared" si="145"/>
        <v>#VALUE!</v>
      </c>
      <c r="AU138" s="68">
        <f t="shared" si="146"/>
        <v>31.277361250345447</v>
      </c>
      <c r="AV138" s="30" t="str">
        <f t="shared" si="147"/>
        <v>Lecumberri-Sanchez, P., Steele-Macinnis, M. &amp; Bodnar, R.J. () A comprehensive model to calculate PVTX properties of fluid inclusions tha homogenize by halite disappearance. Geochimica et Cosmochimica Acta</v>
      </c>
      <c r="AW138" s="63">
        <f>IF(AND(A138&gt;C138,B138="halite"),'Tm-supplement'!AS138,         0.9923-0.030512*(C138/100)^2-0.00021977*(C138/100)^4+0.086241*(D138)/10-0.041768*(C138/100)*(D138/10)+0.014825*(C138/100)^2*(D138/10)+0.001446*(C138/100)^3*(D138/10)-0.0000000030852*(C138/100)^8*(D138/10)+0.013051*(C138/100)*(D138/10)^2-0.0061402*(C138/100)^2*(D138/10)^2-0.0012843*(D138/10)^3+0.00037604*(C138/100)^2*(D138/10)^3-0.0000000099594*(C138/100)^2*(D138/10)^7)</f>
        <v>1.2240148314703458</v>
      </c>
      <c r="AX138" s="40" t="str">
        <f t="shared" si="148"/>
        <v>Lecumberri-Sanchez, P., Steele-Macinnis, M. &amp; Bodnar, R.J. (2012) A numerical model to estimate trapping conditions of fluid inclusions that homogenize by halite disappearance. Geochimica et Cosmochimica Acta</v>
      </c>
      <c r="AY138"/>
    </row>
    <row r="139" spans="1:51" ht="13" customHeight="1">
      <c r="A139">
        <f>IF(ISBLANK(Main!C31), IF(ISNUMBER(Main!F31), 'Tm-Th-Salinity'!H139,""),Main!C31)</f>
        <v>348</v>
      </c>
      <c r="B139" t="str">
        <f>Main!D31</f>
        <v>halite</v>
      </c>
      <c r="C139" s="20">
        <f>IF(ISNUMBER(Main!E31),Main!E31,"")</f>
        <v>216</v>
      </c>
      <c r="D139" s="25" t="e">
        <f>IF('Tm-Th-Salinity'!E139=0, 0.000001, 'Tm-supplement'!BB139)</f>
        <v>#VALUE!</v>
      </c>
      <c r="E139">
        <f t="shared" si="104"/>
        <v>4.8914999999999997</v>
      </c>
      <c r="F139" t="e">
        <f t="shared" si="105"/>
        <v>#VALUE!</v>
      </c>
      <c r="G139" t="e">
        <f t="shared" si="106"/>
        <v>#VALUE!</v>
      </c>
      <c r="H139" t="e">
        <f t="shared" si="107"/>
        <v>#VALUE!</v>
      </c>
      <c r="I139" t="e">
        <f t="shared" si="108"/>
        <v>#VALUE!</v>
      </c>
      <c r="J139" t="e">
        <f t="shared" si="109"/>
        <v>#VALUE!</v>
      </c>
      <c r="K139" t="e">
        <f t="shared" si="110"/>
        <v>#VALUE!</v>
      </c>
      <c r="L139" t="e">
        <f t="shared" si="111"/>
        <v>#VALUE!</v>
      </c>
      <c r="M139" t="e">
        <f t="shared" si="112"/>
        <v>#VALUE!</v>
      </c>
      <c r="N139" t="e">
        <f t="shared" si="113"/>
        <v>#VALUE!</v>
      </c>
      <c r="O139" t="e">
        <f t="shared" si="114"/>
        <v>#VALUE!</v>
      </c>
      <c r="P139" t="e">
        <f t="shared" si="115"/>
        <v>#VALUE!</v>
      </c>
      <c r="Q139" t="e">
        <f t="shared" si="116"/>
        <v>#VALUE!</v>
      </c>
      <c r="R139" t="e">
        <f t="shared" si="117"/>
        <v>#VALUE!</v>
      </c>
      <c r="S139" t="e">
        <f t="shared" si="118"/>
        <v>#VALUE!</v>
      </c>
      <c r="T139" t="e">
        <f t="shared" si="119"/>
        <v>#VALUE!</v>
      </c>
      <c r="U139" t="e">
        <f t="shared" si="120"/>
        <v>#VALUE!</v>
      </c>
      <c r="V139" t="e">
        <f t="shared" si="121"/>
        <v>#VALUE!</v>
      </c>
      <c r="W139" t="e">
        <f t="shared" si="122"/>
        <v>#VALUE!</v>
      </c>
      <c r="X139" t="e">
        <f t="shared" si="123"/>
        <v>#VALUE!</v>
      </c>
      <c r="Y139" t="e">
        <f t="shared" si="124"/>
        <v>#VALUE!</v>
      </c>
      <c r="Z139" t="e">
        <f t="shared" si="125"/>
        <v>#VALUE!</v>
      </c>
      <c r="AA139" t="e">
        <f t="shared" si="126"/>
        <v>#VALUE!</v>
      </c>
      <c r="AB139" t="e">
        <f t="shared" si="127"/>
        <v>#VALUE!</v>
      </c>
      <c r="AC139" t="e">
        <f t="shared" si="128"/>
        <v>#VALUE!</v>
      </c>
      <c r="AD139" t="e">
        <f t="shared" si="129"/>
        <v>#VALUE!</v>
      </c>
      <c r="AE139" t="e">
        <f t="shared" si="130"/>
        <v>#VALUE!</v>
      </c>
      <c r="AF139" t="e">
        <f t="shared" si="131"/>
        <v>#VALUE!</v>
      </c>
      <c r="AG139" t="e">
        <f t="shared" si="132"/>
        <v>#VALUE!</v>
      </c>
      <c r="AH139" t="e">
        <f t="shared" si="133"/>
        <v>#VALUE!</v>
      </c>
      <c r="AI139" t="e">
        <f t="shared" si="134"/>
        <v>#VALUE!</v>
      </c>
      <c r="AJ139" t="e">
        <f t="shared" si="135"/>
        <v>#VALUE!</v>
      </c>
      <c r="AK139" t="e">
        <f t="shared" si="136"/>
        <v>#VALUE!</v>
      </c>
      <c r="AL139" t="e">
        <f t="shared" si="137"/>
        <v>#VALUE!</v>
      </c>
      <c r="AM139" t="e">
        <f t="shared" si="138"/>
        <v>#VALUE!</v>
      </c>
      <c r="AN139" t="e">
        <f t="shared" si="139"/>
        <v>#VALUE!</v>
      </c>
      <c r="AO139" t="e">
        <f t="shared" si="140"/>
        <v>#VALUE!</v>
      </c>
      <c r="AP139" s="69" t="e">
        <f t="shared" si="141"/>
        <v>#VALUE!</v>
      </c>
      <c r="AQ139" s="21" t="e">
        <f t="shared" si="142"/>
        <v>#VALUE!</v>
      </c>
      <c r="AR139" s="30" t="e">
        <f t="shared" si="143"/>
        <v>#VALUE!</v>
      </c>
      <c r="AS139" s="30" t="e">
        <f t="shared" si="144"/>
        <v>#VALUE!</v>
      </c>
      <c r="AT139" s="30" t="e">
        <f t="shared" si="145"/>
        <v>#VALUE!</v>
      </c>
      <c r="AU139" s="68">
        <f t="shared" si="146"/>
        <v>28.896048521169369</v>
      </c>
      <c r="AV139" s="30" t="str">
        <f t="shared" si="147"/>
        <v>Lecumberri-Sanchez, P., Steele-Macinnis, M. &amp; Bodnar, R.J. () A comprehensive model to calculate PVTX properties of fluid inclusions tha homogenize by halite disappearance. Geochimica et Cosmochimica Acta</v>
      </c>
      <c r="AW139" s="63">
        <f>IF(AND(A139&gt;C139,B139="halite"),'Tm-supplement'!AS139,         0.9923-0.030512*(C139/100)^2-0.00021977*(C139/100)^4+0.086241*(D139)/10-0.041768*(C139/100)*(D139/10)+0.014825*(C139/100)^2*(D139/10)+0.001446*(C139/100)^3*(D139/10)-0.0000000030852*(C139/100)^8*(D139/10)+0.013051*(C139/100)*(D139/10)^2-0.0061402*(C139/100)^2*(D139/10)^2-0.0012843*(D139/10)^3+0.00037604*(C139/100)^2*(D139/10)^3-0.0000000099594*(C139/100)^2*(D139/10)^7)</f>
        <v>1.2114055673504236</v>
      </c>
      <c r="AX139" s="40" t="str">
        <f t="shared" si="148"/>
        <v>Lecumberri-Sanchez, P., Steele-Macinnis, M. &amp; Bodnar, R.J. (2012) A numerical model to estimate trapping conditions of fluid inclusions that homogenize by halite disappearance. Geochimica et Cosmochimica Acta</v>
      </c>
      <c r="AY139"/>
    </row>
    <row r="140" spans="1:51" ht="13" customHeight="1">
      <c r="A140">
        <f>IF(ISBLANK(Main!C32), IF(ISNUMBER(Main!F32), 'Tm-Th-Salinity'!H140,""),Main!C32)</f>
        <v>346</v>
      </c>
      <c r="B140" t="str">
        <f>Main!D32</f>
        <v>halite</v>
      </c>
      <c r="C140" s="20">
        <f>IF(ISNUMBER(Main!E32),Main!E32,"")</f>
        <v>245</v>
      </c>
      <c r="D140" s="25" t="e">
        <f>IF('Tm-Th-Salinity'!E140=0, 0.000001, 'Tm-supplement'!BB140)</f>
        <v>#VALUE!</v>
      </c>
      <c r="E140">
        <f t="shared" si="104"/>
        <v>5.1814999999999998</v>
      </c>
      <c r="F140" t="e">
        <f t="shared" si="105"/>
        <v>#VALUE!</v>
      </c>
      <c r="G140" t="e">
        <f t="shared" si="106"/>
        <v>#VALUE!</v>
      </c>
      <c r="H140" t="e">
        <f t="shared" si="107"/>
        <v>#VALUE!</v>
      </c>
      <c r="I140" t="e">
        <f t="shared" si="108"/>
        <v>#VALUE!</v>
      </c>
      <c r="J140" t="e">
        <f t="shared" si="109"/>
        <v>#VALUE!</v>
      </c>
      <c r="K140" t="e">
        <f t="shared" si="110"/>
        <v>#VALUE!</v>
      </c>
      <c r="L140" t="e">
        <f t="shared" si="111"/>
        <v>#VALUE!</v>
      </c>
      <c r="M140" t="e">
        <f t="shared" si="112"/>
        <v>#VALUE!</v>
      </c>
      <c r="N140" t="e">
        <f t="shared" si="113"/>
        <v>#VALUE!</v>
      </c>
      <c r="O140" t="e">
        <f t="shared" si="114"/>
        <v>#VALUE!</v>
      </c>
      <c r="P140" t="e">
        <f t="shared" si="115"/>
        <v>#VALUE!</v>
      </c>
      <c r="Q140" t="e">
        <f t="shared" si="116"/>
        <v>#VALUE!</v>
      </c>
      <c r="R140" t="e">
        <f t="shared" si="117"/>
        <v>#VALUE!</v>
      </c>
      <c r="S140" t="e">
        <f t="shared" si="118"/>
        <v>#VALUE!</v>
      </c>
      <c r="T140" t="e">
        <f t="shared" si="119"/>
        <v>#VALUE!</v>
      </c>
      <c r="U140" t="e">
        <f t="shared" si="120"/>
        <v>#VALUE!</v>
      </c>
      <c r="V140" t="e">
        <f t="shared" si="121"/>
        <v>#VALUE!</v>
      </c>
      <c r="W140" t="e">
        <f t="shared" si="122"/>
        <v>#VALUE!</v>
      </c>
      <c r="X140" t="e">
        <f t="shared" si="123"/>
        <v>#VALUE!</v>
      </c>
      <c r="Y140" t="e">
        <f t="shared" si="124"/>
        <v>#VALUE!</v>
      </c>
      <c r="Z140" t="e">
        <f t="shared" si="125"/>
        <v>#VALUE!</v>
      </c>
      <c r="AA140" t="e">
        <f t="shared" si="126"/>
        <v>#VALUE!</v>
      </c>
      <c r="AB140" t="e">
        <f t="shared" si="127"/>
        <v>#VALUE!</v>
      </c>
      <c r="AC140" t="e">
        <f t="shared" si="128"/>
        <v>#VALUE!</v>
      </c>
      <c r="AD140" t="e">
        <f t="shared" si="129"/>
        <v>#VALUE!</v>
      </c>
      <c r="AE140" t="e">
        <f t="shared" si="130"/>
        <v>#VALUE!</v>
      </c>
      <c r="AF140" t="e">
        <f t="shared" si="131"/>
        <v>#VALUE!</v>
      </c>
      <c r="AG140" t="e">
        <f t="shared" si="132"/>
        <v>#VALUE!</v>
      </c>
      <c r="AH140" t="e">
        <f t="shared" si="133"/>
        <v>#VALUE!</v>
      </c>
      <c r="AI140" t="e">
        <f t="shared" si="134"/>
        <v>#VALUE!</v>
      </c>
      <c r="AJ140" t="e">
        <f t="shared" si="135"/>
        <v>#VALUE!</v>
      </c>
      <c r="AK140" t="e">
        <f t="shared" si="136"/>
        <v>#VALUE!</v>
      </c>
      <c r="AL140" t="e">
        <f t="shared" si="137"/>
        <v>#VALUE!</v>
      </c>
      <c r="AM140" t="e">
        <f t="shared" si="138"/>
        <v>#VALUE!</v>
      </c>
      <c r="AN140" t="e">
        <f t="shared" si="139"/>
        <v>#VALUE!</v>
      </c>
      <c r="AO140" t="e">
        <f t="shared" si="140"/>
        <v>#VALUE!</v>
      </c>
      <c r="AP140" s="69" t="e">
        <f t="shared" si="141"/>
        <v>#VALUE!</v>
      </c>
      <c r="AQ140" s="21" t="e">
        <f t="shared" si="142"/>
        <v>#VALUE!</v>
      </c>
      <c r="AR140" s="30" t="e">
        <f t="shared" si="143"/>
        <v>#VALUE!</v>
      </c>
      <c r="AS140" s="30" t="e">
        <f t="shared" si="144"/>
        <v>#VALUE!</v>
      </c>
      <c r="AT140" s="30" t="e">
        <f t="shared" si="145"/>
        <v>#VALUE!</v>
      </c>
      <c r="AU140" s="68">
        <f t="shared" si="146"/>
        <v>24.335557898595003</v>
      </c>
      <c r="AV140" s="30" t="str">
        <f t="shared" si="147"/>
        <v>Lecumberri-Sanchez, P., Steele-Macinnis, M. &amp; Bodnar, R.J. () A comprehensive model to calculate PVTX properties of fluid inclusions tha homogenize by halite disappearance. Geochimica et Cosmochimica Acta</v>
      </c>
      <c r="AW140" s="63">
        <f>IF(AND(A140&gt;C140,B140="halite"),'Tm-supplement'!AS140,         0.9923-0.030512*(C140/100)^2-0.00021977*(C140/100)^4+0.086241*(D140)/10-0.041768*(C140/100)*(D140/10)+0.014825*(C140/100)^2*(D140/10)+0.001446*(C140/100)^3*(D140/10)-0.0000000030852*(C140/100)^8*(D140/10)+0.013051*(C140/100)*(D140/10)^2-0.0061402*(C140/100)^2*(D140/10)^2-0.0012843*(D140/10)^3+0.00037604*(C140/100)^2*(D140/10)^3-0.0000000099594*(C140/100)^2*(D140/10)^7)</f>
        <v>1.1846378909199993</v>
      </c>
      <c r="AX140" s="40" t="str">
        <f t="shared" si="148"/>
        <v>Lecumberri-Sanchez, P., Steele-Macinnis, M. &amp; Bodnar, R.J. (2012) A numerical model to estimate trapping conditions of fluid inclusions that homogenize by halite disappearance. Geochimica et Cosmochimica Acta</v>
      </c>
      <c r="AY140"/>
    </row>
    <row r="141" spans="1:51" ht="13" customHeight="1">
      <c r="A141">
        <f>IF(ISBLANK(Main!C33), IF(ISNUMBER(Main!F33), 'Tm-Th-Salinity'!H141,""),Main!C33)</f>
        <v>358</v>
      </c>
      <c r="B141" t="str">
        <f>Main!D33</f>
        <v>halite</v>
      </c>
      <c r="C141" s="20">
        <f>IF(ISNUMBER(Main!E33),Main!E33,"")</f>
        <v>243</v>
      </c>
      <c r="D141" s="25" t="e">
        <f>IF('Tm-Th-Salinity'!E141=0, 0.000001, 'Tm-supplement'!BB141)</f>
        <v>#VALUE!</v>
      </c>
      <c r="E141">
        <f t="shared" si="104"/>
        <v>5.1615000000000002</v>
      </c>
      <c r="F141" t="e">
        <f t="shared" si="105"/>
        <v>#VALUE!</v>
      </c>
      <c r="G141" t="e">
        <f t="shared" si="106"/>
        <v>#VALUE!</v>
      </c>
      <c r="H141" t="e">
        <f t="shared" si="107"/>
        <v>#VALUE!</v>
      </c>
      <c r="I141" t="e">
        <f t="shared" si="108"/>
        <v>#VALUE!</v>
      </c>
      <c r="J141" t="e">
        <f t="shared" si="109"/>
        <v>#VALUE!</v>
      </c>
      <c r="K141" t="e">
        <f t="shared" si="110"/>
        <v>#VALUE!</v>
      </c>
      <c r="L141" t="e">
        <f t="shared" si="111"/>
        <v>#VALUE!</v>
      </c>
      <c r="M141" t="e">
        <f t="shared" si="112"/>
        <v>#VALUE!</v>
      </c>
      <c r="N141" t="e">
        <f t="shared" si="113"/>
        <v>#VALUE!</v>
      </c>
      <c r="O141" t="e">
        <f t="shared" si="114"/>
        <v>#VALUE!</v>
      </c>
      <c r="P141" t="e">
        <f t="shared" si="115"/>
        <v>#VALUE!</v>
      </c>
      <c r="Q141" t="e">
        <f t="shared" si="116"/>
        <v>#VALUE!</v>
      </c>
      <c r="R141" t="e">
        <f t="shared" si="117"/>
        <v>#VALUE!</v>
      </c>
      <c r="S141" t="e">
        <f t="shared" si="118"/>
        <v>#VALUE!</v>
      </c>
      <c r="T141" t="e">
        <f t="shared" si="119"/>
        <v>#VALUE!</v>
      </c>
      <c r="U141" t="e">
        <f t="shared" si="120"/>
        <v>#VALUE!</v>
      </c>
      <c r="V141" t="e">
        <f t="shared" si="121"/>
        <v>#VALUE!</v>
      </c>
      <c r="W141" t="e">
        <f t="shared" si="122"/>
        <v>#VALUE!</v>
      </c>
      <c r="X141" t="e">
        <f t="shared" si="123"/>
        <v>#VALUE!</v>
      </c>
      <c r="Y141" t="e">
        <f t="shared" si="124"/>
        <v>#VALUE!</v>
      </c>
      <c r="Z141" t="e">
        <f t="shared" si="125"/>
        <v>#VALUE!</v>
      </c>
      <c r="AA141" t="e">
        <f t="shared" si="126"/>
        <v>#VALUE!</v>
      </c>
      <c r="AB141" t="e">
        <f t="shared" si="127"/>
        <v>#VALUE!</v>
      </c>
      <c r="AC141" t="e">
        <f t="shared" si="128"/>
        <v>#VALUE!</v>
      </c>
      <c r="AD141" t="e">
        <f t="shared" si="129"/>
        <v>#VALUE!</v>
      </c>
      <c r="AE141" t="e">
        <f t="shared" si="130"/>
        <v>#VALUE!</v>
      </c>
      <c r="AF141" t="e">
        <f t="shared" si="131"/>
        <v>#VALUE!</v>
      </c>
      <c r="AG141" t="e">
        <f t="shared" si="132"/>
        <v>#VALUE!</v>
      </c>
      <c r="AH141" t="e">
        <f t="shared" si="133"/>
        <v>#VALUE!</v>
      </c>
      <c r="AI141" t="e">
        <f t="shared" si="134"/>
        <v>#VALUE!</v>
      </c>
      <c r="AJ141" t="e">
        <f t="shared" si="135"/>
        <v>#VALUE!</v>
      </c>
      <c r="AK141" t="e">
        <f t="shared" si="136"/>
        <v>#VALUE!</v>
      </c>
      <c r="AL141" t="e">
        <f t="shared" si="137"/>
        <v>#VALUE!</v>
      </c>
      <c r="AM141" t="e">
        <f t="shared" si="138"/>
        <v>#VALUE!</v>
      </c>
      <c r="AN141" t="e">
        <f t="shared" si="139"/>
        <v>#VALUE!</v>
      </c>
      <c r="AO141" t="e">
        <f t="shared" si="140"/>
        <v>#VALUE!</v>
      </c>
      <c r="AP141" s="69" t="e">
        <f t="shared" si="141"/>
        <v>#VALUE!</v>
      </c>
      <c r="AQ141" s="21" t="e">
        <f t="shared" si="142"/>
        <v>#VALUE!</v>
      </c>
      <c r="AR141" s="30" t="e">
        <f t="shared" si="143"/>
        <v>#VALUE!</v>
      </c>
      <c r="AS141" s="30" t="e">
        <f t="shared" si="144"/>
        <v>#VALUE!</v>
      </c>
      <c r="AT141" s="30" t="e">
        <f t="shared" si="145"/>
        <v>#VALUE!</v>
      </c>
      <c r="AU141" s="68">
        <f t="shared" si="146"/>
        <v>25.765615356281053</v>
      </c>
      <c r="AV141" s="30" t="str">
        <f t="shared" si="147"/>
        <v>Lecumberri-Sanchez, P., Steele-Macinnis, M. &amp; Bodnar, R.J. () A comprehensive model to calculate PVTX properties of fluid inclusions tha homogenize by halite disappearance. Geochimica et Cosmochimica Acta</v>
      </c>
      <c r="AW141" s="63">
        <f>IF(AND(A141&gt;C141,B141="halite"),'Tm-supplement'!AS141,         0.9923-0.030512*(C141/100)^2-0.00021977*(C141/100)^4+0.086241*(D141)/10-0.041768*(C141/100)*(D141/10)+0.014825*(C141/100)^2*(D141/10)+0.001446*(C141/100)^3*(D141/10)-0.0000000030852*(C141/100)^8*(D141/10)+0.013051*(C141/100)*(D141/10)^2-0.0061402*(C141/100)^2*(D141/10)^2-0.0012843*(D141/10)^3+0.00037604*(C141/100)^2*(D141/10)^3-0.0000000099594*(C141/100)^2*(D141/10)^7)</f>
        <v>1.1962911804365188</v>
      </c>
      <c r="AX141" s="40" t="str">
        <f t="shared" si="148"/>
        <v>Lecumberri-Sanchez, P., Steele-Macinnis, M. &amp; Bodnar, R.J. (2012) A numerical model to estimate trapping conditions of fluid inclusions that homogenize by halite disappearance. Geochimica et Cosmochimica Acta</v>
      </c>
      <c r="AY141"/>
    </row>
    <row r="142" spans="1:51" ht="13" customHeight="1">
      <c r="A142">
        <f>IF(ISBLANK(Main!C34), IF(ISNUMBER(Main!F34), 'Tm-Th-Salinity'!H142,""),Main!C34)</f>
        <v>363</v>
      </c>
      <c r="B142" t="str">
        <f>Main!D34</f>
        <v>halite</v>
      </c>
      <c r="C142" s="20">
        <f>IF(ISNUMBER(Main!E34),Main!E34,"")</f>
        <v>221</v>
      </c>
      <c r="D142" s="25" t="e">
        <f>IF('Tm-Th-Salinity'!E142=0, 0.000001, 'Tm-supplement'!BB142)</f>
        <v>#VALUE!</v>
      </c>
      <c r="E142">
        <f t="shared" si="104"/>
        <v>4.9414999999999996</v>
      </c>
      <c r="F142" t="e">
        <f t="shared" si="105"/>
        <v>#VALUE!</v>
      </c>
      <c r="G142" t="e">
        <f t="shared" si="106"/>
        <v>#VALUE!</v>
      </c>
      <c r="H142" t="e">
        <f t="shared" si="107"/>
        <v>#VALUE!</v>
      </c>
      <c r="I142" t="e">
        <f t="shared" si="108"/>
        <v>#VALUE!</v>
      </c>
      <c r="J142" t="e">
        <f t="shared" si="109"/>
        <v>#VALUE!</v>
      </c>
      <c r="K142" t="e">
        <f t="shared" si="110"/>
        <v>#VALUE!</v>
      </c>
      <c r="L142" t="e">
        <f t="shared" si="111"/>
        <v>#VALUE!</v>
      </c>
      <c r="M142" t="e">
        <f t="shared" si="112"/>
        <v>#VALUE!</v>
      </c>
      <c r="N142" t="e">
        <f t="shared" si="113"/>
        <v>#VALUE!</v>
      </c>
      <c r="O142" t="e">
        <f t="shared" si="114"/>
        <v>#VALUE!</v>
      </c>
      <c r="P142" t="e">
        <f t="shared" si="115"/>
        <v>#VALUE!</v>
      </c>
      <c r="Q142" t="e">
        <f t="shared" si="116"/>
        <v>#VALUE!</v>
      </c>
      <c r="R142" t="e">
        <f t="shared" si="117"/>
        <v>#VALUE!</v>
      </c>
      <c r="S142" t="e">
        <f t="shared" si="118"/>
        <v>#VALUE!</v>
      </c>
      <c r="T142" t="e">
        <f t="shared" si="119"/>
        <v>#VALUE!</v>
      </c>
      <c r="U142" t="e">
        <f t="shared" si="120"/>
        <v>#VALUE!</v>
      </c>
      <c r="V142" t="e">
        <f t="shared" si="121"/>
        <v>#VALUE!</v>
      </c>
      <c r="W142" t="e">
        <f t="shared" si="122"/>
        <v>#VALUE!</v>
      </c>
      <c r="X142" t="e">
        <f t="shared" si="123"/>
        <v>#VALUE!</v>
      </c>
      <c r="Y142" t="e">
        <f t="shared" si="124"/>
        <v>#VALUE!</v>
      </c>
      <c r="Z142" t="e">
        <f t="shared" si="125"/>
        <v>#VALUE!</v>
      </c>
      <c r="AA142" t="e">
        <f t="shared" si="126"/>
        <v>#VALUE!</v>
      </c>
      <c r="AB142" t="e">
        <f t="shared" si="127"/>
        <v>#VALUE!</v>
      </c>
      <c r="AC142" t="e">
        <f t="shared" si="128"/>
        <v>#VALUE!</v>
      </c>
      <c r="AD142" t="e">
        <f t="shared" si="129"/>
        <v>#VALUE!</v>
      </c>
      <c r="AE142" t="e">
        <f t="shared" si="130"/>
        <v>#VALUE!</v>
      </c>
      <c r="AF142" t="e">
        <f t="shared" si="131"/>
        <v>#VALUE!</v>
      </c>
      <c r="AG142" t="e">
        <f t="shared" si="132"/>
        <v>#VALUE!</v>
      </c>
      <c r="AH142" t="e">
        <f t="shared" si="133"/>
        <v>#VALUE!</v>
      </c>
      <c r="AI142" t="e">
        <f t="shared" si="134"/>
        <v>#VALUE!</v>
      </c>
      <c r="AJ142" t="e">
        <f t="shared" si="135"/>
        <v>#VALUE!</v>
      </c>
      <c r="AK142" t="e">
        <f t="shared" si="136"/>
        <v>#VALUE!</v>
      </c>
      <c r="AL142" t="e">
        <f t="shared" si="137"/>
        <v>#VALUE!</v>
      </c>
      <c r="AM142" t="e">
        <f t="shared" si="138"/>
        <v>#VALUE!</v>
      </c>
      <c r="AN142" t="e">
        <f t="shared" si="139"/>
        <v>#VALUE!</v>
      </c>
      <c r="AO142" t="e">
        <f t="shared" si="140"/>
        <v>#VALUE!</v>
      </c>
      <c r="AP142" s="69" t="e">
        <f t="shared" si="141"/>
        <v>#VALUE!</v>
      </c>
      <c r="AQ142" s="21" t="e">
        <f t="shared" si="142"/>
        <v>#VALUE!</v>
      </c>
      <c r="AR142" s="30" t="e">
        <f t="shared" si="143"/>
        <v>#VALUE!</v>
      </c>
      <c r="AS142" s="30" t="e">
        <f t="shared" si="144"/>
        <v>#VALUE!</v>
      </c>
      <c r="AT142" s="30" t="e">
        <f t="shared" si="145"/>
        <v>#VALUE!</v>
      </c>
      <c r="AU142" s="68">
        <f t="shared" si="146"/>
        <v>30.292308150339998</v>
      </c>
      <c r="AV142" s="30" t="str">
        <f t="shared" si="147"/>
        <v>Lecumberri-Sanchez, P., Steele-Macinnis, M. &amp; Bodnar, R.J. () A comprehensive model to calculate PVTX properties of fluid inclusions tha homogenize by halite disappearance. Geochimica et Cosmochimica Acta</v>
      </c>
      <c r="AW142" s="63">
        <f>IF(AND(A142&gt;C142,B142="halite"),'Tm-supplement'!AS142,         0.9923-0.030512*(C142/100)^2-0.00021977*(C142/100)^4+0.086241*(D142)/10-0.041768*(C142/100)*(D142/10)+0.014825*(C142/100)^2*(D142/10)+0.001446*(C142/100)^3*(D142/10)-0.0000000030852*(C142/100)^8*(D142/10)+0.013051*(C142/100)*(D142/10)^2-0.0061402*(C142/100)^2*(D142/10)^2-0.0012843*(D142/10)^3+0.00037604*(C142/100)^2*(D142/10)^3-0.0000000099594*(C142/100)^2*(D142/10)^7)</f>
        <v>1.2196402232516246</v>
      </c>
      <c r="AX142" s="40" t="str">
        <f t="shared" si="148"/>
        <v>Lecumberri-Sanchez, P., Steele-Macinnis, M. &amp; Bodnar, R.J. (2012) A numerical model to estimate trapping conditions of fluid inclusions that homogenize by halite disappearance. Geochimica et Cosmochimica Acta</v>
      </c>
      <c r="AY142"/>
    </row>
    <row r="143" spans="1:51" ht="13" customHeight="1">
      <c r="A143">
        <f>IF(ISBLANK(Main!C35), IF(ISNUMBER(Main!F35), 'Tm-Th-Salinity'!H143,""),Main!C35)</f>
        <v>367</v>
      </c>
      <c r="B143" t="str">
        <f>Main!D35</f>
        <v>halite</v>
      </c>
      <c r="C143" s="20">
        <f>IF(ISNUMBER(Main!E35),Main!E35,"")</f>
        <v>225</v>
      </c>
      <c r="D143" s="25" t="e">
        <f>IF('Tm-Th-Salinity'!E143=0, 0.000001, 'Tm-supplement'!BB143)</f>
        <v>#VALUE!</v>
      </c>
      <c r="E143">
        <f t="shared" si="104"/>
        <v>4.9814999999999996</v>
      </c>
      <c r="F143" t="e">
        <f t="shared" si="105"/>
        <v>#VALUE!</v>
      </c>
      <c r="G143" t="e">
        <f t="shared" si="106"/>
        <v>#VALUE!</v>
      </c>
      <c r="H143" t="e">
        <f t="shared" si="107"/>
        <v>#VALUE!</v>
      </c>
      <c r="I143" t="e">
        <f t="shared" si="108"/>
        <v>#VALUE!</v>
      </c>
      <c r="J143" t="e">
        <f t="shared" si="109"/>
        <v>#VALUE!</v>
      </c>
      <c r="K143" t="e">
        <f t="shared" si="110"/>
        <v>#VALUE!</v>
      </c>
      <c r="L143" t="e">
        <f t="shared" si="111"/>
        <v>#VALUE!</v>
      </c>
      <c r="M143" t="e">
        <f t="shared" si="112"/>
        <v>#VALUE!</v>
      </c>
      <c r="N143" t="e">
        <f t="shared" si="113"/>
        <v>#VALUE!</v>
      </c>
      <c r="O143" t="e">
        <f t="shared" si="114"/>
        <v>#VALUE!</v>
      </c>
      <c r="P143" t="e">
        <f t="shared" si="115"/>
        <v>#VALUE!</v>
      </c>
      <c r="Q143" t="e">
        <f t="shared" si="116"/>
        <v>#VALUE!</v>
      </c>
      <c r="R143" t="e">
        <f t="shared" si="117"/>
        <v>#VALUE!</v>
      </c>
      <c r="S143" t="e">
        <f t="shared" si="118"/>
        <v>#VALUE!</v>
      </c>
      <c r="T143" t="e">
        <f t="shared" si="119"/>
        <v>#VALUE!</v>
      </c>
      <c r="U143" t="e">
        <f t="shared" si="120"/>
        <v>#VALUE!</v>
      </c>
      <c r="V143" t="e">
        <f t="shared" si="121"/>
        <v>#VALUE!</v>
      </c>
      <c r="W143" t="e">
        <f t="shared" si="122"/>
        <v>#VALUE!</v>
      </c>
      <c r="X143" t="e">
        <f t="shared" si="123"/>
        <v>#VALUE!</v>
      </c>
      <c r="Y143" t="e">
        <f t="shared" si="124"/>
        <v>#VALUE!</v>
      </c>
      <c r="Z143" t="e">
        <f t="shared" si="125"/>
        <v>#VALUE!</v>
      </c>
      <c r="AA143" t="e">
        <f t="shared" si="126"/>
        <v>#VALUE!</v>
      </c>
      <c r="AB143" t="e">
        <f t="shared" si="127"/>
        <v>#VALUE!</v>
      </c>
      <c r="AC143" t="e">
        <f t="shared" si="128"/>
        <v>#VALUE!</v>
      </c>
      <c r="AD143" t="e">
        <f t="shared" si="129"/>
        <v>#VALUE!</v>
      </c>
      <c r="AE143" t="e">
        <f t="shared" si="130"/>
        <v>#VALUE!</v>
      </c>
      <c r="AF143" t="e">
        <f t="shared" si="131"/>
        <v>#VALUE!</v>
      </c>
      <c r="AG143" t="e">
        <f t="shared" si="132"/>
        <v>#VALUE!</v>
      </c>
      <c r="AH143" t="e">
        <f t="shared" si="133"/>
        <v>#VALUE!</v>
      </c>
      <c r="AI143" t="e">
        <f t="shared" si="134"/>
        <v>#VALUE!</v>
      </c>
      <c r="AJ143" t="e">
        <f t="shared" si="135"/>
        <v>#VALUE!</v>
      </c>
      <c r="AK143" t="e">
        <f t="shared" si="136"/>
        <v>#VALUE!</v>
      </c>
      <c r="AL143" t="e">
        <f t="shared" si="137"/>
        <v>#VALUE!</v>
      </c>
      <c r="AM143" t="e">
        <f t="shared" si="138"/>
        <v>#VALUE!</v>
      </c>
      <c r="AN143" t="e">
        <f t="shared" si="139"/>
        <v>#VALUE!</v>
      </c>
      <c r="AO143" t="e">
        <f t="shared" si="140"/>
        <v>#VALUE!</v>
      </c>
      <c r="AP143" s="69" t="e">
        <f t="shared" si="141"/>
        <v>#VALUE!</v>
      </c>
      <c r="AQ143" s="21" t="e">
        <f t="shared" si="142"/>
        <v>#VALUE!</v>
      </c>
      <c r="AR143" s="30" t="e">
        <f t="shared" si="143"/>
        <v>#VALUE!</v>
      </c>
      <c r="AS143" s="30" t="e">
        <f t="shared" si="144"/>
        <v>#VALUE!</v>
      </c>
      <c r="AT143" s="30" t="e">
        <f t="shared" si="145"/>
        <v>#VALUE!</v>
      </c>
      <c r="AU143" s="68">
        <f t="shared" si="146"/>
        <v>30.154005661362074</v>
      </c>
      <c r="AV143" s="30" t="str">
        <f t="shared" si="147"/>
        <v>Lecumberri-Sanchez, P., Steele-Macinnis, M. &amp; Bodnar, R.J. () A comprehensive model to calculate PVTX properties of fluid inclusions tha homogenize by halite disappearance. Geochimica et Cosmochimica Acta</v>
      </c>
      <c r="AW143" s="63">
        <f>IF(AND(A143&gt;C143,B143="halite"),'Tm-supplement'!AS143,         0.9923-0.030512*(C143/100)^2-0.00021977*(C143/100)^4+0.086241*(D143)/10-0.041768*(C143/100)*(D143/10)+0.014825*(C143/100)^2*(D143/10)+0.001446*(C143/100)^3*(D143/10)-0.0000000030852*(C143/100)^8*(D143/10)+0.013051*(C143/100)*(D143/10)^2-0.0061402*(C143/100)^2*(D143/10)^2-0.0012843*(D143/10)^3+0.00037604*(C143/100)^2*(D143/10)^3-0.0000000099594*(C143/100)^2*(D143/10)^7)</f>
        <v>1.2195862204539303</v>
      </c>
      <c r="AX143" s="40" t="str">
        <f t="shared" si="148"/>
        <v>Lecumberri-Sanchez, P., Steele-Macinnis, M. &amp; Bodnar, R.J. (2012) A numerical model to estimate trapping conditions of fluid inclusions that homogenize by halite disappearance. Geochimica et Cosmochimica Acta</v>
      </c>
      <c r="AY143"/>
    </row>
    <row r="144" spans="1:51" ht="13" customHeight="1">
      <c r="A144">
        <f>IF(ISBLANK(Main!C36), IF(ISNUMBER(Main!F36), 'Tm-Th-Salinity'!H144,""),Main!C36)</f>
        <v>395</v>
      </c>
      <c r="B144" t="str">
        <f>Main!D36</f>
        <v>halite</v>
      </c>
      <c r="C144" s="20">
        <f>IF(ISNUMBER(Main!E36),Main!E36,"")</f>
        <v>274</v>
      </c>
      <c r="D144" s="25" t="e">
        <f>IF('Tm-Th-Salinity'!E144=0, 0.000001, 'Tm-supplement'!BB144)</f>
        <v>#VALUE!</v>
      </c>
      <c r="E144">
        <f t="shared" si="104"/>
        <v>5.4714999999999998</v>
      </c>
      <c r="F144" t="e">
        <f t="shared" si="105"/>
        <v>#VALUE!</v>
      </c>
      <c r="G144" t="e">
        <f t="shared" si="106"/>
        <v>#VALUE!</v>
      </c>
      <c r="H144" t="e">
        <f t="shared" si="107"/>
        <v>#VALUE!</v>
      </c>
      <c r="I144" t="e">
        <f t="shared" si="108"/>
        <v>#VALUE!</v>
      </c>
      <c r="J144" t="e">
        <f t="shared" si="109"/>
        <v>#VALUE!</v>
      </c>
      <c r="K144" t="e">
        <f t="shared" si="110"/>
        <v>#VALUE!</v>
      </c>
      <c r="L144" t="e">
        <f t="shared" si="111"/>
        <v>#VALUE!</v>
      </c>
      <c r="M144" t="e">
        <f t="shared" si="112"/>
        <v>#VALUE!</v>
      </c>
      <c r="N144" t="e">
        <f t="shared" si="113"/>
        <v>#VALUE!</v>
      </c>
      <c r="O144" t="e">
        <f t="shared" si="114"/>
        <v>#VALUE!</v>
      </c>
      <c r="P144" t="e">
        <f t="shared" si="115"/>
        <v>#VALUE!</v>
      </c>
      <c r="Q144" t="e">
        <f t="shared" si="116"/>
        <v>#VALUE!</v>
      </c>
      <c r="R144" t="e">
        <f t="shared" si="117"/>
        <v>#VALUE!</v>
      </c>
      <c r="S144" t="e">
        <f t="shared" si="118"/>
        <v>#VALUE!</v>
      </c>
      <c r="T144" t="e">
        <f t="shared" si="119"/>
        <v>#VALUE!</v>
      </c>
      <c r="U144" t="e">
        <f t="shared" si="120"/>
        <v>#VALUE!</v>
      </c>
      <c r="V144" t="e">
        <f t="shared" si="121"/>
        <v>#VALUE!</v>
      </c>
      <c r="W144" t="e">
        <f t="shared" si="122"/>
        <v>#VALUE!</v>
      </c>
      <c r="X144" t="e">
        <f t="shared" si="123"/>
        <v>#VALUE!</v>
      </c>
      <c r="Y144" t="e">
        <f t="shared" si="124"/>
        <v>#VALUE!</v>
      </c>
      <c r="Z144" t="e">
        <f t="shared" si="125"/>
        <v>#VALUE!</v>
      </c>
      <c r="AA144" t="e">
        <f t="shared" si="126"/>
        <v>#VALUE!</v>
      </c>
      <c r="AB144" t="e">
        <f t="shared" si="127"/>
        <v>#VALUE!</v>
      </c>
      <c r="AC144" t="e">
        <f t="shared" si="128"/>
        <v>#VALUE!</v>
      </c>
      <c r="AD144" t="e">
        <f t="shared" si="129"/>
        <v>#VALUE!</v>
      </c>
      <c r="AE144" t="e">
        <f t="shared" si="130"/>
        <v>#VALUE!</v>
      </c>
      <c r="AF144" t="e">
        <f t="shared" si="131"/>
        <v>#VALUE!</v>
      </c>
      <c r="AG144" t="e">
        <f t="shared" si="132"/>
        <v>#VALUE!</v>
      </c>
      <c r="AH144" t="e">
        <f t="shared" si="133"/>
        <v>#VALUE!</v>
      </c>
      <c r="AI144" t="e">
        <f t="shared" si="134"/>
        <v>#VALUE!</v>
      </c>
      <c r="AJ144" t="e">
        <f t="shared" si="135"/>
        <v>#VALUE!</v>
      </c>
      <c r="AK144" t="e">
        <f t="shared" si="136"/>
        <v>#VALUE!</v>
      </c>
      <c r="AL144" t="e">
        <f t="shared" si="137"/>
        <v>#VALUE!</v>
      </c>
      <c r="AM144" t="e">
        <f t="shared" si="138"/>
        <v>#VALUE!</v>
      </c>
      <c r="AN144" t="e">
        <f t="shared" si="139"/>
        <v>#VALUE!</v>
      </c>
      <c r="AO144" t="e">
        <f t="shared" si="140"/>
        <v>#VALUE!</v>
      </c>
      <c r="AP144" s="69" t="e">
        <f t="shared" si="141"/>
        <v>#VALUE!</v>
      </c>
      <c r="AQ144" s="21" t="e">
        <f t="shared" si="142"/>
        <v>#VALUE!</v>
      </c>
      <c r="AR144" s="30" t="e">
        <f t="shared" si="143"/>
        <v>#VALUE!</v>
      </c>
      <c r="AS144" s="30" t="e">
        <f t="shared" si="144"/>
        <v>#VALUE!</v>
      </c>
      <c r="AT144" s="30" t="e">
        <f t="shared" si="145"/>
        <v>#VALUE!</v>
      </c>
      <c r="AU144" s="68">
        <f t="shared" si="146"/>
        <v>25.307009236865355</v>
      </c>
      <c r="AV144" s="30" t="str">
        <f t="shared" si="147"/>
        <v>Lecumberri-Sanchez, P., Steele-Macinnis, M. &amp; Bodnar, R.J. () A comprehensive model to calculate PVTX properties of fluid inclusions tha homogenize by halite disappearance. Geochimica et Cosmochimica Acta</v>
      </c>
      <c r="AW144" s="63">
        <f>IF(AND(A144&gt;C144,B144="halite"),'Tm-supplement'!AS144,         0.9923-0.030512*(C144/100)^2-0.00021977*(C144/100)^4+0.086241*(D144)/10-0.041768*(C144/100)*(D144/10)+0.014825*(C144/100)^2*(D144/10)+0.001446*(C144/100)^3*(D144/10)-0.0000000030852*(C144/100)^8*(D144/10)+0.013051*(C144/100)*(D144/10)^2-0.0061402*(C144/100)^2*(D144/10)^2-0.0012843*(D144/10)^3+0.00037604*(C144/100)^2*(D144/10)^3-0.0000000099594*(C144/100)^2*(D144/10)^7)</f>
        <v>1.2030175622348929</v>
      </c>
      <c r="AX144" s="40" t="str">
        <f t="shared" si="148"/>
        <v>Lecumberri-Sanchez, P., Steele-Macinnis, M. &amp; Bodnar, R.J. (2012) A numerical model to estimate trapping conditions of fluid inclusions that homogenize by halite disappearance. Geochimica et Cosmochimica Acta</v>
      </c>
      <c r="AY144"/>
    </row>
    <row r="145" spans="1:51" ht="13" customHeight="1">
      <c r="A145">
        <f>IF(ISBLANK(Main!C37), IF(ISNUMBER(Main!F37), 'Tm-Th-Salinity'!H145,""),Main!C37)</f>
        <v>392</v>
      </c>
      <c r="B145" t="str">
        <f>Main!D37</f>
        <v>halite</v>
      </c>
      <c r="C145" s="20">
        <f>IF(ISNUMBER(Main!E37),Main!E37,"")</f>
        <v>275</v>
      </c>
      <c r="D145" s="25" t="e">
        <f>IF('Tm-Th-Salinity'!E145=0, 0.000001, 'Tm-supplement'!BB145)</f>
        <v>#VALUE!</v>
      </c>
      <c r="E145">
        <f t="shared" si="104"/>
        <v>5.4814999999999996</v>
      </c>
      <c r="F145" t="e">
        <f t="shared" si="105"/>
        <v>#VALUE!</v>
      </c>
      <c r="G145" t="e">
        <f t="shared" si="106"/>
        <v>#VALUE!</v>
      </c>
      <c r="H145" t="e">
        <f t="shared" si="107"/>
        <v>#VALUE!</v>
      </c>
      <c r="I145" t="e">
        <f t="shared" si="108"/>
        <v>#VALUE!</v>
      </c>
      <c r="J145" t="e">
        <f t="shared" si="109"/>
        <v>#VALUE!</v>
      </c>
      <c r="K145" t="e">
        <f t="shared" si="110"/>
        <v>#VALUE!</v>
      </c>
      <c r="L145" t="e">
        <f t="shared" si="111"/>
        <v>#VALUE!</v>
      </c>
      <c r="M145" t="e">
        <f t="shared" si="112"/>
        <v>#VALUE!</v>
      </c>
      <c r="N145" t="e">
        <f t="shared" si="113"/>
        <v>#VALUE!</v>
      </c>
      <c r="O145" t="e">
        <f t="shared" si="114"/>
        <v>#VALUE!</v>
      </c>
      <c r="P145" t="e">
        <f t="shared" si="115"/>
        <v>#VALUE!</v>
      </c>
      <c r="Q145" t="e">
        <f t="shared" si="116"/>
        <v>#VALUE!</v>
      </c>
      <c r="R145" t="e">
        <f t="shared" si="117"/>
        <v>#VALUE!</v>
      </c>
      <c r="S145" t="e">
        <f t="shared" si="118"/>
        <v>#VALUE!</v>
      </c>
      <c r="T145" t="e">
        <f t="shared" si="119"/>
        <v>#VALUE!</v>
      </c>
      <c r="U145" t="e">
        <f t="shared" si="120"/>
        <v>#VALUE!</v>
      </c>
      <c r="V145" t="e">
        <f t="shared" si="121"/>
        <v>#VALUE!</v>
      </c>
      <c r="W145" t="e">
        <f t="shared" si="122"/>
        <v>#VALUE!</v>
      </c>
      <c r="X145" t="e">
        <f t="shared" si="123"/>
        <v>#VALUE!</v>
      </c>
      <c r="Y145" t="e">
        <f t="shared" si="124"/>
        <v>#VALUE!</v>
      </c>
      <c r="Z145" t="e">
        <f t="shared" si="125"/>
        <v>#VALUE!</v>
      </c>
      <c r="AA145" t="e">
        <f t="shared" si="126"/>
        <v>#VALUE!</v>
      </c>
      <c r="AB145" t="e">
        <f t="shared" si="127"/>
        <v>#VALUE!</v>
      </c>
      <c r="AC145" t="e">
        <f t="shared" si="128"/>
        <v>#VALUE!</v>
      </c>
      <c r="AD145" t="e">
        <f t="shared" si="129"/>
        <v>#VALUE!</v>
      </c>
      <c r="AE145" t="e">
        <f t="shared" si="130"/>
        <v>#VALUE!</v>
      </c>
      <c r="AF145" t="e">
        <f t="shared" si="131"/>
        <v>#VALUE!</v>
      </c>
      <c r="AG145" t="e">
        <f t="shared" si="132"/>
        <v>#VALUE!</v>
      </c>
      <c r="AH145" t="e">
        <f t="shared" si="133"/>
        <v>#VALUE!</v>
      </c>
      <c r="AI145" t="e">
        <f t="shared" si="134"/>
        <v>#VALUE!</v>
      </c>
      <c r="AJ145" t="e">
        <f t="shared" si="135"/>
        <v>#VALUE!</v>
      </c>
      <c r="AK145" t="e">
        <f t="shared" si="136"/>
        <v>#VALUE!</v>
      </c>
      <c r="AL145" t="e">
        <f t="shared" si="137"/>
        <v>#VALUE!</v>
      </c>
      <c r="AM145" t="e">
        <f t="shared" si="138"/>
        <v>#VALUE!</v>
      </c>
      <c r="AN145" t="e">
        <f t="shared" si="139"/>
        <v>#VALUE!</v>
      </c>
      <c r="AO145" t="e">
        <f t="shared" si="140"/>
        <v>#VALUE!</v>
      </c>
      <c r="AP145" s="69" t="e">
        <f t="shared" si="141"/>
        <v>#VALUE!</v>
      </c>
      <c r="AQ145" s="21" t="e">
        <f t="shared" si="142"/>
        <v>#VALUE!</v>
      </c>
      <c r="AR145" s="30" t="e">
        <f t="shared" si="143"/>
        <v>#VALUE!</v>
      </c>
      <c r="AS145" s="30" t="e">
        <f t="shared" si="144"/>
        <v>#VALUE!</v>
      </c>
      <c r="AT145" s="30" t="e">
        <f t="shared" si="145"/>
        <v>#VALUE!</v>
      </c>
      <c r="AU145" s="68">
        <f t="shared" si="146"/>
        <v>24.784932776056365</v>
      </c>
      <c r="AV145" s="30" t="str">
        <f t="shared" si="147"/>
        <v>Lecumberri-Sanchez, P., Steele-Macinnis, M. &amp; Bodnar, R.J. () A comprehensive model to calculate PVTX properties of fluid inclusions tha homogenize by halite disappearance. Geochimica et Cosmochimica Acta</v>
      </c>
      <c r="AW145" s="63">
        <f>IF(AND(A145&gt;C145,B145="halite"),'Tm-supplement'!AS145,         0.9923-0.030512*(C145/100)^2-0.00021977*(C145/100)^4+0.086241*(D145)/10-0.041768*(C145/100)*(D145/10)+0.014825*(C145/100)^2*(D145/10)+0.001446*(C145/100)^3*(D145/10)-0.0000000030852*(C145/100)^8*(D145/10)+0.013051*(C145/100)*(D145/10)^2-0.0061402*(C145/100)^2*(D145/10)^2-0.0012843*(D145/10)^3+0.00037604*(C145/100)^2*(D145/10)^3-0.0000000099594*(C145/100)^2*(D145/10)^7)</f>
        <v>1.1993729888951208</v>
      </c>
      <c r="AX145" s="40" t="str">
        <f t="shared" si="148"/>
        <v>Lecumberri-Sanchez, P., Steele-Macinnis, M. &amp; Bodnar, R.J. (2012) A numerical model to estimate trapping conditions of fluid inclusions that homogenize by halite disappearance. Geochimica et Cosmochimica Acta</v>
      </c>
      <c r="AY145"/>
    </row>
    <row r="146" spans="1:51" ht="13" customHeight="1">
      <c r="A146">
        <f>IF(ISBLANK(Main!C38), IF(ISNUMBER(Main!F38), 'Tm-Th-Salinity'!H146,""),Main!C38)</f>
        <v>356</v>
      </c>
      <c r="B146" t="str">
        <f>Main!D38</f>
        <v>halite</v>
      </c>
      <c r="C146" s="20">
        <f>IF(ISNUMBER(Main!E38),Main!E38,"")</f>
        <v>215</v>
      </c>
      <c r="D146" s="25" t="e">
        <f>IF('Tm-Th-Salinity'!E146=0, 0.000001, 'Tm-supplement'!BB146)</f>
        <v>#VALUE!</v>
      </c>
      <c r="E146">
        <f t="shared" si="104"/>
        <v>4.8815</v>
      </c>
      <c r="F146" t="e">
        <f t="shared" si="105"/>
        <v>#VALUE!</v>
      </c>
      <c r="G146" t="e">
        <f t="shared" si="106"/>
        <v>#VALUE!</v>
      </c>
      <c r="H146" t="e">
        <f t="shared" si="107"/>
        <v>#VALUE!</v>
      </c>
      <c r="I146" t="e">
        <f t="shared" si="108"/>
        <v>#VALUE!</v>
      </c>
      <c r="J146" t="e">
        <f t="shared" si="109"/>
        <v>#VALUE!</v>
      </c>
      <c r="K146" t="e">
        <f t="shared" si="110"/>
        <v>#VALUE!</v>
      </c>
      <c r="L146" t="e">
        <f t="shared" si="111"/>
        <v>#VALUE!</v>
      </c>
      <c r="M146" t="e">
        <f t="shared" si="112"/>
        <v>#VALUE!</v>
      </c>
      <c r="N146" t="e">
        <f t="shared" si="113"/>
        <v>#VALUE!</v>
      </c>
      <c r="O146" t="e">
        <f t="shared" si="114"/>
        <v>#VALUE!</v>
      </c>
      <c r="P146" t="e">
        <f t="shared" si="115"/>
        <v>#VALUE!</v>
      </c>
      <c r="Q146" t="e">
        <f t="shared" si="116"/>
        <v>#VALUE!</v>
      </c>
      <c r="R146" t="e">
        <f t="shared" si="117"/>
        <v>#VALUE!</v>
      </c>
      <c r="S146" t="e">
        <f t="shared" si="118"/>
        <v>#VALUE!</v>
      </c>
      <c r="T146" t="e">
        <f t="shared" si="119"/>
        <v>#VALUE!</v>
      </c>
      <c r="U146" t="e">
        <f t="shared" si="120"/>
        <v>#VALUE!</v>
      </c>
      <c r="V146" t="e">
        <f t="shared" si="121"/>
        <v>#VALUE!</v>
      </c>
      <c r="W146" t="e">
        <f t="shared" si="122"/>
        <v>#VALUE!</v>
      </c>
      <c r="X146" t="e">
        <f t="shared" si="123"/>
        <v>#VALUE!</v>
      </c>
      <c r="Y146" t="e">
        <f t="shared" si="124"/>
        <v>#VALUE!</v>
      </c>
      <c r="Z146" t="e">
        <f t="shared" si="125"/>
        <v>#VALUE!</v>
      </c>
      <c r="AA146" t="e">
        <f t="shared" si="126"/>
        <v>#VALUE!</v>
      </c>
      <c r="AB146" t="e">
        <f t="shared" si="127"/>
        <v>#VALUE!</v>
      </c>
      <c r="AC146" t="e">
        <f t="shared" si="128"/>
        <v>#VALUE!</v>
      </c>
      <c r="AD146" t="e">
        <f t="shared" si="129"/>
        <v>#VALUE!</v>
      </c>
      <c r="AE146" t="e">
        <f t="shared" si="130"/>
        <v>#VALUE!</v>
      </c>
      <c r="AF146" t="e">
        <f t="shared" si="131"/>
        <v>#VALUE!</v>
      </c>
      <c r="AG146" t="e">
        <f t="shared" si="132"/>
        <v>#VALUE!</v>
      </c>
      <c r="AH146" t="e">
        <f t="shared" si="133"/>
        <v>#VALUE!</v>
      </c>
      <c r="AI146" t="e">
        <f t="shared" si="134"/>
        <v>#VALUE!</v>
      </c>
      <c r="AJ146" t="e">
        <f t="shared" si="135"/>
        <v>#VALUE!</v>
      </c>
      <c r="AK146" t="e">
        <f t="shared" si="136"/>
        <v>#VALUE!</v>
      </c>
      <c r="AL146" t="e">
        <f t="shared" si="137"/>
        <v>#VALUE!</v>
      </c>
      <c r="AM146" t="e">
        <f t="shared" si="138"/>
        <v>#VALUE!</v>
      </c>
      <c r="AN146" t="e">
        <f t="shared" si="139"/>
        <v>#VALUE!</v>
      </c>
      <c r="AO146" t="e">
        <f t="shared" si="140"/>
        <v>#VALUE!</v>
      </c>
      <c r="AP146" s="69" t="e">
        <f t="shared" si="141"/>
        <v>#VALUE!</v>
      </c>
      <c r="AQ146" s="21" t="e">
        <f t="shared" si="142"/>
        <v>#VALUE!</v>
      </c>
      <c r="AR146" s="30" t="e">
        <f t="shared" si="143"/>
        <v>#VALUE!</v>
      </c>
      <c r="AS146" s="30" t="e">
        <f t="shared" si="144"/>
        <v>#VALUE!</v>
      </c>
      <c r="AT146" s="30" t="e">
        <f t="shared" si="145"/>
        <v>#VALUE!</v>
      </c>
      <c r="AU146" s="68">
        <f t="shared" si="146"/>
        <v>30.330166807628224</v>
      </c>
      <c r="AV146" s="30" t="str">
        <f t="shared" si="147"/>
        <v>Lecumberri-Sanchez, P., Steele-Macinnis, M. &amp; Bodnar, R.J. () A comprehensive model to calculate PVTX properties of fluid inclusions tha homogenize by halite disappearance. Geochimica et Cosmochimica Acta</v>
      </c>
      <c r="AW146" s="63">
        <f>IF(AND(A146&gt;C146,B146="halite"),'Tm-supplement'!AS146,         0.9923-0.030512*(C146/100)^2-0.00021977*(C146/100)^4+0.086241*(D146)/10-0.041768*(C146/100)*(D146/10)+0.014825*(C146/100)^2*(D146/10)+0.001446*(C146/100)^3*(D146/10)-0.0000000030852*(C146/100)^8*(D146/10)+0.013051*(C146/100)*(D146/10)^2-0.0061402*(C146/100)^2*(D146/10)^2-0.0012843*(D146/10)^3+0.00037604*(C146/100)^2*(D146/10)^3-0.0000000099594*(C146/100)^2*(D146/10)^7)</f>
        <v>1.218955916515976</v>
      </c>
      <c r="AX146" s="40" t="str">
        <f t="shared" si="148"/>
        <v>Lecumberri-Sanchez, P., Steele-Macinnis, M. &amp; Bodnar, R.J. (2012) A numerical model to estimate trapping conditions of fluid inclusions that homogenize by halite disappearance. Geochimica et Cosmochimica Acta</v>
      </c>
      <c r="AY146"/>
    </row>
    <row r="147" spans="1:51" ht="13" customHeight="1">
      <c r="A147">
        <f>IF(ISBLANK(Main!C39), IF(ISNUMBER(Main!F39), 'Tm-Th-Salinity'!H147,""),Main!C39)</f>
        <v>405</v>
      </c>
      <c r="B147" t="str">
        <f>Main!D39</f>
        <v>halite</v>
      </c>
      <c r="C147" s="20">
        <f>IF(ISNUMBER(Main!E39),Main!E39,"")</f>
        <v>286</v>
      </c>
      <c r="D147" s="25" t="e">
        <f>IF('Tm-Th-Salinity'!E147=0, 0.000001, 'Tm-supplement'!BB147)</f>
        <v>#VALUE!</v>
      </c>
      <c r="E147">
        <f t="shared" si="104"/>
        <v>5.5914999999999999</v>
      </c>
      <c r="F147" t="e">
        <f t="shared" si="105"/>
        <v>#VALUE!</v>
      </c>
      <c r="G147" t="e">
        <f t="shared" si="106"/>
        <v>#VALUE!</v>
      </c>
      <c r="H147" t="e">
        <f t="shared" si="107"/>
        <v>#VALUE!</v>
      </c>
      <c r="I147" t="e">
        <f t="shared" si="108"/>
        <v>#VALUE!</v>
      </c>
      <c r="J147" t="e">
        <f t="shared" si="109"/>
        <v>#VALUE!</v>
      </c>
      <c r="K147" t="e">
        <f t="shared" si="110"/>
        <v>#VALUE!</v>
      </c>
      <c r="L147" t="e">
        <f t="shared" si="111"/>
        <v>#VALUE!</v>
      </c>
      <c r="M147" t="e">
        <f t="shared" si="112"/>
        <v>#VALUE!</v>
      </c>
      <c r="N147" t="e">
        <f t="shared" si="113"/>
        <v>#VALUE!</v>
      </c>
      <c r="O147" t="e">
        <f t="shared" si="114"/>
        <v>#VALUE!</v>
      </c>
      <c r="P147" t="e">
        <f t="shared" si="115"/>
        <v>#VALUE!</v>
      </c>
      <c r="Q147" t="e">
        <f t="shared" si="116"/>
        <v>#VALUE!</v>
      </c>
      <c r="R147" t="e">
        <f t="shared" si="117"/>
        <v>#VALUE!</v>
      </c>
      <c r="S147" t="e">
        <f t="shared" si="118"/>
        <v>#VALUE!</v>
      </c>
      <c r="T147" t="e">
        <f t="shared" si="119"/>
        <v>#VALUE!</v>
      </c>
      <c r="U147" t="e">
        <f t="shared" si="120"/>
        <v>#VALUE!</v>
      </c>
      <c r="V147" t="e">
        <f t="shared" si="121"/>
        <v>#VALUE!</v>
      </c>
      <c r="W147" t="e">
        <f t="shared" si="122"/>
        <v>#VALUE!</v>
      </c>
      <c r="X147" t="e">
        <f t="shared" si="123"/>
        <v>#VALUE!</v>
      </c>
      <c r="Y147" t="e">
        <f t="shared" si="124"/>
        <v>#VALUE!</v>
      </c>
      <c r="Z147" t="e">
        <f t="shared" si="125"/>
        <v>#VALUE!</v>
      </c>
      <c r="AA147" t="e">
        <f t="shared" si="126"/>
        <v>#VALUE!</v>
      </c>
      <c r="AB147" t="e">
        <f t="shared" si="127"/>
        <v>#VALUE!</v>
      </c>
      <c r="AC147" t="e">
        <f t="shared" si="128"/>
        <v>#VALUE!</v>
      </c>
      <c r="AD147" t="e">
        <f t="shared" si="129"/>
        <v>#VALUE!</v>
      </c>
      <c r="AE147" t="e">
        <f t="shared" si="130"/>
        <v>#VALUE!</v>
      </c>
      <c r="AF147" t="e">
        <f t="shared" si="131"/>
        <v>#VALUE!</v>
      </c>
      <c r="AG147" t="e">
        <f t="shared" si="132"/>
        <v>#VALUE!</v>
      </c>
      <c r="AH147" t="e">
        <f t="shared" si="133"/>
        <v>#VALUE!</v>
      </c>
      <c r="AI147" t="e">
        <f t="shared" si="134"/>
        <v>#VALUE!</v>
      </c>
      <c r="AJ147" t="e">
        <f t="shared" si="135"/>
        <v>#VALUE!</v>
      </c>
      <c r="AK147" t="e">
        <f t="shared" si="136"/>
        <v>#VALUE!</v>
      </c>
      <c r="AL147" t="e">
        <f t="shared" si="137"/>
        <v>#VALUE!</v>
      </c>
      <c r="AM147" t="e">
        <f t="shared" si="138"/>
        <v>#VALUE!</v>
      </c>
      <c r="AN147" t="e">
        <f t="shared" si="139"/>
        <v>#VALUE!</v>
      </c>
      <c r="AO147" t="e">
        <f t="shared" si="140"/>
        <v>#VALUE!</v>
      </c>
      <c r="AP147" s="69" t="e">
        <f t="shared" si="141"/>
        <v>#VALUE!</v>
      </c>
      <c r="AQ147" s="21" t="e">
        <f t="shared" si="142"/>
        <v>#VALUE!</v>
      </c>
      <c r="AR147" s="30" t="e">
        <f t="shared" si="143"/>
        <v>#VALUE!</v>
      </c>
      <c r="AS147" s="30" t="e">
        <f t="shared" si="144"/>
        <v>#VALUE!</v>
      </c>
      <c r="AT147" s="30" t="e">
        <f t="shared" si="145"/>
        <v>#VALUE!</v>
      </c>
      <c r="AU147" s="68">
        <f t="shared" si="146"/>
        <v>24.629141075820513</v>
      </c>
      <c r="AV147" s="30" t="str">
        <f t="shared" si="147"/>
        <v>Lecumberri-Sanchez, P., Steele-Macinnis, M. &amp; Bodnar, R.J. () A comprehensive model to calculate PVTX properties of fluid inclusions tha homogenize by halite disappearance. Geochimica et Cosmochimica Acta</v>
      </c>
      <c r="AW147" s="63">
        <f>IF(AND(A147&gt;C147,B147="halite"),'Tm-supplement'!AS147,         0.9923-0.030512*(C147/100)^2-0.00021977*(C147/100)^4+0.086241*(D147)/10-0.041768*(C147/100)*(D147/10)+0.014825*(C147/100)^2*(D147/10)+0.001446*(C147/100)^3*(D147/10)-0.0000000030852*(C147/100)^8*(D147/10)+0.013051*(C147/100)*(D147/10)^2-0.0061402*(C147/100)^2*(D147/10)^2-0.0012843*(D147/10)^3+0.00037604*(C147/100)^2*(D147/10)^3-0.0000000099594*(C147/100)^2*(D147/10)^7)</f>
        <v>1.2027279569340352</v>
      </c>
      <c r="AX147" s="40" t="str">
        <f t="shared" si="148"/>
        <v>Lecumberri-Sanchez, P., Steele-Macinnis, M. &amp; Bodnar, R.J. (2012) A numerical model to estimate trapping conditions of fluid inclusions that homogenize by halite disappearance. Geochimica et Cosmochimica Acta</v>
      </c>
      <c r="AY147"/>
    </row>
    <row r="148" spans="1:51" ht="13" customHeight="1">
      <c r="A148">
        <f>IF(ISBLANK(Main!C40), IF(ISNUMBER(Main!F40), 'Tm-Th-Salinity'!H148,""),Main!C40)</f>
        <v>400</v>
      </c>
      <c r="B148" t="str">
        <f>Main!D40</f>
        <v>halite</v>
      </c>
      <c r="C148" s="20">
        <f>IF(ISNUMBER(Main!E40),Main!E40,"")</f>
        <v>285</v>
      </c>
      <c r="D148" s="25" t="e">
        <f>IF('Tm-Th-Salinity'!E148=0, 0.000001, 'Tm-supplement'!BB148)</f>
        <v>#VALUE!</v>
      </c>
      <c r="E148">
        <f t="shared" si="104"/>
        <v>5.5815000000000001</v>
      </c>
      <c r="F148" t="e">
        <f t="shared" si="105"/>
        <v>#VALUE!</v>
      </c>
      <c r="G148" t="e">
        <f t="shared" si="106"/>
        <v>#VALUE!</v>
      </c>
      <c r="H148" t="e">
        <f t="shared" si="107"/>
        <v>#VALUE!</v>
      </c>
      <c r="I148" t="e">
        <f t="shared" si="108"/>
        <v>#VALUE!</v>
      </c>
      <c r="J148" t="e">
        <f t="shared" si="109"/>
        <v>#VALUE!</v>
      </c>
      <c r="K148" t="e">
        <f t="shared" si="110"/>
        <v>#VALUE!</v>
      </c>
      <c r="L148" t="e">
        <f t="shared" si="111"/>
        <v>#VALUE!</v>
      </c>
      <c r="M148" t="e">
        <f t="shared" si="112"/>
        <v>#VALUE!</v>
      </c>
      <c r="N148" t="e">
        <f t="shared" si="113"/>
        <v>#VALUE!</v>
      </c>
      <c r="O148" t="e">
        <f t="shared" si="114"/>
        <v>#VALUE!</v>
      </c>
      <c r="P148" t="e">
        <f t="shared" si="115"/>
        <v>#VALUE!</v>
      </c>
      <c r="Q148" t="e">
        <f t="shared" si="116"/>
        <v>#VALUE!</v>
      </c>
      <c r="R148" t="e">
        <f t="shared" si="117"/>
        <v>#VALUE!</v>
      </c>
      <c r="S148" t="e">
        <f t="shared" si="118"/>
        <v>#VALUE!</v>
      </c>
      <c r="T148" t="e">
        <f t="shared" si="119"/>
        <v>#VALUE!</v>
      </c>
      <c r="U148" t="e">
        <f t="shared" si="120"/>
        <v>#VALUE!</v>
      </c>
      <c r="V148" t="e">
        <f t="shared" si="121"/>
        <v>#VALUE!</v>
      </c>
      <c r="W148" t="e">
        <f t="shared" si="122"/>
        <v>#VALUE!</v>
      </c>
      <c r="X148" t="e">
        <f t="shared" si="123"/>
        <v>#VALUE!</v>
      </c>
      <c r="Y148" t="e">
        <f t="shared" si="124"/>
        <v>#VALUE!</v>
      </c>
      <c r="Z148" t="e">
        <f t="shared" si="125"/>
        <v>#VALUE!</v>
      </c>
      <c r="AA148" t="e">
        <f t="shared" si="126"/>
        <v>#VALUE!</v>
      </c>
      <c r="AB148" t="e">
        <f t="shared" si="127"/>
        <v>#VALUE!</v>
      </c>
      <c r="AC148" t="e">
        <f t="shared" si="128"/>
        <v>#VALUE!</v>
      </c>
      <c r="AD148" t="e">
        <f t="shared" si="129"/>
        <v>#VALUE!</v>
      </c>
      <c r="AE148" t="e">
        <f t="shared" si="130"/>
        <v>#VALUE!</v>
      </c>
      <c r="AF148" t="e">
        <f t="shared" si="131"/>
        <v>#VALUE!</v>
      </c>
      <c r="AG148" t="e">
        <f t="shared" si="132"/>
        <v>#VALUE!</v>
      </c>
      <c r="AH148" t="e">
        <f t="shared" si="133"/>
        <v>#VALUE!</v>
      </c>
      <c r="AI148" t="e">
        <f t="shared" si="134"/>
        <v>#VALUE!</v>
      </c>
      <c r="AJ148" t="e">
        <f t="shared" si="135"/>
        <v>#VALUE!</v>
      </c>
      <c r="AK148" t="e">
        <f t="shared" si="136"/>
        <v>#VALUE!</v>
      </c>
      <c r="AL148" t="e">
        <f t="shared" si="137"/>
        <v>#VALUE!</v>
      </c>
      <c r="AM148" t="e">
        <f t="shared" si="138"/>
        <v>#VALUE!</v>
      </c>
      <c r="AN148" t="e">
        <f t="shared" si="139"/>
        <v>#VALUE!</v>
      </c>
      <c r="AO148" t="e">
        <f t="shared" si="140"/>
        <v>#VALUE!</v>
      </c>
      <c r="AP148" s="69" t="e">
        <f t="shared" si="141"/>
        <v>#VALUE!</v>
      </c>
      <c r="AQ148" s="21" t="e">
        <f t="shared" si="142"/>
        <v>#VALUE!</v>
      </c>
      <c r="AR148" s="30" t="e">
        <f t="shared" si="143"/>
        <v>#VALUE!</v>
      </c>
      <c r="AS148" s="30" t="e">
        <f t="shared" si="144"/>
        <v>#VALUE!</v>
      </c>
      <c r="AT148" s="30" t="e">
        <f t="shared" si="145"/>
        <v>#VALUE!</v>
      </c>
      <c r="AU148" s="68">
        <f t="shared" si="146"/>
        <v>24.187721622214539</v>
      </c>
      <c r="AV148" s="30" t="str">
        <f t="shared" si="147"/>
        <v>Lecumberri-Sanchez, P., Steele-Macinnis, M. &amp; Bodnar, R.J. () A comprehensive model to calculate PVTX properties of fluid inclusions tha homogenize by halite disappearance. Geochimica et Cosmochimica Acta</v>
      </c>
      <c r="AW148" s="63">
        <f>IF(AND(A148&gt;C148,B148="halite"),'Tm-supplement'!AS148,         0.9923-0.030512*(C148/100)^2-0.00021977*(C148/100)^4+0.086241*(D148)/10-0.041768*(C148/100)*(D148/10)+0.014825*(C148/100)^2*(D148/10)+0.001446*(C148/100)^3*(D148/10)-0.0000000030852*(C148/100)^8*(D148/10)+0.013051*(C148/100)*(D148/10)^2-0.0061402*(C148/100)^2*(D148/10)^2-0.0012843*(D148/10)^3+0.00037604*(C148/100)^2*(D148/10)^3-0.0000000099594*(C148/100)^2*(D148/10)^7)</f>
        <v>1.198712240383802</v>
      </c>
      <c r="AX148" s="40" t="str">
        <f t="shared" si="148"/>
        <v>Lecumberri-Sanchez, P., Steele-Macinnis, M. &amp; Bodnar, R.J. (2012) A numerical model to estimate trapping conditions of fluid inclusions that homogenize by halite disappearance. Geochimica et Cosmochimica Acta</v>
      </c>
      <c r="AY148"/>
    </row>
    <row r="149" spans="1:51" ht="13" customHeight="1">
      <c r="A149">
        <f>IF(ISBLANK(Main!C41), IF(ISNUMBER(Main!F41), 'Tm-Th-Salinity'!H149,""),Main!C41)</f>
        <v>399</v>
      </c>
      <c r="B149" t="str">
        <f>Main!D41</f>
        <v>halite</v>
      </c>
      <c r="C149" s="20">
        <f>IF(ISNUMBER(Main!E41),Main!E41,"")</f>
        <v>274</v>
      </c>
      <c r="D149" s="25" t="e">
        <f>IF('Tm-Th-Salinity'!E149=0, 0.000001, 'Tm-supplement'!BB149)</f>
        <v>#VALUE!</v>
      </c>
      <c r="E149">
        <f t="shared" si="104"/>
        <v>5.4714999999999998</v>
      </c>
      <c r="F149" t="e">
        <f t="shared" si="105"/>
        <v>#VALUE!</v>
      </c>
      <c r="G149" t="e">
        <f t="shared" si="106"/>
        <v>#VALUE!</v>
      </c>
      <c r="H149" t="e">
        <f t="shared" si="107"/>
        <v>#VALUE!</v>
      </c>
      <c r="I149" t="e">
        <f t="shared" si="108"/>
        <v>#VALUE!</v>
      </c>
      <c r="J149" t="e">
        <f t="shared" si="109"/>
        <v>#VALUE!</v>
      </c>
      <c r="K149" t="e">
        <f t="shared" si="110"/>
        <v>#VALUE!</v>
      </c>
      <c r="L149" t="e">
        <f t="shared" si="111"/>
        <v>#VALUE!</v>
      </c>
      <c r="M149" t="e">
        <f t="shared" si="112"/>
        <v>#VALUE!</v>
      </c>
      <c r="N149" t="e">
        <f t="shared" si="113"/>
        <v>#VALUE!</v>
      </c>
      <c r="O149" t="e">
        <f t="shared" si="114"/>
        <v>#VALUE!</v>
      </c>
      <c r="P149" t="e">
        <f t="shared" si="115"/>
        <v>#VALUE!</v>
      </c>
      <c r="Q149" t="e">
        <f t="shared" si="116"/>
        <v>#VALUE!</v>
      </c>
      <c r="R149" t="e">
        <f t="shared" si="117"/>
        <v>#VALUE!</v>
      </c>
      <c r="S149" t="e">
        <f t="shared" si="118"/>
        <v>#VALUE!</v>
      </c>
      <c r="T149" t="e">
        <f t="shared" si="119"/>
        <v>#VALUE!</v>
      </c>
      <c r="U149" t="e">
        <f t="shared" si="120"/>
        <v>#VALUE!</v>
      </c>
      <c r="V149" t="e">
        <f t="shared" si="121"/>
        <v>#VALUE!</v>
      </c>
      <c r="W149" t="e">
        <f t="shared" si="122"/>
        <v>#VALUE!</v>
      </c>
      <c r="X149" t="e">
        <f t="shared" si="123"/>
        <v>#VALUE!</v>
      </c>
      <c r="Y149" t="e">
        <f t="shared" si="124"/>
        <v>#VALUE!</v>
      </c>
      <c r="Z149" t="e">
        <f t="shared" si="125"/>
        <v>#VALUE!</v>
      </c>
      <c r="AA149" t="e">
        <f t="shared" si="126"/>
        <v>#VALUE!</v>
      </c>
      <c r="AB149" t="e">
        <f t="shared" si="127"/>
        <v>#VALUE!</v>
      </c>
      <c r="AC149" t="e">
        <f t="shared" si="128"/>
        <v>#VALUE!</v>
      </c>
      <c r="AD149" t="e">
        <f t="shared" si="129"/>
        <v>#VALUE!</v>
      </c>
      <c r="AE149" t="e">
        <f t="shared" si="130"/>
        <v>#VALUE!</v>
      </c>
      <c r="AF149" t="e">
        <f t="shared" si="131"/>
        <v>#VALUE!</v>
      </c>
      <c r="AG149" t="e">
        <f t="shared" si="132"/>
        <v>#VALUE!</v>
      </c>
      <c r="AH149" t="e">
        <f t="shared" si="133"/>
        <v>#VALUE!</v>
      </c>
      <c r="AI149" t="e">
        <f t="shared" si="134"/>
        <v>#VALUE!</v>
      </c>
      <c r="AJ149" t="e">
        <f t="shared" si="135"/>
        <v>#VALUE!</v>
      </c>
      <c r="AK149" t="e">
        <f t="shared" si="136"/>
        <v>#VALUE!</v>
      </c>
      <c r="AL149" t="e">
        <f t="shared" si="137"/>
        <v>#VALUE!</v>
      </c>
      <c r="AM149" t="e">
        <f t="shared" si="138"/>
        <v>#VALUE!</v>
      </c>
      <c r="AN149" t="e">
        <f t="shared" si="139"/>
        <v>#VALUE!</v>
      </c>
      <c r="AO149" t="e">
        <f t="shared" si="140"/>
        <v>#VALUE!</v>
      </c>
      <c r="AP149" s="69" t="e">
        <f t="shared" si="141"/>
        <v>#VALUE!</v>
      </c>
      <c r="AQ149" s="21" t="e">
        <f t="shared" si="142"/>
        <v>#VALUE!</v>
      </c>
      <c r="AR149" s="30" t="e">
        <f t="shared" si="143"/>
        <v>#VALUE!</v>
      </c>
      <c r="AS149" s="30" t="e">
        <f t="shared" si="144"/>
        <v>#VALUE!</v>
      </c>
      <c r="AT149" s="30" t="e">
        <f t="shared" si="145"/>
        <v>#VALUE!</v>
      </c>
      <c r="AU149" s="68">
        <f t="shared" si="146"/>
        <v>25.829510954632198</v>
      </c>
      <c r="AV149" s="30" t="str">
        <f t="shared" si="147"/>
        <v>Lecumberri-Sanchez, P., Steele-Macinnis, M. &amp; Bodnar, R.J. () A comprehensive model to calculate PVTX properties of fluid inclusions tha homogenize by halite disappearance. Geochimica et Cosmochimica Acta</v>
      </c>
      <c r="AW149" s="63">
        <f>IF(AND(A149&gt;C149,B149="halite"),'Tm-supplement'!AS149,         0.9923-0.030512*(C149/100)^2-0.00021977*(C149/100)^4+0.086241*(D149)/10-0.041768*(C149/100)*(D149/10)+0.014825*(C149/100)^2*(D149/10)+0.001446*(C149/100)^3*(D149/10)-0.0000000030852*(C149/100)^8*(D149/10)+0.013051*(C149/100)*(D149/10)^2-0.0061402*(C149/100)^2*(D149/10)^2-0.0012843*(D149/10)^3+0.00037604*(C149/100)^2*(D149/10)^3-0.0000000099594*(C149/100)^2*(D149/10)^7)</f>
        <v>1.2067996652084654</v>
      </c>
      <c r="AX149" s="40" t="str">
        <f t="shared" si="148"/>
        <v>Lecumberri-Sanchez, P., Steele-Macinnis, M. &amp; Bodnar, R.J. (2012) A numerical model to estimate trapping conditions of fluid inclusions that homogenize by halite disappearance. Geochimica et Cosmochimica Acta</v>
      </c>
      <c r="AY149"/>
    </row>
    <row r="150" spans="1:51" ht="13" customHeight="1">
      <c r="A150">
        <f>IF(ISBLANK(Main!C42), IF(ISNUMBER(Main!F42), 'Tm-Th-Salinity'!H150,""),Main!C42)</f>
        <v>396</v>
      </c>
      <c r="B150" t="str">
        <f>Main!D42</f>
        <v>halite</v>
      </c>
      <c r="C150" s="20">
        <f>IF(ISNUMBER(Main!E42),Main!E42,"")</f>
        <v>245</v>
      </c>
      <c r="D150" s="25" t="e">
        <f>IF('Tm-Th-Salinity'!E150=0, 0.000001, 'Tm-supplement'!BB150)</f>
        <v>#VALUE!</v>
      </c>
      <c r="E150">
        <f t="shared" si="104"/>
        <v>5.1814999999999998</v>
      </c>
      <c r="F150" t="e">
        <f t="shared" si="105"/>
        <v>#VALUE!</v>
      </c>
      <c r="G150" t="e">
        <f t="shared" si="106"/>
        <v>#VALUE!</v>
      </c>
      <c r="H150" t="e">
        <f t="shared" si="107"/>
        <v>#VALUE!</v>
      </c>
      <c r="I150" t="e">
        <f t="shared" si="108"/>
        <v>#VALUE!</v>
      </c>
      <c r="J150" t="e">
        <f t="shared" si="109"/>
        <v>#VALUE!</v>
      </c>
      <c r="K150" t="e">
        <f t="shared" si="110"/>
        <v>#VALUE!</v>
      </c>
      <c r="L150" t="e">
        <f t="shared" si="111"/>
        <v>#VALUE!</v>
      </c>
      <c r="M150" t="e">
        <f t="shared" si="112"/>
        <v>#VALUE!</v>
      </c>
      <c r="N150" t="e">
        <f t="shared" si="113"/>
        <v>#VALUE!</v>
      </c>
      <c r="O150" t="e">
        <f t="shared" si="114"/>
        <v>#VALUE!</v>
      </c>
      <c r="P150" t="e">
        <f t="shared" si="115"/>
        <v>#VALUE!</v>
      </c>
      <c r="Q150" t="e">
        <f t="shared" si="116"/>
        <v>#VALUE!</v>
      </c>
      <c r="R150" t="e">
        <f t="shared" si="117"/>
        <v>#VALUE!</v>
      </c>
      <c r="S150" t="e">
        <f t="shared" si="118"/>
        <v>#VALUE!</v>
      </c>
      <c r="T150" t="e">
        <f t="shared" si="119"/>
        <v>#VALUE!</v>
      </c>
      <c r="U150" t="e">
        <f t="shared" si="120"/>
        <v>#VALUE!</v>
      </c>
      <c r="V150" t="e">
        <f t="shared" si="121"/>
        <v>#VALUE!</v>
      </c>
      <c r="W150" t="e">
        <f t="shared" si="122"/>
        <v>#VALUE!</v>
      </c>
      <c r="X150" t="e">
        <f t="shared" si="123"/>
        <v>#VALUE!</v>
      </c>
      <c r="Y150" t="e">
        <f t="shared" si="124"/>
        <v>#VALUE!</v>
      </c>
      <c r="Z150" t="e">
        <f t="shared" si="125"/>
        <v>#VALUE!</v>
      </c>
      <c r="AA150" t="e">
        <f t="shared" si="126"/>
        <v>#VALUE!</v>
      </c>
      <c r="AB150" t="e">
        <f t="shared" si="127"/>
        <v>#VALUE!</v>
      </c>
      <c r="AC150" t="e">
        <f t="shared" si="128"/>
        <v>#VALUE!</v>
      </c>
      <c r="AD150" t="e">
        <f t="shared" si="129"/>
        <v>#VALUE!</v>
      </c>
      <c r="AE150" t="e">
        <f t="shared" si="130"/>
        <v>#VALUE!</v>
      </c>
      <c r="AF150" t="e">
        <f t="shared" si="131"/>
        <v>#VALUE!</v>
      </c>
      <c r="AG150" t="e">
        <f t="shared" si="132"/>
        <v>#VALUE!</v>
      </c>
      <c r="AH150" t="e">
        <f t="shared" si="133"/>
        <v>#VALUE!</v>
      </c>
      <c r="AI150" t="e">
        <f t="shared" si="134"/>
        <v>#VALUE!</v>
      </c>
      <c r="AJ150" t="e">
        <f t="shared" si="135"/>
        <v>#VALUE!</v>
      </c>
      <c r="AK150" t="e">
        <f t="shared" si="136"/>
        <v>#VALUE!</v>
      </c>
      <c r="AL150" t="e">
        <f t="shared" si="137"/>
        <v>#VALUE!</v>
      </c>
      <c r="AM150" t="e">
        <f t="shared" si="138"/>
        <v>#VALUE!</v>
      </c>
      <c r="AN150" t="e">
        <f t="shared" si="139"/>
        <v>#VALUE!</v>
      </c>
      <c r="AO150" t="e">
        <f t="shared" si="140"/>
        <v>#VALUE!</v>
      </c>
      <c r="AP150" s="69" t="e">
        <f t="shared" si="141"/>
        <v>#VALUE!</v>
      </c>
      <c r="AQ150" s="21" t="e">
        <f t="shared" si="142"/>
        <v>#VALUE!</v>
      </c>
      <c r="AR150" s="30" t="e">
        <f t="shared" si="143"/>
        <v>#VALUE!</v>
      </c>
      <c r="AS150" s="30" t="e">
        <f t="shared" si="144"/>
        <v>#VALUE!</v>
      </c>
      <c r="AT150" s="30" t="e">
        <f t="shared" si="145"/>
        <v>#VALUE!</v>
      </c>
      <c r="AU150" s="68">
        <f t="shared" si="146"/>
        <v>31.139950702434493</v>
      </c>
      <c r="AV150" s="30" t="str">
        <f t="shared" si="147"/>
        <v>Lecumberri-Sanchez, P., Steele-Macinnis, M. &amp; Bodnar, R.J. () A comprehensive model to calculate PVTX properties of fluid inclusions tha homogenize by halite disappearance. Geochimica et Cosmochimica Acta</v>
      </c>
      <c r="AW150" s="63">
        <f>IF(AND(A150&gt;C150,B150="halite"),'Tm-supplement'!AS150,         0.9923-0.030512*(C150/100)^2-0.00021977*(C150/100)^4+0.086241*(D150)/10-0.041768*(C150/100)*(D150/10)+0.014825*(C150/100)^2*(D150/10)+0.001446*(C150/100)^3*(D150/10)-0.0000000030852*(C150/100)^8*(D150/10)+0.013051*(C150/100)*(D150/10)^2-0.0061402*(C150/100)^2*(D150/10)^2-0.0012843*(D150/10)^3+0.00037604*(C150/100)^2*(D150/10)^3-0.0000000099594*(C150/100)^2*(D150/10)^7)</f>
        <v>1.2283736301348795</v>
      </c>
      <c r="AX150" s="40" t="str">
        <f t="shared" si="148"/>
        <v>Lecumberri-Sanchez, P., Steele-Macinnis, M. &amp; Bodnar, R.J. (2012) A numerical model to estimate trapping conditions of fluid inclusions that homogenize by halite disappearance. Geochimica et Cosmochimica Acta</v>
      </c>
      <c r="AY150"/>
    </row>
    <row r="151" spans="1:51" ht="13" customHeight="1">
      <c r="A151">
        <f>IF(ISBLANK(Main!C43), IF(ISNUMBER(Main!F43), 'Tm-Th-Salinity'!H151,""),Main!C43)</f>
        <v>409</v>
      </c>
      <c r="B151" t="str">
        <f>Main!D43</f>
        <v>halite</v>
      </c>
      <c r="C151" s="20">
        <f>IF(ISNUMBER(Main!E43),Main!E43,"")</f>
        <v>255</v>
      </c>
      <c r="D151" s="25" t="e">
        <f>IF('Tm-Th-Salinity'!E151=0, 0.000001, 'Tm-supplement'!BB151)</f>
        <v>#VALUE!</v>
      </c>
      <c r="E151">
        <f t="shared" si="104"/>
        <v>5.2814999999999994</v>
      </c>
      <c r="F151" t="e">
        <f t="shared" si="105"/>
        <v>#VALUE!</v>
      </c>
      <c r="G151" t="e">
        <f t="shared" si="106"/>
        <v>#VALUE!</v>
      </c>
      <c r="H151" t="e">
        <f t="shared" si="107"/>
        <v>#VALUE!</v>
      </c>
      <c r="I151" t="e">
        <f t="shared" si="108"/>
        <v>#VALUE!</v>
      </c>
      <c r="J151" t="e">
        <f t="shared" si="109"/>
        <v>#VALUE!</v>
      </c>
      <c r="K151" t="e">
        <f t="shared" si="110"/>
        <v>#VALUE!</v>
      </c>
      <c r="L151" t="e">
        <f t="shared" si="111"/>
        <v>#VALUE!</v>
      </c>
      <c r="M151" t="e">
        <f t="shared" si="112"/>
        <v>#VALUE!</v>
      </c>
      <c r="N151" t="e">
        <f t="shared" si="113"/>
        <v>#VALUE!</v>
      </c>
      <c r="O151" t="e">
        <f t="shared" si="114"/>
        <v>#VALUE!</v>
      </c>
      <c r="P151" t="e">
        <f t="shared" si="115"/>
        <v>#VALUE!</v>
      </c>
      <c r="Q151" t="e">
        <f t="shared" si="116"/>
        <v>#VALUE!</v>
      </c>
      <c r="R151" t="e">
        <f t="shared" si="117"/>
        <v>#VALUE!</v>
      </c>
      <c r="S151" t="e">
        <f t="shared" si="118"/>
        <v>#VALUE!</v>
      </c>
      <c r="T151" t="e">
        <f t="shared" si="119"/>
        <v>#VALUE!</v>
      </c>
      <c r="U151" t="e">
        <f t="shared" si="120"/>
        <v>#VALUE!</v>
      </c>
      <c r="V151" t="e">
        <f t="shared" si="121"/>
        <v>#VALUE!</v>
      </c>
      <c r="W151" t="e">
        <f t="shared" si="122"/>
        <v>#VALUE!</v>
      </c>
      <c r="X151" t="e">
        <f t="shared" si="123"/>
        <v>#VALUE!</v>
      </c>
      <c r="Y151" t="e">
        <f t="shared" si="124"/>
        <v>#VALUE!</v>
      </c>
      <c r="Z151" t="e">
        <f t="shared" si="125"/>
        <v>#VALUE!</v>
      </c>
      <c r="AA151" t="e">
        <f t="shared" si="126"/>
        <v>#VALUE!</v>
      </c>
      <c r="AB151" t="e">
        <f t="shared" si="127"/>
        <v>#VALUE!</v>
      </c>
      <c r="AC151" t="e">
        <f t="shared" si="128"/>
        <v>#VALUE!</v>
      </c>
      <c r="AD151" t="e">
        <f t="shared" si="129"/>
        <v>#VALUE!</v>
      </c>
      <c r="AE151" t="e">
        <f t="shared" si="130"/>
        <v>#VALUE!</v>
      </c>
      <c r="AF151" t="e">
        <f t="shared" si="131"/>
        <v>#VALUE!</v>
      </c>
      <c r="AG151" t="e">
        <f t="shared" si="132"/>
        <v>#VALUE!</v>
      </c>
      <c r="AH151" t="e">
        <f t="shared" si="133"/>
        <v>#VALUE!</v>
      </c>
      <c r="AI151" t="e">
        <f t="shared" si="134"/>
        <v>#VALUE!</v>
      </c>
      <c r="AJ151" t="e">
        <f t="shared" si="135"/>
        <v>#VALUE!</v>
      </c>
      <c r="AK151" t="e">
        <f t="shared" si="136"/>
        <v>#VALUE!</v>
      </c>
      <c r="AL151" t="e">
        <f t="shared" si="137"/>
        <v>#VALUE!</v>
      </c>
      <c r="AM151" t="e">
        <f t="shared" si="138"/>
        <v>#VALUE!</v>
      </c>
      <c r="AN151" t="e">
        <f t="shared" si="139"/>
        <v>#VALUE!</v>
      </c>
      <c r="AO151" t="e">
        <f t="shared" si="140"/>
        <v>#VALUE!</v>
      </c>
      <c r="AP151" s="69" t="e">
        <f t="shared" si="141"/>
        <v>#VALUE!</v>
      </c>
      <c r="AQ151" s="21" t="e">
        <f t="shared" si="142"/>
        <v>#VALUE!</v>
      </c>
      <c r="AR151" s="30" t="e">
        <f t="shared" si="143"/>
        <v>#VALUE!</v>
      </c>
      <c r="AS151" s="30" t="e">
        <f t="shared" si="144"/>
        <v>#VALUE!</v>
      </c>
      <c r="AT151" s="30" t="e">
        <f t="shared" si="145"/>
        <v>#VALUE!</v>
      </c>
      <c r="AU151" s="68">
        <f t="shared" si="146"/>
        <v>31.448902531229223</v>
      </c>
      <c r="AV151" s="30" t="str">
        <f t="shared" si="147"/>
        <v>Lecumberri-Sanchez, P., Steele-Macinnis, M. &amp; Bodnar, R.J. () A comprehensive model to calculate PVTX properties of fluid inclusions tha homogenize by halite disappearance. Geochimica et Cosmochimica Acta</v>
      </c>
      <c r="AW151" s="63">
        <f>IF(AND(A151&gt;C151,B151="halite"),'Tm-supplement'!AS151,         0.9923-0.030512*(C151/100)^2-0.00021977*(C151/100)^4+0.086241*(D151)/10-0.041768*(C151/100)*(D151/10)+0.014825*(C151/100)^2*(D151/10)+0.001446*(C151/100)^3*(D151/10)-0.0000000030852*(C151/100)^8*(D151/10)+0.013051*(C151/100)*(D151/10)^2-0.0061402*(C151/100)^2*(D151/10)^2-0.0012843*(D151/10)^3+0.00037604*(C151/100)^2*(D151/10)^3-0.0000000099594*(C151/100)^2*(D151/10)^7)</f>
        <v>1.2322148621341167</v>
      </c>
      <c r="AX151" s="40" t="str">
        <f t="shared" si="148"/>
        <v>Lecumberri-Sanchez, P., Steele-Macinnis, M. &amp; Bodnar, R.J. (2012) A numerical model to estimate trapping conditions of fluid inclusions that homogenize by halite disappearance. Geochimica et Cosmochimica Acta</v>
      </c>
      <c r="AY151"/>
    </row>
    <row r="152" spans="1:51" ht="13" customHeight="1">
      <c r="A152">
        <f>IF(ISBLANK(Main!C44), IF(ISNUMBER(Main!F44), 'Tm-Th-Salinity'!H152,""),Main!C44)</f>
        <v>403</v>
      </c>
      <c r="B152" t="str">
        <f>Main!D44</f>
        <v>halite</v>
      </c>
      <c r="C152" s="20">
        <f>IF(ISNUMBER(Main!E44),Main!E44,"")</f>
        <v>268</v>
      </c>
      <c r="D152" s="25" t="e">
        <f>IF('Tm-Th-Salinity'!E152=0, 0.000001, 'Tm-supplement'!BB152)</f>
        <v>#VALUE!</v>
      </c>
      <c r="E152">
        <f t="shared" si="104"/>
        <v>5.4115000000000002</v>
      </c>
      <c r="F152" t="e">
        <f t="shared" si="105"/>
        <v>#VALUE!</v>
      </c>
      <c r="G152" t="e">
        <f t="shared" si="106"/>
        <v>#VALUE!</v>
      </c>
      <c r="H152" t="e">
        <f t="shared" si="107"/>
        <v>#VALUE!</v>
      </c>
      <c r="I152" t="e">
        <f t="shared" si="108"/>
        <v>#VALUE!</v>
      </c>
      <c r="J152" t="e">
        <f t="shared" si="109"/>
        <v>#VALUE!</v>
      </c>
      <c r="K152" t="e">
        <f t="shared" si="110"/>
        <v>#VALUE!</v>
      </c>
      <c r="L152" t="e">
        <f t="shared" si="111"/>
        <v>#VALUE!</v>
      </c>
      <c r="M152" t="e">
        <f t="shared" si="112"/>
        <v>#VALUE!</v>
      </c>
      <c r="N152" t="e">
        <f t="shared" si="113"/>
        <v>#VALUE!</v>
      </c>
      <c r="O152" t="e">
        <f t="shared" si="114"/>
        <v>#VALUE!</v>
      </c>
      <c r="P152" t="e">
        <f t="shared" si="115"/>
        <v>#VALUE!</v>
      </c>
      <c r="Q152" t="e">
        <f t="shared" si="116"/>
        <v>#VALUE!</v>
      </c>
      <c r="R152" t="e">
        <f t="shared" si="117"/>
        <v>#VALUE!</v>
      </c>
      <c r="S152" t="e">
        <f t="shared" si="118"/>
        <v>#VALUE!</v>
      </c>
      <c r="T152" t="e">
        <f t="shared" si="119"/>
        <v>#VALUE!</v>
      </c>
      <c r="U152" t="e">
        <f t="shared" si="120"/>
        <v>#VALUE!</v>
      </c>
      <c r="V152" t="e">
        <f t="shared" si="121"/>
        <v>#VALUE!</v>
      </c>
      <c r="W152" t="e">
        <f t="shared" si="122"/>
        <v>#VALUE!</v>
      </c>
      <c r="X152" t="e">
        <f t="shared" si="123"/>
        <v>#VALUE!</v>
      </c>
      <c r="Y152" t="e">
        <f t="shared" si="124"/>
        <v>#VALUE!</v>
      </c>
      <c r="Z152" t="e">
        <f t="shared" si="125"/>
        <v>#VALUE!</v>
      </c>
      <c r="AA152" t="e">
        <f t="shared" si="126"/>
        <v>#VALUE!</v>
      </c>
      <c r="AB152" t="e">
        <f t="shared" si="127"/>
        <v>#VALUE!</v>
      </c>
      <c r="AC152" t="e">
        <f t="shared" si="128"/>
        <v>#VALUE!</v>
      </c>
      <c r="AD152" t="e">
        <f t="shared" si="129"/>
        <v>#VALUE!</v>
      </c>
      <c r="AE152" t="e">
        <f t="shared" si="130"/>
        <v>#VALUE!</v>
      </c>
      <c r="AF152" t="e">
        <f t="shared" si="131"/>
        <v>#VALUE!</v>
      </c>
      <c r="AG152" t="e">
        <f t="shared" si="132"/>
        <v>#VALUE!</v>
      </c>
      <c r="AH152" t="e">
        <f t="shared" si="133"/>
        <v>#VALUE!</v>
      </c>
      <c r="AI152" t="e">
        <f t="shared" si="134"/>
        <v>#VALUE!</v>
      </c>
      <c r="AJ152" t="e">
        <f t="shared" si="135"/>
        <v>#VALUE!</v>
      </c>
      <c r="AK152" t="e">
        <f t="shared" si="136"/>
        <v>#VALUE!</v>
      </c>
      <c r="AL152" t="e">
        <f t="shared" si="137"/>
        <v>#VALUE!</v>
      </c>
      <c r="AM152" t="e">
        <f t="shared" si="138"/>
        <v>#VALUE!</v>
      </c>
      <c r="AN152" t="e">
        <f t="shared" si="139"/>
        <v>#VALUE!</v>
      </c>
      <c r="AO152" t="e">
        <f t="shared" si="140"/>
        <v>#VALUE!</v>
      </c>
      <c r="AP152" s="69" t="e">
        <f t="shared" si="141"/>
        <v>#VALUE!</v>
      </c>
      <c r="AQ152" s="21" t="e">
        <f t="shared" si="142"/>
        <v>#VALUE!</v>
      </c>
      <c r="AR152" s="30" t="e">
        <f t="shared" si="143"/>
        <v>#VALUE!</v>
      </c>
      <c r="AS152" s="30" t="e">
        <f t="shared" si="144"/>
        <v>#VALUE!</v>
      </c>
      <c r="AT152" s="30" t="e">
        <f t="shared" si="145"/>
        <v>#VALUE!</v>
      </c>
      <c r="AU152" s="68">
        <f t="shared" si="146"/>
        <v>27.511317009682266</v>
      </c>
      <c r="AV152" s="30" t="str">
        <f t="shared" si="147"/>
        <v>Lecumberri-Sanchez, P., Steele-Macinnis, M. &amp; Bodnar, R.J. () A comprehensive model to calculate PVTX properties of fluid inclusions tha homogenize by halite disappearance. Geochimica et Cosmochimica Acta</v>
      </c>
      <c r="AW152" s="63">
        <f>IF(AND(A152&gt;C152,B152="halite"),'Tm-supplement'!AS152,         0.9923-0.030512*(C152/100)^2-0.00021977*(C152/100)^4+0.086241*(D152)/10-0.041768*(C152/100)*(D152/10)+0.014825*(C152/100)^2*(D152/10)+0.001446*(C152/100)^3*(D152/10)-0.0000000030852*(C152/100)^8*(D152/10)+0.013051*(C152/100)*(D152/10)^2-0.0061402*(C152/100)^2*(D152/10)^2-0.0012843*(D152/10)^3+0.00037604*(C152/100)^2*(D152/10)^3-0.0000000099594*(C152/100)^2*(D152/10)^7)</f>
        <v>1.2155747427997727</v>
      </c>
      <c r="AX152" s="40" t="str">
        <f t="shared" si="148"/>
        <v>Lecumberri-Sanchez, P., Steele-Macinnis, M. &amp; Bodnar, R.J. (2012) A numerical model to estimate trapping conditions of fluid inclusions that homogenize by halite disappearance. Geochimica et Cosmochimica Acta</v>
      </c>
      <c r="AY152"/>
    </row>
    <row r="153" spans="1:51" ht="13" customHeight="1">
      <c r="A153">
        <f>IF(ISBLANK(Main!C45), IF(ISNUMBER(Main!F45), 'Tm-Th-Salinity'!H153,""),Main!C45)</f>
        <v>-4.3</v>
      </c>
      <c r="B153" t="str">
        <f>Main!D45</f>
        <v>ice</v>
      </c>
      <c r="C153" s="20">
        <f>IF(ISNUMBER(Main!E45),Main!E45,"")</f>
        <v>303</v>
      </c>
      <c r="D153" s="25">
        <f>IF('Tm-Th-Salinity'!E153=0, 0.000001, 'Tm-supplement'!BB153)</f>
        <v>6.8810273989999997</v>
      </c>
      <c r="E153">
        <f t="shared" si="104"/>
        <v>5.7614999999999998</v>
      </c>
      <c r="F153">
        <f t="shared" si="105"/>
        <v>6.8810273990000004E-2</v>
      </c>
      <c r="G153">
        <f t="shared" si="106"/>
        <v>-7.2509169417801402</v>
      </c>
      <c r="H153">
        <f t="shared" si="107"/>
        <v>3.6287528277719034</v>
      </c>
      <c r="I153">
        <f t="shared" si="108"/>
        <v>-0.4504720455686011</v>
      </c>
      <c r="J153">
        <f t="shared" si="109"/>
        <v>7.72165957846489E-2</v>
      </c>
      <c r="K153">
        <f t="shared" si="110"/>
        <v>-6.0722309297417997E-3</v>
      </c>
      <c r="L153">
        <f t="shared" si="111"/>
        <v>0</v>
      </c>
      <c r="M153">
        <f t="shared" si="112"/>
        <v>-6.8556244247667826E-5</v>
      </c>
      <c r="N153">
        <f t="shared" si="113"/>
        <v>3.0029448265404035E-6</v>
      </c>
      <c r="O153">
        <f t="shared" si="114"/>
        <v>16.814774303114145</v>
      </c>
      <c r="P153">
        <f t="shared" si="115"/>
        <v>-11.922939439259428</v>
      </c>
      <c r="Q153">
        <f t="shared" si="116"/>
        <v>1.1186245785246152</v>
      </c>
      <c r="R153">
        <f t="shared" si="117"/>
        <v>-0.15507421424209492</v>
      </c>
      <c r="S153">
        <f t="shared" si="118"/>
        <v>1.122278792976822E-2</v>
      </c>
      <c r="T153">
        <f t="shared" si="119"/>
        <v>7.5574636243546408E-4</v>
      </c>
      <c r="U153">
        <f t="shared" si="120"/>
        <v>-1.4765561625269975E-5</v>
      </c>
      <c r="V153">
        <f t="shared" si="121"/>
        <v>-9.3851128463813716</v>
      </c>
      <c r="W153">
        <f t="shared" si="122"/>
        <v>13.66247856939856</v>
      </c>
      <c r="X153">
        <f t="shared" si="123"/>
        <v>-0.92352936100772476</v>
      </c>
      <c r="Y153">
        <f t="shared" si="124"/>
        <v>8.543886014029152E-2</v>
      </c>
      <c r="Z153">
        <f t="shared" si="125"/>
        <v>-8.1013487621883502E-3</v>
      </c>
      <c r="AA153">
        <f t="shared" si="126"/>
        <v>0</v>
      </c>
      <c r="AB153">
        <f t="shared" si="127"/>
        <v>1.7181036285797087</v>
      </c>
      <c r="AC153">
        <f t="shared" si="128"/>
        <v>-5.7469867077936598</v>
      </c>
      <c r="AD153">
        <f t="shared" si="129"/>
        <v>0.25042455820858972</v>
      </c>
      <c r="AE153">
        <f t="shared" si="130"/>
        <v>0</v>
      </c>
      <c r="AF153">
        <f t="shared" si="131"/>
        <v>0</v>
      </c>
      <c r="AG153">
        <f t="shared" si="132"/>
        <v>0</v>
      </c>
      <c r="AH153">
        <f t="shared" si="133"/>
        <v>0</v>
      </c>
      <c r="AI153">
        <f t="shared" si="134"/>
        <v>0</v>
      </c>
      <c r="AJ153">
        <f t="shared" si="135"/>
        <v>-2.6777198169146547E-3</v>
      </c>
      <c r="AK153">
        <f t="shared" si="136"/>
        <v>0</v>
      </c>
      <c r="AL153">
        <f t="shared" si="137"/>
        <v>0.36176082022460915</v>
      </c>
      <c r="AM153">
        <f t="shared" si="138"/>
        <v>5.5702002755038997E-2</v>
      </c>
      <c r="AN153">
        <f t="shared" si="139"/>
        <v>0</v>
      </c>
      <c r="AO153">
        <f t="shared" si="140"/>
        <v>1.9332921043914033</v>
      </c>
      <c r="AP153" s="69">
        <f t="shared" si="141"/>
        <v>85.761447868478186</v>
      </c>
      <c r="AQ153" s="21" t="str">
        <f t="shared" si="142"/>
        <v>Atkinson, A.B. Jr. (2002) A Model for the PTX Properties of H2O-NaCl. Unpublished MSc Thesis, Dept. of Geosciences, Virginia Tech, Blacksburg VA, 133 pp.</v>
      </c>
      <c r="AR153" s="30">
        <f t="shared" si="143"/>
        <v>27.717763602721096</v>
      </c>
      <c r="AS153" s="30">
        <f t="shared" si="144"/>
        <v>-6.0665842454120232E-2</v>
      </c>
      <c r="AT153" s="30">
        <f t="shared" si="145"/>
        <v>1.4610717276070825E-5</v>
      </c>
      <c r="AU153" s="68">
        <f t="shared" si="146"/>
        <v>10.677408681521452</v>
      </c>
      <c r="AV153" s="30" t="str">
        <f t="shared" si="147"/>
        <v>Bodnar, R.J. &amp; Vityk, M.O. (1994) Interpretation of microthermometric data for H2O-NaCl fluid inclusions. B. De Vivo &amp; M.L. Frezzotti, eds. Fluid Inclusions in Minerals, Methods and Applications. Virginia Tech, Blacksburg, VA, p. 117-130</v>
      </c>
      <c r="AW153" s="63">
        <f>IF(AND(A153&gt;C153,B153="halite"),'Tm-supplement'!AS153,         0.9923-0.030512*(C153/100)^2-0.00021977*(C153/100)^4+0.086241*(D153)/10-0.041768*(C153/100)*(D153/10)+0.014825*(C153/100)^2*(D153/10)+0.001446*(C153/100)^3*(D153/10)-0.0000000030852*(C153/100)^8*(D153/10)+0.013051*(C153/100)*(D153/10)^2-0.0061402*(C153/100)^2*(D153/10)^2-0.0012843*(D153/10)^3+0.00037604*(C153/100)^2*(D153/10)^3-0.0000000099594*(C153/100)^2*(D153/10)^7)</f>
        <v>0.77996451660769339</v>
      </c>
      <c r="AX153" s="40" t="str">
        <f t="shared" si="148"/>
        <v>Bodnar, R.J. (1983) A method of calculating fluid inclusions volumes based on vapor bubble diameters and P-V-T-X properties of inclusion fluids. Economic Geology, 78, 535-542</v>
      </c>
      <c r="AY153"/>
    </row>
    <row r="154" spans="1:51" ht="13" customHeight="1">
      <c r="A154">
        <f>IF(ISBLANK(Main!C46), IF(ISNUMBER(Main!F46), 'Tm-Th-Salinity'!H154,""),Main!C46)</f>
        <v>-4.4000000000000004</v>
      </c>
      <c r="B154" t="str">
        <f>Main!D46</f>
        <v>ice</v>
      </c>
      <c r="C154" s="20">
        <f>IF(ISNUMBER(Main!E46),Main!E46,"")</f>
        <v>334</v>
      </c>
      <c r="D154" s="25">
        <f>IF('Tm-Th-Salinity'!E154=0, 0.000001, 'Tm-supplement'!BB154)</f>
        <v>7.0237354880000007</v>
      </c>
      <c r="E154">
        <f t="shared" si="104"/>
        <v>6.0714999999999995</v>
      </c>
      <c r="F154">
        <f t="shared" si="105"/>
        <v>7.0237354880000005E-2</v>
      </c>
      <c r="G154">
        <f t="shared" si="106"/>
        <v>-7.2509169417801402</v>
      </c>
      <c r="H154">
        <f t="shared" si="107"/>
        <v>3.7040108308979964</v>
      </c>
      <c r="I154">
        <f t="shared" si="108"/>
        <v>-0.46935080486738912</v>
      </c>
      <c r="J154">
        <f t="shared" si="109"/>
        <v>8.2121189834581748E-2</v>
      </c>
      <c r="K154">
        <f t="shared" si="110"/>
        <v>-6.5918561622971194E-3</v>
      </c>
      <c r="L154">
        <f t="shared" si="111"/>
        <v>0</v>
      </c>
      <c r="M154">
        <f t="shared" si="112"/>
        <v>-7.7541854128057908E-5</v>
      </c>
      <c r="N154">
        <f t="shared" si="113"/>
        <v>3.4669803289550011E-6</v>
      </c>
      <c r="O154">
        <f t="shared" si="114"/>
        <v>17.719500508783742</v>
      </c>
      <c r="P154">
        <f t="shared" si="115"/>
        <v>-12.825037150696843</v>
      </c>
      <c r="Q154">
        <f t="shared" si="116"/>
        <v>1.2282153248302146</v>
      </c>
      <c r="R154">
        <f t="shared" si="117"/>
        <v>-0.17379793194690507</v>
      </c>
      <c r="S154">
        <f t="shared" si="118"/>
        <v>1.2838687621947658E-2</v>
      </c>
      <c r="T154">
        <f t="shared" si="119"/>
        <v>8.8249205048461293E-4</v>
      </c>
      <c r="U154">
        <f t="shared" si="120"/>
        <v>-1.7599469115497613E-5</v>
      </c>
      <c r="V154">
        <f t="shared" si="121"/>
        <v>-10.422223092388689</v>
      </c>
      <c r="W154">
        <f t="shared" si="122"/>
        <v>15.486925909423103</v>
      </c>
      <c r="X154">
        <f t="shared" si="123"/>
        <v>-1.0685658602737245</v>
      </c>
      <c r="Y154">
        <f t="shared" si="124"/>
        <v>0.10090690689961346</v>
      </c>
      <c r="Z154">
        <f t="shared" si="125"/>
        <v>-9.7664703922684289E-3</v>
      </c>
      <c r="AA154">
        <f t="shared" si="126"/>
        <v>0</v>
      </c>
      <c r="AB154">
        <f t="shared" si="127"/>
        <v>2.0106230379610452</v>
      </c>
      <c r="AC154">
        <f t="shared" si="128"/>
        <v>-6.8649337859564037</v>
      </c>
      <c r="AD154">
        <f t="shared" si="129"/>
        <v>0.30534297804017524</v>
      </c>
      <c r="AE154">
        <f t="shared" si="130"/>
        <v>0</v>
      </c>
      <c r="AF154">
        <f t="shared" si="131"/>
        <v>0</v>
      </c>
      <c r="AG154">
        <f t="shared" si="132"/>
        <v>0</v>
      </c>
      <c r="AH154">
        <f t="shared" si="133"/>
        <v>0</v>
      </c>
      <c r="AI154">
        <f t="shared" si="134"/>
        <v>0</v>
      </c>
      <c r="AJ154">
        <f t="shared" si="135"/>
        <v>-3.5119752544144948E-3</v>
      </c>
      <c r="AK154">
        <f t="shared" si="136"/>
        <v>0</v>
      </c>
      <c r="AL154">
        <f t="shared" si="137"/>
        <v>0.47988652576901325</v>
      </c>
      <c r="AM154">
        <f t="shared" si="138"/>
        <v>7.6283991523949213E-2</v>
      </c>
      <c r="AN154">
        <f t="shared" si="139"/>
        <v>0</v>
      </c>
      <c r="AO154">
        <f t="shared" si="140"/>
        <v>2.1127508395738763</v>
      </c>
      <c r="AP154" s="69">
        <f t="shared" si="141"/>
        <v>129.64352757055727</v>
      </c>
      <c r="AQ154" s="21" t="str">
        <f t="shared" si="142"/>
        <v>Atkinson, A.B. Jr. (2002) A Model for the PTX Properties of H2O-NaCl. Unpublished MSc Thesis, Dept. of Geosciences, Virginia Tech, Blacksburg VA, 133 pp.</v>
      </c>
      <c r="AR154" s="30">
        <f t="shared" si="143"/>
        <v>27.890018087444364</v>
      </c>
      <c r="AS154" s="30">
        <f t="shared" si="144"/>
        <v>-6.1814979951501425E-2</v>
      </c>
      <c r="AT154" s="30">
        <f t="shared" si="145"/>
        <v>1.6810526031751144E-5</v>
      </c>
      <c r="AU154" s="68">
        <f t="shared" si="146"/>
        <v>9.1191298256409201</v>
      </c>
      <c r="AV154" s="30" t="str">
        <f t="shared" si="147"/>
        <v>Bodnar, R.J. &amp; Vityk, M.O. (1994) Interpretation of microthermometric data for H2O-NaCl fluid inclusions. B. De Vivo &amp; M.L. Frezzotti, eds. Fluid Inclusions in Minerals, Methods and Applications. Virginia Tech, Blacksburg, VA, p. 117-130</v>
      </c>
      <c r="AW154" s="63">
        <f>IF(AND(A154&gt;C154,B154="halite"),'Tm-supplement'!AS154,         0.9923-0.030512*(C154/100)^2-0.00021977*(C154/100)^4+0.086241*(D154)/10-0.041768*(C154/100)*(D154/10)+0.014825*(C154/100)^2*(D154/10)+0.001446*(C154/100)^3*(D154/10)-0.0000000030852*(C154/100)^8*(D154/10)+0.013051*(C154/100)*(D154/10)^2-0.0061402*(C154/100)^2*(D154/10)^2-0.0012843*(D154/10)^3+0.00037604*(C154/100)^2*(D154/10)^3-0.0000000099594*(C154/100)^2*(D154/10)^7)</f>
        <v>0.72984865323127446</v>
      </c>
      <c r="AX154" s="40" t="str">
        <f t="shared" si="148"/>
        <v>Bodnar, R.J. (1983) A method of calculating fluid inclusions volumes based on vapor bubble diameters and P-V-T-X properties of inclusion fluids. Economic Geology, 78, 535-542</v>
      </c>
      <c r="AY154"/>
    </row>
    <row r="155" spans="1:51" ht="13" customHeight="1">
      <c r="A155">
        <f>IF(ISBLANK(Main!C47), IF(ISNUMBER(Main!F47), 'Tm-Th-Salinity'!H155,""),Main!C47)</f>
        <v>-3.4</v>
      </c>
      <c r="B155" t="str">
        <f>Main!D47</f>
        <v>ice</v>
      </c>
      <c r="C155" s="20">
        <f>IF(ISNUMBER(Main!E47),Main!E47,"")</f>
        <v>270</v>
      </c>
      <c r="D155" s="25">
        <f>IF('Tm-Th-Salinity'!E155=0, 0.000001, 'Tm-supplement'!BB155)</f>
        <v>5.5629403279999998</v>
      </c>
      <c r="E155">
        <f t="shared" si="104"/>
        <v>5.4314999999999998</v>
      </c>
      <c r="F155">
        <f t="shared" si="105"/>
        <v>5.5629403279999996E-2</v>
      </c>
      <c r="G155">
        <f t="shared" si="106"/>
        <v>-27.2444260945847</v>
      </c>
      <c r="H155">
        <f t="shared" si="107"/>
        <v>-0.19126715882618933</v>
      </c>
      <c r="I155">
        <f t="shared" si="108"/>
        <v>0</v>
      </c>
      <c r="J155">
        <f t="shared" si="109"/>
        <v>8.5468665674811317E-3</v>
      </c>
      <c r="K155">
        <f t="shared" si="110"/>
        <v>2.72860928346552E-3</v>
      </c>
      <c r="L155">
        <f t="shared" si="111"/>
        <v>-3.5772387434277408E-4</v>
      </c>
      <c r="M155">
        <f t="shared" si="112"/>
        <v>-9.0812302003277364E-6</v>
      </c>
      <c r="N155">
        <f t="shared" si="113"/>
        <v>-7.8540672622181365E-7</v>
      </c>
      <c r="O155">
        <f t="shared" si="114"/>
        <v>106.86622832271235</v>
      </c>
      <c r="P155">
        <f t="shared" si="115"/>
        <v>0.8901369831425926</v>
      </c>
      <c r="Q155">
        <f t="shared" si="116"/>
        <v>-8.5043999720635408E-2</v>
      </c>
      <c r="R155">
        <f t="shared" si="117"/>
        <v>-7.2987759474058195E-2</v>
      </c>
      <c r="S155">
        <f t="shared" si="118"/>
        <v>0</v>
      </c>
      <c r="T155">
        <f t="shared" si="119"/>
        <v>7.8863257341208186E-4</v>
      </c>
      <c r="U155">
        <f t="shared" si="120"/>
        <v>3.0790727570602454E-5</v>
      </c>
      <c r="V155">
        <f t="shared" si="121"/>
        <v>-178.18344846685125</v>
      </c>
      <c r="W155">
        <f t="shared" si="122"/>
        <v>-1.6856453742378437</v>
      </c>
      <c r="X155">
        <f t="shared" si="123"/>
        <v>0.48939066719873225</v>
      </c>
      <c r="Y155">
        <f t="shared" si="124"/>
        <v>9.6175965664907132E-2</v>
      </c>
      <c r="Z155">
        <f t="shared" si="125"/>
        <v>-7.7901213628679845E-3</v>
      </c>
      <c r="AA155">
        <f t="shared" si="126"/>
        <v>-6.8565975626044828E-4</v>
      </c>
      <c r="AB155">
        <f t="shared" si="127"/>
        <v>168.75865774910957</v>
      </c>
      <c r="AC155">
        <f t="shared" si="128"/>
        <v>1.1787783866844721</v>
      </c>
      <c r="AD155">
        <f t="shared" si="129"/>
        <v>-0.71137757692681314</v>
      </c>
      <c r="AE155">
        <f t="shared" si="130"/>
        <v>-1.428385449753368E-2</v>
      </c>
      <c r="AF155">
        <f t="shared" si="131"/>
        <v>6.5828707974891409E-3</v>
      </c>
      <c r="AG155">
        <f t="shared" si="132"/>
        <v>-93.580177427045967</v>
      </c>
      <c r="AH155">
        <f t="shared" si="133"/>
        <v>0</v>
      </c>
      <c r="AI155">
        <f t="shared" si="134"/>
        <v>0.31195224849125586</v>
      </c>
      <c r="AJ155">
        <f t="shared" si="135"/>
        <v>-2.2106158940736226E-2</v>
      </c>
      <c r="AK155">
        <f t="shared" si="136"/>
        <v>29.883142557406089</v>
      </c>
      <c r="AL155">
        <f t="shared" si="137"/>
        <v>-0.20846635081452206</v>
      </c>
      <c r="AM155">
        <f t="shared" si="138"/>
        <v>-5.170812532542282</v>
      </c>
      <c r="AN155">
        <f t="shared" si="139"/>
        <v>0.40959538300063458</v>
      </c>
      <c r="AO155">
        <f t="shared" si="140"/>
        <v>1.7238499072670908</v>
      </c>
      <c r="AP155" s="69">
        <f t="shared" si="141"/>
        <v>52.948042315044397</v>
      </c>
      <c r="AQ155" s="21" t="str">
        <f t="shared" si="142"/>
        <v>Atkinson, A.B. Jr. (2002) A Model for the PTX Properties of H2O-NaCl. Unpublished MSc Thesis, Dept. of Geosciences, Virginia Tech, Blacksburg VA, 133 pp.</v>
      </c>
      <c r="AR155" s="30">
        <f t="shared" si="143"/>
        <v>26.063679506312692</v>
      </c>
      <c r="AS155" s="30">
        <f t="shared" si="144"/>
        <v>-4.9135766219854854E-2</v>
      </c>
      <c r="AT155" s="30">
        <f t="shared" si="145"/>
        <v>-8.0555731512321854E-6</v>
      </c>
      <c r="AU155" s="68">
        <f t="shared" si="146"/>
        <v>12.209771344227054</v>
      </c>
      <c r="AV155" s="30" t="str">
        <f t="shared" si="147"/>
        <v>Bodnar, R.J. &amp; Vityk, M.O. (1994) Interpretation of microthermometric data for H2O-NaCl fluid inclusions. B. De Vivo &amp; M.L. Frezzotti, eds. Fluid Inclusions in Minerals, Methods and Applications. Virginia Tech, Blacksburg, VA, p. 117-130</v>
      </c>
      <c r="AW155" s="63">
        <f>IF(AND(A155&gt;C155,B155="halite"),'Tm-supplement'!AS155,         0.9923-0.030512*(C155/100)^2-0.00021977*(C155/100)^4+0.086241*(D155)/10-0.041768*(C155/100)*(D155/10)+0.014825*(C155/100)^2*(D155/10)+0.001446*(C155/100)^3*(D155/10)-0.0000000030852*(C155/100)^8*(D155/10)+0.013051*(C155/100)*(D155/10)^2-0.0061402*(C155/100)^2*(D155/10)^2-0.0012843*(D155/10)^3+0.00037604*(C155/100)^2*(D155/10)^3-0.0000000099594*(C155/100)^2*(D155/10)^7)</f>
        <v>0.81668074891873188</v>
      </c>
      <c r="AX155" s="40" t="str">
        <f t="shared" si="148"/>
        <v>Bodnar, R.J. (1983) A method of calculating fluid inclusions volumes based on vapor bubble diameters and P-V-T-X properties of inclusion fluids. Economic Geology, 78, 535-542</v>
      </c>
      <c r="AY155"/>
    </row>
    <row r="156" spans="1:51" ht="13" customHeight="1">
      <c r="A156">
        <f>IF(ISBLANK(Main!C48), IF(ISNUMBER(Main!F48), 'Tm-Th-Salinity'!H156,""),Main!C48)</f>
        <v>-3.5</v>
      </c>
      <c r="B156" t="str">
        <f>Main!D48</f>
        <v>ice</v>
      </c>
      <c r="C156" s="20">
        <f>IF(ISNUMBER(Main!E48),Main!E48,"")</f>
        <v>264</v>
      </c>
      <c r="D156" s="25">
        <f>IF('Tm-Th-Salinity'!E156=0, 0.000001, 'Tm-supplement'!BB156)</f>
        <v>5.7124313750000004</v>
      </c>
      <c r="E156">
        <f t="shared" si="104"/>
        <v>5.3715000000000002</v>
      </c>
      <c r="F156">
        <f t="shared" si="105"/>
        <v>5.7124313750000003E-2</v>
      </c>
      <c r="G156">
        <f t="shared" si="106"/>
        <v>-27.2444260945847</v>
      </c>
      <c r="H156">
        <f t="shared" si="107"/>
        <v>-0.19640701763174337</v>
      </c>
      <c r="I156">
        <f t="shared" si="108"/>
        <v>0</v>
      </c>
      <c r="J156">
        <f t="shared" si="109"/>
        <v>9.2545798522100532E-3</v>
      </c>
      <c r="K156">
        <f t="shared" si="110"/>
        <v>3.0339451845355363E-3</v>
      </c>
      <c r="L156">
        <f t="shared" si="111"/>
        <v>-4.0844247361753084E-4</v>
      </c>
      <c r="M156">
        <f t="shared" si="112"/>
        <v>-1.0647416701283518E-5</v>
      </c>
      <c r="N156">
        <f t="shared" si="113"/>
        <v>-9.4560721449752059E-7</v>
      </c>
      <c r="O156">
        <f t="shared" si="114"/>
        <v>105.68571213024937</v>
      </c>
      <c r="P156">
        <f t="shared" si="115"/>
        <v>0.90396004673749641</v>
      </c>
      <c r="Q156">
        <f t="shared" si="116"/>
        <v>-8.8685508880073066E-2</v>
      </c>
      <c r="R156">
        <f t="shared" si="117"/>
        <v>-7.8158391238250469E-2</v>
      </c>
      <c r="S156">
        <f t="shared" si="118"/>
        <v>0</v>
      </c>
      <c r="T156">
        <f t="shared" si="119"/>
        <v>8.9049908840379785E-4</v>
      </c>
      <c r="U156">
        <f t="shared" si="120"/>
        <v>3.5702227557339601E-5</v>
      </c>
      <c r="V156">
        <f t="shared" si="121"/>
        <v>-174.26852371911522</v>
      </c>
      <c r="W156">
        <f t="shared" si="122"/>
        <v>-1.6929120640980546</v>
      </c>
      <c r="X156">
        <f t="shared" si="123"/>
        <v>0.50470832014985145</v>
      </c>
      <c r="Y156">
        <f t="shared" si="124"/>
        <v>0.10185161767564259</v>
      </c>
      <c r="Z156">
        <f t="shared" si="125"/>
        <v>-8.4715366410587547E-3</v>
      </c>
      <c r="AA156">
        <f t="shared" si="126"/>
        <v>-7.6567280875604836E-4</v>
      </c>
      <c r="AB156">
        <f t="shared" si="127"/>
        <v>163.22754587970579</v>
      </c>
      <c r="AC156">
        <f t="shared" si="128"/>
        <v>1.170782297791245</v>
      </c>
      <c r="AD156">
        <f t="shared" si="129"/>
        <v>-0.72553897845440785</v>
      </c>
      <c r="AE156">
        <f t="shared" si="130"/>
        <v>-1.4959689839731173E-2</v>
      </c>
      <c r="AF156">
        <f t="shared" si="131"/>
        <v>7.0796061425799405E-3</v>
      </c>
      <c r="AG156">
        <f t="shared" si="132"/>
        <v>-89.513193010928703</v>
      </c>
      <c r="AH156">
        <f t="shared" si="133"/>
        <v>0</v>
      </c>
      <c r="AI156">
        <f t="shared" si="134"/>
        <v>0.31464765098494929</v>
      </c>
      <c r="AJ156">
        <f t="shared" si="135"/>
        <v>-2.2896350051054882E-2</v>
      </c>
      <c r="AK156">
        <f t="shared" si="136"/>
        <v>28.268661639326279</v>
      </c>
      <c r="AL156">
        <f t="shared" si="137"/>
        <v>-0.20250303639302525</v>
      </c>
      <c r="AM156">
        <f t="shared" si="138"/>
        <v>-4.8374174834992436</v>
      </c>
      <c r="AN156">
        <f t="shared" si="139"/>
        <v>0.37895324119676838</v>
      </c>
      <c r="AO156">
        <f t="shared" si="140"/>
        <v>1.6818385666511384</v>
      </c>
      <c r="AP156" s="69">
        <f t="shared" si="141"/>
        <v>48.066064693627851</v>
      </c>
      <c r="AQ156" s="21" t="str">
        <f t="shared" si="142"/>
        <v>Atkinson, A.B. Jr. (2002) A Model for the PTX Properties of H2O-NaCl. Unpublished MSc Thesis, Dept. of Geosciences, Virginia Tech, Blacksburg VA, 133 pp.</v>
      </c>
      <c r="AR156" s="30">
        <f t="shared" si="143"/>
        <v>26.256667533486091</v>
      </c>
      <c r="AS156" s="30">
        <f t="shared" si="144"/>
        <v>-5.0527736693377158E-2</v>
      </c>
      <c r="AT156" s="30">
        <f t="shared" si="145"/>
        <v>-5.2641694629429458E-6</v>
      </c>
      <c r="AU156" s="68">
        <f t="shared" si="146"/>
        <v>12.55045349154525</v>
      </c>
      <c r="AV156" s="30" t="str">
        <f t="shared" si="147"/>
        <v>Bodnar, R.J. &amp; Vityk, M.O. (1994) Interpretation of microthermometric data for H2O-NaCl fluid inclusions. B. De Vivo &amp; M.L. Frezzotti, eds. Fluid Inclusions in Minerals, Methods and Applications. Virginia Tech, Blacksburg, VA, p. 117-130</v>
      </c>
      <c r="AW156" s="63">
        <f>IF(AND(A156&gt;C156,B156="halite"),'Tm-supplement'!AS156,         0.9923-0.030512*(C156/100)^2-0.00021977*(C156/100)^4+0.086241*(D156)/10-0.041768*(C156/100)*(D156/10)+0.014825*(C156/100)^2*(D156/10)+0.001446*(C156/100)^3*(D156/10)-0.0000000030852*(C156/100)^8*(D156/10)+0.013051*(C156/100)*(D156/10)^2-0.0061402*(C156/100)^2*(D156/10)^2-0.0012843*(D156/10)^3+0.00037604*(C156/100)^2*(D156/10)^3-0.0000000099594*(C156/100)^2*(D156/10)^7)</f>
        <v>0.82698845428356593</v>
      </c>
      <c r="AX156" s="40" t="str">
        <f t="shared" si="148"/>
        <v>Bodnar, R.J. (1983) A method of calculating fluid inclusions volumes based on vapor bubble diameters and P-V-T-X properties of inclusion fluids. Economic Geology, 78, 535-542</v>
      </c>
      <c r="AY156"/>
    </row>
    <row r="157" spans="1:51" ht="13" customHeight="1">
      <c r="A157">
        <f>IF(ISBLANK(Main!C49), IF(ISNUMBER(Main!F49), 'Tm-Th-Salinity'!H157,""),Main!C49)</f>
        <v>-4.5</v>
      </c>
      <c r="B157" t="str">
        <f>Main!D49</f>
        <v>ice</v>
      </c>
      <c r="C157" s="20">
        <f>IF(ISNUMBER(Main!E49),Main!E49,"")</f>
        <v>270</v>
      </c>
      <c r="D157" s="25">
        <f>IF('Tm-Th-Salinity'!E157=0, 0.000001, 'Tm-supplement'!BB157)</f>
        <v>7.1657066249999994</v>
      </c>
      <c r="E157">
        <f t="shared" si="104"/>
        <v>5.4314999999999998</v>
      </c>
      <c r="F157">
        <f t="shared" si="105"/>
        <v>7.1657066249999998E-2</v>
      </c>
      <c r="G157">
        <f t="shared" si="106"/>
        <v>-27.2444260945847</v>
      </c>
      <c r="H157">
        <f t="shared" si="107"/>
        <v>-0.24637408750320003</v>
      </c>
      <c r="I157">
        <f t="shared" si="108"/>
        <v>0</v>
      </c>
      <c r="J157">
        <f t="shared" si="109"/>
        <v>1.8267149796752837E-2</v>
      </c>
      <c r="K157">
        <f t="shared" si="110"/>
        <v>7.5120737117023439E-3</v>
      </c>
      <c r="L157">
        <f t="shared" si="111"/>
        <v>-1.2685892773051332E-3</v>
      </c>
      <c r="M157">
        <f t="shared" si="112"/>
        <v>-4.1483215950250787E-5</v>
      </c>
      <c r="N157">
        <f t="shared" si="113"/>
        <v>-4.6214362961027348E-6</v>
      </c>
      <c r="O157">
        <f t="shared" si="114"/>
        <v>106.86622832271235</v>
      </c>
      <c r="P157">
        <f t="shared" si="115"/>
        <v>1.1465987591413886</v>
      </c>
      <c r="Q157">
        <f t="shared" si="116"/>
        <v>-0.14110841756502127</v>
      </c>
      <c r="R157">
        <f t="shared" si="117"/>
        <v>-0.1559961566166021</v>
      </c>
      <c r="S157">
        <f t="shared" si="118"/>
        <v>0</v>
      </c>
      <c r="T157">
        <f t="shared" si="119"/>
        <v>2.7967124872562456E-3</v>
      </c>
      <c r="U157">
        <f t="shared" si="120"/>
        <v>1.4065257381434349E-4</v>
      </c>
      <c r="V157">
        <f t="shared" si="121"/>
        <v>-178.18344846685125</v>
      </c>
      <c r="W157">
        <f t="shared" si="122"/>
        <v>-2.1713050137856378</v>
      </c>
      <c r="X157">
        <f t="shared" si="123"/>
        <v>0.8120166366392898</v>
      </c>
      <c r="Y157">
        <f t="shared" si="124"/>
        <v>0.20555612489993333</v>
      </c>
      <c r="Z157">
        <f t="shared" si="125"/>
        <v>-2.1446810379039345E-2</v>
      </c>
      <c r="AA157">
        <f t="shared" si="126"/>
        <v>-2.4315419714989062E-3</v>
      </c>
      <c r="AB157">
        <f t="shared" si="127"/>
        <v>168.75865774910957</v>
      </c>
      <c r="AC157">
        <f t="shared" si="128"/>
        <v>1.5184020674024628</v>
      </c>
      <c r="AD157">
        <f t="shared" si="129"/>
        <v>-1.1803462266724134</v>
      </c>
      <c r="AE157">
        <f t="shared" si="130"/>
        <v>-3.0528768376264396E-2</v>
      </c>
      <c r="AF157">
        <f t="shared" si="131"/>
        <v>1.8123155618141512E-2</v>
      </c>
      <c r="AG157">
        <f t="shared" si="132"/>
        <v>-93.580177427045967</v>
      </c>
      <c r="AH157">
        <f t="shared" si="133"/>
        <v>0</v>
      </c>
      <c r="AI157">
        <f t="shared" si="134"/>
        <v>0.51760369085475222</v>
      </c>
      <c r="AJ157">
        <f t="shared" si="135"/>
        <v>-4.7247317319505711E-2</v>
      </c>
      <c r="AK157">
        <f t="shared" si="136"/>
        <v>29.883142557406089</v>
      </c>
      <c r="AL157">
        <f t="shared" si="137"/>
        <v>-0.26852862390099591</v>
      </c>
      <c r="AM157">
        <f t="shared" si="138"/>
        <v>-5.170812532542282</v>
      </c>
      <c r="AN157">
        <f t="shared" si="139"/>
        <v>0.40959538300063458</v>
      </c>
      <c r="AO157">
        <f t="shared" si="140"/>
        <v>1.71914885631019</v>
      </c>
      <c r="AP157" s="69">
        <f t="shared" si="141"/>
        <v>52.377993365772589</v>
      </c>
      <c r="AQ157" s="21" t="str">
        <f t="shared" si="142"/>
        <v>Atkinson, A.B. Jr. (2002) A Model for the PTX Properties of H2O-NaCl. Unpublished MSc Thesis, Dept. of Geosciences, Virginia Tech, Blacksburg VA, 133 pp.</v>
      </c>
      <c r="AR157" s="30">
        <f t="shared" si="143"/>
        <v>28.059967381280483</v>
      </c>
      <c r="AS157" s="30">
        <f t="shared" si="144"/>
        <v>-6.293927498816905E-2</v>
      </c>
      <c r="AT157" s="30">
        <f t="shared" si="145"/>
        <v>1.895181267882472E-5</v>
      </c>
      <c r="AU157" s="68">
        <f t="shared" si="146"/>
        <v>12.447950278761162</v>
      </c>
      <c r="AV157" s="30" t="str">
        <f t="shared" si="147"/>
        <v>Bodnar, R.J. &amp; Vityk, M.O. (1994) Interpretation of microthermometric data for H2O-NaCl fluid inclusions. B. De Vivo &amp; M.L. Frezzotti, eds. Fluid Inclusions in Minerals, Methods and Applications. Virginia Tech, Blacksburg, VA, p. 117-130</v>
      </c>
      <c r="AW157" s="63">
        <f>IF(AND(A157&gt;C157,B157="halite"),'Tm-supplement'!AS157,         0.9923-0.030512*(C157/100)^2-0.00021977*(C157/100)^4+0.086241*(D157)/10-0.041768*(C157/100)*(D157/10)+0.014825*(C157/100)^2*(D157/10)+0.001446*(C157/100)^3*(D157/10)-0.0000000030852*(C157/100)^8*(D157/10)+0.013051*(C157/100)*(D157/10)^2-0.0061402*(C157/100)^2*(D157/10)^2-0.0012843*(D157/10)^3+0.00037604*(C157/100)^2*(D157/10)^3-0.0000000099594*(C157/100)^2*(D157/10)^7)</f>
        <v>0.83265249959246479</v>
      </c>
      <c r="AX157" s="40" t="str">
        <f t="shared" si="148"/>
        <v>Bodnar, R.J. (1983) A method of calculating fluid inclusions volumes based on vapor bubble diameters and P-V-T-X properties of inclusion fluids. Economic Geology, 78, 535-542</v>
      </c>
      <c r="AY157"/>
    </row>
    <row r="158" spans="1:51" ht="13" customHeight="1">
      <c r="A158">
        <f>IF(ISBLANK(Main!C50), IF(ISNUMBER(Main!F50), 'Tm-Th-Salinity'!H158,""),Main!C50)</f>
        <v>-3.5</v>
      </c>
      <c r="B158" t="str">
        <f>Main!D50</f>
        <v>ice</v>
      </c>
      <c r="C158" s="20">
        <f>IF(ISNUMBER(Main!E50),Main!E50,"")</f>
        <v>315</v>
      </c>
      <c r="D158" s="25">
        <f>IF('Tm-Th-Salinity'!E158=0, 0.000001, 'Tm-supplement'!BB158)</f>
        <v>5.7124313750000004</v>
      </c>
      <c r="E158">
        <f t="shared" si="104"/>
        <v>5.8815</v>
      </c>
      <c r="F158">
        <f t="shared" si="105"/>
        <v>5.7124313750000003E-2</v>
      </c>
      <c r="G158">
        <f t="shared" si="106"/>
        <v>-7.2509169417801402</v>
      </c>
      <c r="H158">
        <f t="shared" si="107"/>
        <v>3.0124864069712438</v>
      </c>
      <c r="I158">
        <f t="shared" si="108"/>
        <v>-0.31045829137506087</v>
      </c>
      <c r="J158">
        <f t="shared" si="109"/>
        <v>4.4178785957231084E-2</v>
      </c>
      <c r="K158">
        <f t="shared" si="110"/>
        <v>-2.8841584390413488E-3</v>
      </c>
      <c r="L158">
        <f t="shared" si="111"/>
        <v>0</v>
      </c>
      <c r="M158">
        <f t="shared" si="112"/>
        <v>-2.2441571695459277E-5</v>
      </c>
      <c r="N158">
        <f t="shared" si="113"/>
        <v>8.1605853939238395E-7</v>
      </c>
      <c r="O158">
        <f t="shared" si="114"/>
        <v>17.164990898857216</v>
      </c>
      <c r="P158">
        <f t="shared" si="115"/>
        <v>-10.104238339613122</v>
      </c>
      <c r="Q158">
        <f t="shared" si="116"/>
        <v>0.78699561028153675</v>
      </c>
      <c r="R158">
        <f t="shared" si="117"/>
        <v>-9.0572269564975716E-2</v>
      </c>
      <c r="S158">
        <f t="shared" si="118"/>
        <v>5.4415688218103662E-3</v>
      </c>
      <c r="T158">
        <f t="shared" si="119"/>
        <v>3.0420555761663878E-4</v>
      </c>
      <c r="U158">
        <f t="shared" si="120"/>
        <v>-4.9341092091536947E-6</v>
      </c>
      <c r="V158">
        <f t="shared" si="121"/>
        <v>-9.7801286854404239</v>
      </c>
      <c r="W158">
        <f t="shared" si="122"/>
        <v>11.819586210530961</v>
      </c>
      <c r="X158">
        <f t="shared" si="123"/>
        <v>-0.66327128346399833</v>
      </c>
      <c r="Y158">
        <f t="shared" si="124"/>
        <v>5.0940551445174106E-2</v>
      </c>
      <c r="Z158">
        <f t="shared" si="125"/>
        <v>-4.0098971533671559E-3</v>
      </c>
      <c r="AA158">
        <f t="shared" si="126"/>
        <v>0</v>
      </c>
      <c r="AB158">
        <f t="shared" si="127"/>
        <v>1.8277086214949536</v>
      </c>
      <c r="AC158">
        <f t="shared" si="128"/>
        <v>-5.075344271825954</v>
      </c>
      <c r="AD158">
        <f t="shared" si="129"/>
        <v>0.1835988425759971</v>
      </c>
      <c r="AE158">
        <f t="shared" si="130"/>
        <v>0</v>
      </c>
      <c r="AF158">
        <f t="shared" si="131"/>
        <v>0</v>
      </c>
      <c r="AG158">
        <f t="shared" si="132"/>
        <v>0</v>
      </c>
      <c r="AH158">
        <f t="shared" si="133"/>
        <v>0</v>
      </c>
      <c r="AI158">
        <f t="shared" si="134"/>
        <v>0</v>
      </c>
      <c r="AJ158">
        <f t="shared" si="135"/>
        <v>-1.6637129582945012E-3</v>
      </c>
      <c r="AK158">
        <f t="shared" si="136"/>
        <v>0</v>
      </c>
      <c r="AL158">
        <f t="shared" si="137"/>
        <v>0.33292922057046415</v>
      </c>
      <c r="AM158">
        <f t="shared" si="138"/>
        <v>6.3035618905062304E-2</v>
      </c>
      <c r="AN158">
        <f t="shared" si="139"/>
        <v>0</v>
      </c>
      <c r="AO158">
        <f t="shared" si="140"/>
        <v>2.0086821307325229</v>
      </c>
      <c r="AP158" s="69">
        <f t="shared" si="141"/>
        <v>102.01925100184661</v>
      </c>
      <c r="AQ158" s="21" t="str">
        <f t="shared" si="142"/>
        <v>Atkinson, A.B. Jr. (2002) A Model for the PTX Properties of H2O-NaCl. Unpublished MSc Thesis, Dept. of Geosciences, Virginia Tech, Blacksburg VA, 133 pp.</v>
      </c>
      <c r="AR158" s="30">
        <f t="shared" si="143"/>
        <v>26.256667533486091</v>
      </c>
      <c r="AS158" s="30">
        <f t="shared" si="144"/>
        <v>-5.0527736693377158E-2</v>
      </c>
      <c r="AT158" s="30">
        <f t="shared" si="145"/>
        <v>-5.2641694629429458E-6</v>
      </c>
      <c r="AU158" s="68">
        <f t="shared" si="146"/>
        <v>9.8180932601117732</v>
      </c>
      <c r="AV158" s="30" t="str">
        <f t="shared" si="147"/>
        <v>Bodnar, R.J. &amp; Vityk, M.O. (1994) Interpretation of microthermometric data for H2O-NaCl fluid inclusions. B. De Vivo &amp; M.L. Frezzotti, eds. Fluid Inclusions in Minerals, Methods and Applications. Virginia Tech, Blacksburg, VA, p. 117-130</v>
      </c>
      <c r="AW158" s="63">
        <f>IF(AND(A158&gt;C158,B158="halite"),'Tm-supplement'!AS158,         0.9923-0.030512*(C158/100)^2-0.00021977*(C158/100)^4+0.086241*(D158)/10-0.041768*(C158/100)*(D158/10)+0.014825*(C158/100)^2*(D158/10)+0.001446*(C158/100)^3*(D158/10)-0.0000000030852*(C158/100)^8*(D158/10)+0.013051*(C158/100)*(D158/10)^2-0.0061402*(C158/100)^2*(D158/10)^2-0.0012843*(D158/10)^3+0.00037604*(C158/100)^2*(D158/10)^3-0.0000000099594*(C158/100)^2*(D158/10)^7)</f>
        <v>0.74583483611612755</v>
      </c>
      <c r="AX158" s="40" t="str">
        <f t="shared" si="148"/>
        <v>Bodnar, R.J. (1983) A method of calculating fluid inclusions volumes based on vapor bubble diameters and P-V-T-X properties of inclusion fluids. Economic Geology, 78, 535-542</v>
      </c>
      <c r="AY158"/>
    </row>
    <row r="159" spans="1:51" ht="13" customHeight="1">
      <c r="A159">
        <f>IF(ISBLANK(Main!C51), IF(ISNUMBER(Main!F51), 'Tm-Th-Salinity'!H159,""),Main!C51)</f>
        <v>-4.5</v>
      </c>
      <c r="B159" t="str">
        <f>Main!D51</f>
        <v>ice</v>
      </c>
      <c r="C159" s="20">
        <f>IF(ISNUMBER(Main!E51),Main!E51,"")</f>
        <v>294</v>
      </c>
      <c r="D159" s="25">
        <f>IF('Tm-Th-Salinity'!E159=0, 0.000001, 'Tm-supplement'!BB159)</f>
        <v>7.1657066249999994</v>
      </c>
      <c r="E159">
        <f t="shared" si="104"/>
        <v>5.6715</v>
      </c>
      <c r="F159">
        <f t="shared" si="105"/>
        <v>7.1657066249999998E-2</v>
      </c>
      <c r="G159">
        <f t="shared" si="106"/>
        <v>-27.2444260945847</v>
      </c>
      <c r="H159">
        <f t="shared" si="107"/>
        <v>-0.24637408750320003</v>
      </c>
      <c r="I159">
        <f t="shared" si="108"/>
        <v>0</v>
      </c>
      <c r="J159">
        <f t="shared" si="109"/>
        <v>1.8267149796752837E-2</v>
      </c>
      <c r="K159">
        <f t="shared" si="110"/>
        <v>7.5120737117023439E-3</v>
      </c>
      <c r="L159">
        <f t="shared" si="111"/>
        <v>-1.2685892773051332E-3</v>
      </c>
      <c r="M159">
        <f t="shared" si="112"/>
        <v>-4.1483215950250787E-5</v>
      </c>
      <c r="N159">
        <f t="shared" si="113"/>
        <v>-4.6214362961027348E-6</v>
      </c>
      <c r="O159">
        <f t="shared" si="114"/>
        <v>111.58829309256433</v>
      </c>
      <c r="P159">
        <f t="shared" si="115"/>
        <v>1.197263161644184</v>
      </c>
      <c r="Q159">
        <f t="shared" si="116"/>
        <v>-0.14734353129338454</v>
      </c>
      <c r="R159">
        <f t="shared" si="117"/>
        <v>-0.16288911023677785</v>
      </c>
      <c r="S159">
        <f t="shared" si="118"/>
        <v>0</v>
      </c>
      <c r="T159">
        <f t="shared" si="119"/>
        <v>2.9202899514818742E-3</v>
      </c>
      <c r="U159">
        <f t="shared" si="120"/>
        <v>1.4686754531677238E-4</v>
      </c>
      <c r="V159">
        <f t="shared" si="121"/>
        <v>-194.27801829897683</v>
      </c>
      <c r="W159">
        <f t="shared" si="122"/>
        <v>-2.3674299651877244</v>
      </c>
      <c r="X159">
        <f t="shared" si="123"/>
        <v>0.885362722236405</v>
      </c>
      <c r="Y159">
        <f t="shared" si="124"/>
        <v>0.22412315475084896</v>
      </c>
      <c r="Z159">
        <f t="shared" si="125"/>
        <v>-2.338401156294179E-2</v>
      </c>
      <c r="AA159">
        <f t="shared" si="126"/>
        <v>-2.6511730449614562E-3</v>
      </c>
      <c r="AB159">
        <f t="shared" si="127"/>
        <v>192.13236124393629</v>
      </c>
      <c r="AC159">
        <f t="shared" si="128"/>
        <v>1.7287064167186343</v>
      </c>
      <c r="AD159">
        <f t="shared" si="129"/>
        <v>-1.3438285812458581</v>
      </c>
      <c r="AE159">
        <f t="shared" si="130"/>
        <v>-3.4757116655437716E-2</v>
      </c>
      <c r="AF159">
        <f t="shared" si="131"/>
        <v>2.0633280262761573E-2</v>
      </c>
      <c r="AG159">
        <f t="shared" si="132"/>
        <v>-111.24909185708664</v>
      </c>
      <c r="AH159">
        <f t="shared" si="133"/>
        <v>0</v>
      </c>
      <c r="AI159">
        <f t="shared" si="134"/>
        <v>0.61533267122044522</v>
      </c>
      <c r="AJ159">
        <f t="shared" si="135"/>
        <v>-5.61681040685812E-2</v>
      </c>
      <c r="AK159">
        <f t="shared" si="136"/>
        <v>37.095141270021344</v>
      </c>
      <c r="AL159">
        <f t="shared" si="137"/>
        <v>-0.33333533176828362</v>
      </c>
      <c r="AM159">
        <f t="shared" si="138"/>
        <v>-6.7023593345191941</v>
      </c>
      <c r="AN159">
        <f t="shared" si="139"/>
        <v>0.55437306385083307</v>
      </c>
      <c r="AO159">
        <f t="shared" si="140"/>
        <v>1.8770651665472284</v>
      </c>
      <c r="AP159" s="69">
        <f t="shared" si="141"/>
        <v>75.346861436281188</v>
      </c>
      <c r="AQ159" s="21" t="str">
        <f t="shared" si="142"/>
        <v>Atkinson, A.B. Jr. (2002) A Model for the PTX Properties of H2O-NaCl. Unpublished MSc Thesis, Dept. of Geosciences, Virginia Tech, Blacksburg VA, 133 pp.</v>
      </c>
      <c r="AR159" s="30">
        <f t="shared" si="143"/>
        <v>28.059967381280483</v>
      </c>
      <c r="AS159" s="30">
        <f t="shared" si="144"/>
        <v>-6.293927498816905E-2</v>
      </c>
      <c r="AT159" s="30">
        <f t="shared" si="145"/>
        <v>1.895181267882472E-5</v>
      </c>
      <c r="AU159" s="68">
        <f t="shared" si="146"/>
        <v>11.193939415465676</v>
      </c>
      <c r="AV159" s="30" t="str">
        <f t="shared" si="147"/>
        <v>Bodnar, R.J. &amp; Vityk, M.O. (1994) Interpretation of microthermometric data for H2O-NaCl fluid inclusions. B. De Vivo &amp; M.L. Frezzotti, eds. Fluid Inclusions in Minerals, Methods and Applications. Virginia Tech, Blacksburg, VA, p. 117-130</v>
      </c>
      <c r="AW159" s="63">
        <f>IF(AND(A159&gt;C159,B159="halite"),'Tm-supplement'!AS159,         0.9923-0.030512*(C159/100)^2-0.00021977*(C159/100)^4+0.086241*(D159)/10-0.041768*(C159/100)*(D159/10)+0.014825*(C159/100)^2*(D159/10)+0.001446*(C159/100)^3*(D159/10)-0.0000000030852*(C159/100)^8*(D159/10)+0.013051*(C159/100)*(D159/10)^2-0.0061402*(C159/100)^2*(D159/10)^2-0.0012843*(D159/10)^3+0.00037604*(C159/100)^2*(D159/10)^3-0.0000000099594*(C159/100)^2*(D159/10)^7)</f>
        <v>0.79726609045727104</v>
      </c>
      <c r="AX159" s="40" t="str">
        <f t="shared" si="148"/>
        <v>Bodnar, R.J. (1983) A method of calculating fluid inclusions volumes based on vapor bubble diameters and P-V-T-X properties of inclusion fluids. Economic Geology, 78, 535-542</v>
      </c>
      <c r="AY159"/>
    </row>
    <row r="160" spans="1:51" ht="13" customHeight="1">
      <c r="A160">
        <f>IF(ISBLANK(Main!C52), IF(ISNUMBER(Main!F52), 'Tm-Th-Salinity'!H160,""),Main!C52)</f>
        <v>-14.5</v>
      </c>
      <c r="B160" t="str">
        <f>Main!D52</f>
        <v>ice</v>
      </c>
      <c r="C160" s="20">
        <f>IF(ISNUMBER(Main!E52),Main!E52,"")</f>
        <v>282</v>
      </c>
      <c r="D160" s="25">
        <f>IF('Tm-Th-Salinity'!E160=0, 0.000001, 'Tm-supplement'!BB160)</f>
        <v>18.215034124999999</v>
      </c>
      <c r="E160">
        <f t="shared" si="104"/>
        <v>5.5514999999999999</v>
      </c>
      <c r="F160">
        <f t="shared" si="105"/>
        <v>0.18215034124999999</v>
      </c>
      <c r="G160">
        <f t="shared" si="106"/>
        <v>-27.2444260945847</v>
      </c>
      <c r="H160">
        <f t="shared" si="107"/>
        <v>-0.62627632503535879</v>
      </c>
      <c r="I160">
        <f t="shared" si="108"/>
        <v>0</v>
      </c>
      <c r="J160">
        <f t="shared" si="109"/>
        <v>0.30004312995459104</v>
      </c>
      <c r="K160">
        <f t="shared" si="110"/>
        <v>0.31364885290297873</v>
      </c>
      <c r="L160">
        <f t="shared" si="111"/>
        <v>-0.13464054617357041</v>
      </c>
      <c r="M160">
        <f t="shared" si="112"/>
        <v>-1.1191755440695705E-2</v>
      </c>
      <c r="N160">
        <f t="shared" si="113"/>
        <v>-3.1693757508428843E-3</v>
      </c>
      <c r="O160">
        <f t="shared" si="114"/>
        <v>109.22726070763834</v>
      </c>
      <c r="P160">
        <f t="shared" si="115"/>
        <v>2.9790170813333603</v>
      </c>
      <c r="Q160">
        <f t="shared" si="116"/>
        <v>-0.93193455091779687</v>
      </c>
      <c r="R160">
        <f t="shared" si="117"/>
        <v>-2.6188905939803768</v>
      </c>
      <c r="S160">
        <f t="shared" si="118"/>
        <v>0</v>
      </c>
      <c r="T160">
        <f t="shared" si="119"/>
        <v>0.3033843753048644</v>
      </c>
      <c r="U160">
        <f t="shared" si="120"/>
        <v>3.8785021651337154E-2</v>
      </c>
      <c r="V160">
        <f t="shared" si="121"/>
        <v>-186.14375921467774</v>
      </c>
      <c r="W160">
        <f t="shared" si="122"/>
        <v>-5.7659772092472101</v>
      </c>
      <c r="X160">
        <f t="shared" si="123"/>
        <v>5.4813556191916275</v>
      </c>
      <c r="Y160">
        <f t="shared" si="124"/>
        <v>3.5271541427748714</v>
      </c>
      <c r="Z160">
        <f t="shared" si="125"/>
        <v>-0.93546532770608393</v>
      </c>
      <c r="AA160">
        <f t="shared" si="126"/>
        <v>-0.26959865391927162</v>
      </c>
      <c r="AB160">
        <f t="shared" si="127"/>
        <v>180.19292842470102</v>
      </c>
      <c r="AC160">
        <f t="shared" si="128"/>
        <v>4.1212544864844123</v>
      </c>
      <c r="AD160">
        <f t="shared" si="129"/>
        <v>-8.1437236574145917</v>
      </c>
      <c r="AE160">
        <f t="shared" si="130"/>
        <v>-0.53541910258664749</v>
      </c>
      <c r="AF160">
        <f t="shared" si="131"/>
        <v>0.807959074869955</v>
      </c>
      <c r="AG160">
        <f t="shared" si="132"/>
        <v>-102.12830060377856</v>
      </c>
      <c r="AH160">
        <f t="shared" si="133"/>
        <v>0</v>
      </c>
      <c r="AI160">
        <f t="shared" si="134"/>
        <v>3.6500728883994342</v>
      </c>
      <c r="AJ160">
        <f t="shared" si="135"/>
        <v>-0.84693931379899912</v>
      </c>
      <c r="AK160">
        <f t="shared" si="136"/>
        <v>33.333358104039554</v>
      </c>
      <c r="AL160">
        <f t="shared" si="137"/>
        <v>-0.76140259626688667</v>
      </c>
      <c r="AM160">
        <f t="shared" si="138"/>
        <v>-5.8952490152047021</v>
      </c>
      <c r="AN160">
        <f t="shared" si="139"/>
        <v>0.47729729659115444</v>
      </c>
      <c r="AO160">
        <f t="shared" si="140"/>
        <v>1.7571552693534613</v>
      </c>
      <c r="AP160" s="69">
        <f t="shared" si="141"/>
        <v>57.168298875551976</v>
      </c>
      <c r="AQ160" s="21" t="str">
        <f t="shared" si="142"/>
        <v>Atkinson, A.B. Jr. (2002) A Model for the PTX Properties of H2O-NaCl. Unpublished MSc Thesis, Dept. of Geosciences, Virginia Tech, Blacksburg VA, 133 pp.</v>
      </c>
      <c r="AR160" s="30">
        <f t="shared" si="143"/>
        <v>35.657747174046158</v>
      </c>
      <c r="AS160" s="30">
        <f t="shared" si="144"/>
        <v>-0.10019352570116298</v>
      </c>
      <c r="AT160" s="30">
        <f t="shared" si="145"/>
        <v>8.1540785370348693E-5</v>
      </c>
      <c r="AU160" s="68">
        <f t="shared" si="146"/>
        <v>13.887622342109808</v>
      </c>
      <c r="AV160" s="30" t="str">
        <f t="shared" si="147"/>
        <v>Bodnar, R.J. &amp; Vityk, M.O. (1994) Interpretation of microthermometric data for H2O-NaCl fluid inclusions. B. De Vivo &amp; M.L. Frezzotti, eds. Fluid Inclusions in Minerals, Methods and Applications. Virginia Tech, Blacksburg, VA, p. 117-130</v>
      </c>
      <c r="AW160" s="63">
        <f>IF(AND(A160&gt;C160,B160="halite"),'Tm-supplement'!AS160,         0.9923-0.030512*(C160/100)^2-0.00021977*(C160/100)^4+0.086241*(D160)/10-0.041768*(C160/100)*(D160/10)+0.014825*(C160/100)^2*(D160/10)+0.001446*(C160/100)^3*(D160/10)-0.0000000030852*(C160/100)^8*(D160/10)+0.013051*(C160/100)*(D160/10)^2-0.0061402*(C160/100)^2*(D160/10)^2-0.0012843*(D160/10)^3+0.00037604*(C160/100)^2*(D160/10)^3-0.0000000099594*(C160/100)^2*(D160/10)^7)</f>
        <v>0.92249520627428949</v>
      </c>
      <c r="AX160" s="40" t="str">
        <f t="shared" si="148"/>
        <v>Bodnar, R.J. (1983) A method of calculating fluid inclusions volumes based on vapor bubble diameters and P-V-T-X properties of inclusion fluids. Economic Geology, 78, 535-542</v>
      </c>
      <c r="AY160"/>
    </row>
    <row r="161" spans="1:51" ht="13" customHeight="1">
      <c r="A161">
        <f>IF(ISBLANK(Main!C53), IF(ISNUMBER(Main!F53), 'Tm-Th-Salinity'!H161,""),Main!C53)</f>
        <v>-4.5</v>
      </c>
      <c r="B161" t="str">
        <f>Main!D53</f>
        <v>ice</v>
      </c>
      <c r="C161" s="20">
        <f>IF(ISNUMBER(Main!E53),Main!E53,"")</f>
        <v>347</v>
      </c>
      <c r="D161" s="25">
        <f>IF('Tm-Th-Salinity'!E161=0, 0.000001, 'Tm-supplement'!BB161)</f>
        <v>7.1657066249999994</v>
      </c>
      <c r="E161">
        <f t="shared" si="104"/>
        <v>6.2014999999999993</v>
      </c>
      <c r="F161">
        <f t="shared" si="105"/>
        <v>7.1657066249999998E-2</v>
      </c>
      <c r="G161">
        <f t="shared" si="106"/>
        <v>-7.2509169417801402</v>
      </c>
      <c r="H161">
        <f t="shared" si="107"/>
        <v>3.7788801977785309</v>
      </c>
      <c r="I161">
        <f t="shared" si="108"/>
        <v>-0.48851659165424893</v>
      </c>
      <c r="J161">
        <f t="shared" si="109"/>
        <v>8.7202284037421654E-2</v>
      </c>
      <c r="K161">
        <f t="shared" si="110"/>
        <v>-7.1412004741357293E-3</v>
      </c>
      <c r="L161">
        <f t="shared" si="111"/>
        <v>0</v>
      </c>
      <c r="M161">
        <f t="shared" si="112"/>
        <v>-8.7434219118478709E-5</v>
      </c>
      <c r="N161">
        <f t="shared" si="113"/>
        <v>3.9882971448103677E-6</v>
      </c>
      <c r="O161">
        <f t="shared" si="114"/>
        <v>18.098901820838737</v>
      </c>
      <c r="P161">
        <f t="shared" si="115"/>
        <v>-13.364424326306432</v>
      </c>
      <c r="Q161">
        <f t="shared" si="116"/>
        <v>1.3057409126576411</v>
      </c>
      <c r="R161">
        <f t="shared" si="117"/>
        <v>-0.18850287582235753</v>
      </c>
      <c r="S161">
        <f t="shared" si="118"/>
        <v>1.4206427644214401E-2</v>
      </c>
      <c r="T161">
        <f t="shared" si="119"/>
        <v>9.9624448266006065E-4</v>
      </c>
      <c r="U161">
        <f t="shared" si="120"/>
        <v>-2.0269618304845697E-5</v>
      </c>
      <c r="V161">
        <f t="shared" si="121"/>
        <v>-10.873312317001711</v>
      </c>
      <c r="W161">
        <f t="shared" si="122"/>
        <v>16.483809762548184</v>
      </c>
      <c r="X161">
        <f t="shared" si="123"/>
        <v>-1.1603380757024713</v>
      </c>
      <c r="Y161">
        <f t="shared" si="124"/>
        <v>0.1117879568125848</v>
      </c>
      <c r="Z161">
        <f t="shared" si="125"/>
        <v>-1.1038311307180618E-2</v>
      </c>
      <c r="AA161">
        <f t="shared" si="126"/>
        <v>0</v>
      </c>
      <c r="AB161">
        <f t="shared" si="127"/>
        <v>2.1425595451232864</v>
      </c>
      <c r="AC161">
        <f t="shared" si="128"/>
        <v>-7.4632755168522742</v>
      </c>
      <c r="AD161">
        <f t="shared" si="129"/>
        <v>0.33866626214654383</v>
      </c>
      <c r="AE161">
        <f t="shared" si="130"/>
        <v>0</v>
      </c>
      <c r="AF161">
        <f t="shared" si="131"/>
        <v>0</v>
      </c>
      <c r="AG161">
        <f t="shared" si="132"/>
        <v>0</v>
      </c>
      <c r="AH161">
        <f t="shared" si="133"/>
        <v>0</v>
      </c>
      <c r="AI161">
        <f t="shared" si="134"/>
        <v>0</v>
      </c>
      <c r="AJ161">
        <f t="shared" si="135"/>
        <v>-4.0590749362009772E-3</v>
      </c>
      <c r="AK161">
        <f t="shared" si="136"/>
        <v>0</v>
      </c>
      <c r="AL161">
        <f t="shared" si="137"/>
        <v>0.5442935340559063</v>
      </c>
      <c r="AM161">
        <f t="shared" si="138"/>
        <v>8.6623933625915361E-2</v>
      </c>
      <c r="AN161">
        <f t="shared" si="139"/>
        <v>0</v>
      </c>
      <c r="AO161">
        <f t="shared" si="140"/>
        <v>2.1820399343741945</v>
      </c>
      <c r="AP161" s="69">
        <f t="shared" si="141"/>
        <v>152.06873539955663</v>
      </c>
      <c r="AQ161" s="21" t="str">
        <f t="shared" si="142"/>
        <v>Atkinson, A.B. Jr. (2002) A Model for the PTX Properties of H2O-NaCl. Unpublished MSc Thesis, Dept. of Geosciences, Virginia Tech, Blacksburg VA, 133 pp.</v>
      </c>
      <c r="AR161" s="30">
        <f t="shared" si="143"/>
        <v>28.059967381280483</v>
      </c>
      <c r="AS161" s="30">
        <f t="shared" si="144"/>
        <v>-6.293927498816905E-2</v>
      </c>
      <c r="AT161" s="30">
        <f t="shared" si="145"/>
        <v>1.895181267882472E-5</v>
      </c>
      <c r="AU161" s="68">
        <f t="shared" si="146"/>
        <v>8.502007773230428</v>
      </c>
      <c r="AV161" s="30" t="str">
        <f t="shared" si="147"/>
        <v>Bodnar, R.J. &amp; Vityk, M.O. (1994) Interpretation of microthermometric data for H2O-NaCl fluid inclusions. B. De Vivo &amp; M.L. Frezzotti, eds. Fluid Inclusions in Minerals, Methods and Applications. Virginia Tech, Blacksburg, VA, p. 117-130</v>
      </c>
      <c r="AW161" s="63">
        <f>IF(AND(A161&gt;C161,B161="halite"),'Tm-supplement'!AS161,         0.9923-0.030512*(C161/100)^2-0.00021977*(C161/100)^4+0.086241*(D161)/10-0.041768*(C161/100)*(D161/10)+0.014825*(C161/100)^2*(D161/10)+0.001446*(C161/100)^3*(D161/10)-0.0000000030852*(C161/100)^8*(D161/10)+0.013051*(C161/100)*(D161/10)^2-0.0061402*(C161/100)^2*(D161/10)^2-0.0012843*(D161/10)^3+0.00037604*(C161/100)^2*(D161/10)^3-0.0000000099594*(C161/100)^2*(D161/10)^7)</f>
        <v>0.70862963165185899</v>
      </c>
      <c r="AX161" s="40" t="str">
        <f t="shared" si="148"/>
        <v>Bodnar, R.J. (1983) A method of calculating fluid inclusions volumes based on vapor bubble diameters and P-V-T-X properties of inclusion fluids. Economic Geology, 78, 535-542</v>
      </c>
      <c r="AY161"/>
    </row>
    <row r="162" spans="1:51" ht="13" customHeight="1">
      <c r="A162">
        <f>IF(ISBLANK(Main!C54), IF(ISNUMBER(Main!F54), 'Tm-Th-Salinity'!H162,""),Main!C54)</f>
        <v>-3.1</v>
      </c>
      <c r="B162" t="str">
        <f>Main!D54</f>
        <v>ice</v>
      </c>
      <c r="C162" s="20">
        <f>IF(ISNUMBER(Main!E54),Main!E54,"")</f>
        <v>265</v>
      </c>
      <c r="D162" s="25">
        <f>IF('Tm-Th-Salinity'!E162=0, 0.000001, 'Tm-supplement'!BB162)</f>
        <v>5.1098315870000004</v>
      </c>
      <c r="E162">
        <f t="shared" si="104"/>
        <v>5.3815</v>
      </c>
      <c r="F162">
        <f t="shared" si="105"/>
        <v>5.1098315870000001E-2</v>
      </c>
      <c r="G162">
        <f t="shared" si="106"/>
        <v>-27.2444260945847</v>
      </c>
      <c r="H162">
        <f t="shared" si="107"/>
        <v>-0.17568819942334069</v>
      </c>
      <c r="I162">
        <f t="shared" si="108"/>
        <v>0</v>
      </c>
      <c r="J162">
        <f t="shared" si="109"/>
        <v>6.6238956094027525E-3</v>
      </c>
      <c r="K162">
        <f t="shared" si="110"/>
        <v>1.9424510941353816E-3</v>
      </c>
      <c r="L162">
        <f t="shared" si="111"/>
        <v>-2.339154198819665E-4</v>
      </c>
      <c r="M162">
        <f t="shared" si="112"/>
        <v>-5.4545357932660443E-6</v>
      </c>
      <c r="N162">
        <f t="shared" si="113"/>
        <v>-4.3332117556602537E-7</v>
      </c>
      <c r="O162">
        <f t="shared" si="114"/>
        <v>105.88246482899319</v>
      </c>
      <c r="P162">
        <f t="shared" si="115"/>
        <v>0.81010738507470537</v>
      </c>
      <c r="Q162">
        <f t="shared" si="116"/>
        <v>-7.1093780424890174E-2</v>
      </c>
      <c r="R162">
        <f t="shared" si="117"/>
        <v>-5.6045422641182896E-2</v>
      </c>
      <c r="S162">
        <f t="shared" si="118"/>
        <v>0</v>
      </c>
      <c r="T162">
        <f t="shared" si="119"/>
        <v>5.109391695967484E-4</v>
      </c>
      <c r="U162">
        <f t="shared" si="120"/>
        <v>1.8323845578650848E-5</v>
      </c>
      <c r="V162">
        <f t="shared" si="121"/>
        <v>-174.91799124067413</v>
      </c>
      <c r="W162">
        <f t="shared" si="122"/>
        <v>-1.5199717622847699</v>
      </c>
      <c r="X162">
        <f t="shared" si="123"/>
        <v>0.40534719764193755</v>
      </c>
      <c r="Y162">
        <f t="shared" si="124"/>
        <v>7.3171209299816908E-2</v>
      </c>
      <c r="Z162">
        <f t="shared" si="125"/>
        <v>-5.4440246869884709E-3</v>
      </c>
      <c r="AA162">
        <f t="shared" si="126"/>
        <v>-4.4013581276702445E-4</v>
      </c>
      <c r="AB162">
        <f t="shared" si="127"/>
        <v>164.14087518147571</v>
      </c>
      <c r="AC162">
        <f t="shared" si="128"/>
        <v>1.0531373893729037</v>
      </c>
      <c r="AD162">
        <f t="shared" si="129"/>
        <v>-0.58378808174273766</v>
      </c>
      <c r="AE162">
        <f t="shared" si="130"/>
        <v>-1.0767196908808325E-2</v>
      </c>
      <c r="AF162">
        <f t="shared" si="131"/>
        <v>4.5580045490033584E-3</v>
      </c>
      <c r="AG162">
        <f t="shared" si="132"/>
        <v>-90.181635497554424</v>
      </c>
      <c r="AH162">
        <f t="shared" si="133"/>
        <v>0</v>
      </c>
      <c r="AI162">
        <f t="shared" si="134"/>
        <v>0.25364524996024618</v>
      </c>
      <c r="AJ162">
        <f t="shared" si="135"/>
        <v>-1.6510266626378996E-2</v>
      </c>
      <c r="AK162">
        <f t="shared" si="136"/>
        <v>28.53277885078154</v>
      </c>
      <c r="AL162">
        <f t="shared" si="137"/>
        <v>-0.18283357577569231</v>
      </c>
      <c r="AM162">
        <f t="shared" si="138"/>
        <v>-4.891703858523079</v>
      </c>
      <c r="AN162">
        <f t="shared" si="139"/>
        <v>0.38391932889095948</v>
      </c>
      <c r="AO162">
        <f t="shared" si="140"/>
        <v>1.6905212948180006</v>
      </c>
      <c r="AP162" s="69">
        <f t="shared" si="141"/>
        <v>49.0367066434778</v>
      </c>
      <c r="AQ162" s="21" t="str">
        <f t="shared" si="142"/>
        <v>Atkinson, A.B. Jr. (2002) A Model for the PTX Properties of H2O-NaCl. Unpublished MSc Thesis, Dept. of Geosciences, Virginia Tech, Blacksburg VA, 133 pp.</v>
      </c>
      <c r="AR162" s="30">
        <f t="shared" si="143"/>
        <v>25.471049539850178</v>
      </c>
      <c r="AS162" s="30">
        <f t="shared" si="144"/>
        <v>-4.4782566802916882E-2</v>
      </c>
      <c r="AT162" s="30">
        <f t="shared" si="145"/>
        <v>-1.687773646553491E-5</v>
      </c>
      <c r="AU162" s="68">
        <f t="shared" si="146"/>
        <v>12.418430293785015</v>
      </c>
      <c r="AV162" s="30" t="str">
        <f t="shared" si="147"/>
        <v>Bodnar, R.J. &amp; Vityk, M.O. (1994) Interpretation of microthermometric data for H2O-NaCl fluid inclusions. B. De Vivo &amp; M.L. Frezzotti, eds. Fluid Inclusions in Minerals, Methods and Applications. Virginia Tech, Blacksburg, VA, p. 117-130</v>
      </c>
      <c r="AW162" s="63">
        <f>IF(AND(A162&gt;C162,B162="halite"),'Tm-supplement'!AS162,         0.9923-0.030512*(C162/100)^2-0.00021977*(C162/100)^4+0.086241*(D162)/10-0.041768*(C162/100)*(D162/10)+0.014825*(C162/100)^2*(D162/10)+0.001446*(C162/100)^3*(D162/10)-0.0000000030852*(C162/100)^8*(D162/10)+0.013051*(C162/100)*(D162/10)^2-0.0061402*(C162/100)^2*(D162/10)^2-0.0012843*(D162/10)^3+0.00037604*(C162/100)^2*(D162/10)^3-0.0000000099594*(C162/100)^2*(D162/10)^7)</f>
        <v>0.81959764498533361</v>
      </c>
      <c r="AX162" s="40" t="str">
        <f t="shared" si="148"/>
        <v>Bodnar, R.J. (1983) A method of calculating fluid inclusions volumes based on vapor bubble diameters and P-V-T-X properties of inclusion fluids. Economic Geology, 78, 535-542</v>
      </c>
      <c r="AY162"/>
    </row>
    <row r="163" spans="1:51" ht="13" customHeight="1">
      <c r="A163">
        <f>IF(ISBLANK(Main!C55), IF(ISNUMBER(Main!F55), 'Tm-Th-Salinity'!H163,""),Main!C55)</f>
        <v>-4.4000000000000004</v>
      </c>
      <c r="B163" t="str">
        <f>Main!D55</f>
        <v>ice</v>
      </c>
      <c r="C163" s="20">
        <f>IF(ISNUMBER(Main!E55),Main!E55,"")</f>
        <v>261</v>
      </c>
      <c r="D163" s="25">
        <f>IF('Tm-Th-Salinity'!E163=0, 0.000001, 'Tm-supplement'!BB163)</f>
        <v>7.0237354880000007</v>
      </c>
      <c r="E163">
        <f t="shared" si="104"/>
        <v>5.3414999999999999</v>
      </c>
      <c r="F163">
        <f t="shared" si="105"/>
        <v>7.0237354880000005E-2</v>
      </c>
      <c r="G163">
        <f t="shared" si="106"/>
        <v>-27.2444260945847</v>
      </c>
      <c r="H163">
        <f t="shared" si="107"/>
        <v>-0.24149278114213105</v>
      </c>
      <c r="I163">
        <f t="shared" si="108"/>
        <v>0</v>
      </c>
      <c r="J163">
        <f t="shared" si="109"/>
        <v>1.720276128951078E-2</v>
      </c>
      <c r="K163">
        <f t="shared" si="110"/>
        <v>6.934199588355389E-3</v>
      </c>
      <c r="L163">
        <f t="shared" si="111"/>
        <v>-1.1478011554943968E-3</v>
      </c>
      <c r="M163">
        <f t="shared" si="112"/>
        <v>-3.6789777645503597E-5</v>
      </c>
      <c r="N163">
        <f t="shared" si="113"/>
        <v>-4.0173608305377815E-6</v>
      </c>
      <c r="O163">
        <f t="shared" si="114"/>
        <v>105.09545403401786</v>
      </c>
      <c r="P163">
        <f t="shared" si="115"/>
        <v>1.1052589505629093</v>
      </c>
      <c r="Q163">
        <f t="shared" si="116"/>
        <v>-0.13332592915541405</v>
      </c>
      <c r="R163">
        <f t="shared" si="117"/>
        <v>-0.14447234436295783</v>
      </c>
      <c r="S163">
        <f t="shared" si="118"/>
        <v>0</v>
      </c>
      <c r="T163">
        <f t="shared" si="119"/>
        <v>2.4884956836288066E-3</v>
      </c>
      <c r="U163">
        <f t="shared" si="120"/>
        <v>1.2267212213326248E-4</v>
      </c>
      <c r="V163">
        <f t="shared" si="121"/>
        <v>-172.32736900179148</v>
      </c>
      <c r="W163">
        <f t="shared" si="122"/>
        <v>-2.0583387836626317</v>
      </c>
      <c r="X163">
        <f t="shared" si="123"/>
        <v>0.75451881405367882</v>
      </c>
      <c r="Y163">
        <f t="shared" si="124"/>
        <v>0.18721674594904728</v>
      </c>
      <c r="Z163">
        <f t="shared" si="125"/>
        <v>-1.9146354989610585E-2</v>
      </c>
      <c r="AA163">
        <f t="shared" si="126"/>
        <v>-2.1277190872645278E-3</v>
      </c>
      <c r="AB163">
        <f t="shared" si="127"/>
        <v>160.5078986533938</v>
      </c>
      <c r="AC163">
        <f t="shared" si="128"/>
        <v>1.4155534000726013</v>
      </c>
      <c r="AD163">
        <f t="shared" si="129"/>
        <v>-1.0785940275163706</v>
      </c>
      <c r="AE163">
        <f t="shared" si="130"/>
        <v>-2.7344312161674645E-2</v>
      </c>
      <c r="AF163">
        <f t="shared" si="131"/>
        <v>1.591111678164267E-2</v>
      </c>
      <c r="AG163">
        <f t="shared" si="132"/>
        <v>-87.530147377334572</v>
      </c>
      <c r="AH163">
        <f t="shared" si="133"/>
        <v>0</v>
      </c>
      <c r="AI163">
        <f t="shared" si="134"/>
        <v>0.46514612622036489</v>
      </c>
      <c r="AJ163">
        <f t="shared" si="135"/>
        <v>-4.1617723717232748E-2</v>
      </c>
      <c r="AK163">
        <f t="shared" si="136"/>
        <v>27.48802333999253</v>
      </c>
      <c r="AL163">
        <f t="shared" si="137"/>
        <v>-0.24211235654507238</v>
      </c>
      <c r="AM163">
        <f t="shared" si="138"/>
        <v>-4.6775612805431637</v>
      </c>
      <c r="AN163">
        <f t="shared" si="139"/>
        <v>0.36438391241937707</v>
      </c>
      <c r="AO163">
        <f t="shared" si="140"/>
        <v>1.6568485272591515</v>
      </c>
      <c r="AP163" s="69">
        <f t="shared" si="141"/>
        <v>45.378331901084039</v>
      </c>
      <c r="AQ163" s="21" t="str">
        <f t="shared" si="142"/>
        <v>Atkinson, A.B. Jr. (2002) A Model for the PTX Properties of H2O-NaCl. Unpublished MSc Thesis, Dept. of Geosciences, Virginia Tech, Blacksburg VA, 133 pp.</v>
      </c>
      <c r="AR163" s="30">
        <f t="shared" si="143"/>
        <v>27.890018087444364</v>
      </c>
      <c r="AS163" s="30">
        <f t="shared" si="144"/>
        <v>-6.1814979951501425E-2</v>
      </c>
      <c r="AT163" s="30">
        <f t="shared" si="145"/>
        <v>1.6810526031751144E-5</v>
      </c>
      <c r="AU163" s="68">
        <f t="shared" si="146"/>
        <v>12.901458163911411</v>
      </c>
      <c r="AV163" s="30" t="str">
        <f t="shared" si="147"/>
        <v>Bodnar, R.J. &amp; Vityk, M.O. (1994) Interpretation of microthermometric data for H2O-NaCl fluid inclusions. B. De Vivo &amp; M.L. Frezzotti, eds. Fluid Inclusions in Minerals, Methods and Applications. Virginia Tech, Blacksburg, VA, p. 117-130</v>
      </c>
      <c r="AW163" s="63">
        <f>IF(AND(A163&gt;C163,B163="halite"),'Tm-supplement'!AS163,         0.9923-0.030512*(C163/100)^2-0.00021977*(C163/100)^4+0.086241*(D163)/10-0.041768*(C163/100)*(D163/10)+0.014825*(C163/100)^2*(D163/10)+0.001446*(C163/100)^3*(D163/10)-0.0000000030852*(C163/100)^8*(D163/10)+0.013051*(C163/100)*(D163/10)^2-0.0061402*(C163/100)^2*(D163/10)^2-0.0012843*(D163/10)^3+0.00037604*(C163/100)^2*(D163/10)^3-0.0000000099594*(C163/100)^2*(D163/10)^7)</f>
        <v>0.84385258603521096</v>
      </c>
      <c r="AX163" s="40" t="str">
        <f t="shared" si="148"/>
        <v>Bodnar, R.J. (1983) A method of calculating fluid inclusions volumes based on vapor bubble diameters and P-V-T-X properties of inclusion fluids. Economic Geology, 78, 535-542</v>
      </c>
      <c r="AY163"/>
    </row>
    <row r="164" spans="1:51" ht="13" customHeight="1">
      <c r="A164">
        <f>IF(ISBLANK(Main!C56), IF(ISNUMBER(Main!F56), 'Tm-Th-Salinity'!H164,""),Main!C56)</f>
        <v>-4.2</v>
      </c>
      <c r="B164" t="str">
        <f>Main!D56</f>
        <v>ice</v>
      </c>
      <c r="C164" s="20">
        <f>IF(ISNUMBER(Main!E56),Main!E56,"")</f>
        <v>277</v>
      </c>
      <c r="D164" s="25">
        <f>IF('Tm-Th-Salinity'!E164=0, 0.000001, 'Tm-supplement'!BB164)</f>
        <v>6.7375790160000006</v>
      </c>
      <c r="E164">
        <f t="shared" si="104"/>
        <v>5.5015000000000001</v>
      </c>
      <c r="F164">
        <f t="shared" si="105"/>
        <v>6.7375790160000004E-2</v>
      </c>
      <c r="G164">
        <f t="shared" si="106"/>
        <v>-27.2444260945847</v>
      </c>
      <c r="H164">
        <f t="shared" si="107"/>
        <v>-0.23165403901080145</v>
      </c>
      <c r="I164">
        <f t="shared" si="108"/>
        <v>0</v>
      </c>
      <c r="J164">
        <f t="shared" si="109"/>
        <v>1.5184669159989794E-2</v>
      </c>
      <c r="K164">
        <f t="shared" si="110"/>
        <v>5.8713670686113316E-3</v>
      </c>
      <c r="L164">
        <f t="shared" si="111"/>
        <v>-9.3227765706484255E-4</v>
      </c>
      <c r="M164">
        <f t="shared" si="112"/>
        <v>-2.8664310865825288E-5</v>
      </c>
      <c r="N164">
        <f t="shared" si="113"/>
        <v>-3.0025545522869029E-6</v>
      </c>
      <c r="O164">
        <f t="shared" si="114"/>
        <v>108.24349721391918</v>
      </c>
      <c r="P164">
        <f t="shared" si="115"/>
        <v>1.0919874542660735</v>
      </c>
      <c r="Q164">
        <f t="shared" si="116"/>
        <v>-0.12635835137314108</v>
      </c>
      <c r="R164">
        <f t="shared" si="117"/>
        <v>-0.13134386011994756</v>
      </c>
      <c r="S164">
        <f t="shared" si="118"/>
        <v>0</v>
      </c>
      <c r="T164">
        <f t="shared" si="119"/>
        <v>2.0817731113499886E-3</v>
      </c>
      <c r="U164">
        <f t="shared" si="120"/>
        <v>9.8441473335001973E-5</v>
      </c>
      <c r="V164">
        <f t="shared" si="121"/>
        <v>-182.8058235149704</v>
      </c>
      <c r="W164">
        <f t="shared" si="122"/>
        <v>-2.0945385116490094</v>
      </c>
      <c r="X164">
        <f t="shared" si="123"/>
        <v>0.73650769715083131</v>
      </c>
      <c r="Y164">
        <f t="shared" si="124"/>
        <v>0.17530230744825365</v>
      </c>
      <c r="Z164">
        <f t="shared" si="125"/>
        <v>-1.719747832374002E-2</v>
      </c>
      <c r="AA164">
        <f t="shared" si="126"/>
        <v>-1.8332794789031729E-3</v>
      </c>
      <c r="AB164">
        <f t="shared" si="127"/>
        <v>175.36788439183042</v>
      </c>
      <c r="AC164">
        <f t="shared" si="128"/>
        <v>1.4835959347678898</v>
      </c>
      <c r="AD164">
        <f t="shared" si="129"/>
        <v>-1.0843840280750037</v>
      </c>
      <c r="AE164">
        <f t="shared" si="130"/>
        <v>-2.637107464571577E-2</v>
      </c>
      <c r="AF164">
        <f t="shared" si="131"/>
        <v>1.4719640787019317E-2</v>
      </c>
      <c r="AG164">
        <f t="shared" si="132"/>
        <v>-98.498405002029969</v>
      </c>
      <c r="AH164">
        <f t="shared" si="133"/>
        <v>0</v>
      </c>
      <c r="AI164">
        <f t="shared" si="134"/>
        <v>0.48165091992747044</v>
      </c>
      <c r="AJ164">
        <f t="shared" si="135"/>
        <v>-4.1338720663306419E-2</v>
      </c>
      <c r="AK164">
        <f t="shared" si="136"/>
        <v>31.859058233505348</v>
      </c>
      <c r="AL164">
        <f t="shared" si="137"/>
        <v>-0.26917957392027031</v>
      </c>
      <c r="AM164">
        <f t="shared" si="138"/>
        <v>-5.5837606430389561</v>
      </c>
      <c r="AN164">
        <f t="shared" si="139"/>
        <v>0.44800657369953562</v>
      </c>
      <c r="AO164">
        <f t="shared" si="140"/>
        <v>1.7678685017089866</v>
      </c>
      <c r="AP164" s="69">
        <f t="shared" si="141"/>
        <v>58.596071694670357</v>
      </c>
      <c r="AQ164" s="21" t="str">
        <f t="shared" si="142"/>
        <v>Atkinson, A.B. Jr. (2002) A Model for the PTX Properties of H2O-NaCl. Unpublished MSc Thesis, Dept. of Geosciences, Virginia Tech, Blacksburg VA, 133 pp.</v>
      </c>
      <c r="AR164" s="30">
        <f t="shared" si="143"/>
        <v>27.543201690558366</v>
      </c>
      <c r="AS164" s="30">
        <f t="shared" si="144"/>
        <v>-5.94914504775748E-2</v>
      </c>
      <c r="AT164" s="30">
        <f t="shared" si="145"/>
        <v>1.2351025810892233E-5</v>
      </c>
      <c r="AU164" s="68">
        <f t="shared" si="146"/>
        <v>12.011751767714095</v>
      </c>
      <c r="AV164" s="30" t="str">
        <f t="shared" si="147"/>
        <v>Bodnar, R.J. &amp; Vityk, M.O. (1994) Interpretation of microthermometric data for H2O-NaCl fluid inclusions. B. De Vivo &amp; M.L. Frezzotti, eds. Fluid Inclusions in Minerals, Methods and Applications. Virginia Tech, Blacksburg, VA, p. 117-130</v>
      </c>
      <c r="AW164" s="63">
        <f>IF(AND(A164&gt;C164,B164="halite"),'Tm-supplement'!AS164,         0.9923-0.030512*(C164/100)^2-0.00021977*(C164/100)^4+0.086241*(D164)/10-0.041768*(C164/100)*(D164/10)+0.014825*(C164/100)^2*(D164/10)+0.001446*(C164/100)^3*(D164/10)-0.0000000030852*(C164/100)^8*(D164/10)+0.013051*(C164/100)*(D164/10)^2-0.0061402*(C164/100)^2*(D164/10)^2-0.0012843*(D164/10)^3+0.00037604*(C164/100)^2*(D164/10)^3-0.0000000099594*(C164/100)^2*(D164/10)^7)</f>
        <v>0.81825293027369861</v>
      </c>
      <c r="AX164" s="40" t="str">
        <f t="shared" si="148"/>
        <v>Bodnar, R.J. (1983) A method of calculating fluid inclusions volumes based on vapor bubble diameters and P-V-T-X properties of inclusion fluids. Economic Geology, 78, 535-542</v>
      </c>
      <c r="AY164"/>
    </row>
    <row r="165" spans="1:51" ht="13" customHeight="1">
      <c r="A165">
        <f>IF(ISBLANK(Main!C57), IF(ISNUMBER(Main!F57), 'Tm-Th-Salinity'!H165,""),Main!C57)</f>
        <v>-3.5</v>
      </c>
      <c r="B165" t="str">
        <f>Main!D57</f>
        <v>ice</v>
      </c>
      <c r="C165" s="20">
        <f>IF(ISNUMBER(Main!E57),Main!E57,"")</f>
        <v>264</v>
      </c>
      <c r="D165" s="25">
        <f>IF('Tm-Th-Salinity'!E165=0, 0.000001, 'Tm-supplement'!BB165)</f>
        <v>5.7124313750000004</v>
      </c>
      <c r="E165">
        <f t="shared" ref="E165:E228" si="149">(C165+273.15)/100</f>
        <v>5.3715000000000002</v>
      </c>
      <c r="F165">
        <f t="shared" ref="F165:F228" si="150">D165/100</f>
        <v>5.7124313750000003E-2</v>
      </c>
      <c r="G165">
        <f t="shared" ref="G165:G228" si="151">IF($C165&lt;300, D$5*$E165^$D$14*$F165^D$14,IF(AND($C165&gt;=300, $C165&lt;484), M$5*$E165^$D$14*$F165^D$14, IF(AND($C165&gt;=484, $C165&lt;1500), V$5*$E165^$D$14*$F165^D$14, "DUD")))</f>
        <v>-27.2444260945847</v>
      </c>
      <c r="H165">
        <f t="shared" ref="H165:H228" si="152">IF($C165&lt;300, E$5*$E165^$D$14*$F165^E$14,IF(AND($C165&gt;=300, $C165&lt;484), N$5*$E165^$D$14*$F165^E$14, IF(AND($C165&gt;=484, $C165&lt;1500), W$5*$E165^$D$14*$F165^E$14, "DUD")))</f>
        <v>-0.19640701763174337</v>
      </c>
      <c r="I165">
        <f t="shared" ref="I165:I228" si="153">IF($C165&lt;300, F$5*$E165^$D$14*$F165^F$14,IF(AND($C165&gt;=300, $C165&lt;484), O$5*$E165^$D$14*$F165^F$14, IF(AND($C165&gt;=484, $C165&lt;1500), X$5*$E165^$D$14*$F165^F$14, "DUD")))</f>
        <v>0</v>
      </c>
      <c r="J165">
        <f t="shared" ref="J165:J228" si="154">IF($C165&lt;300, G$5*$E165^$D$14*$F165^G$14,IF(AND($C165&gt;=300, $C165&lt;484), P$5*$E165^$D$14*$F165^G$14, IF(AND($C165&gt;=484, $C165&lt;1500), Y$5*$E165^$D$14*$F165^G$14, "DUD")))</f>
        <v>9.2545798522100532E-3</v>
      </c>
      <c r="K165">
        <f t="shared" ref="K165:K228" si="155">IF($C165&lt;300, H$5*$E165^$D$14*$F165^H$14,IF(AND($C165&gt;=300, $C165&lt;484), Q$5*$E165^$D$14*$F165^H$14, IF(AND($C165&gt;=484, $C165&lt;1500), Z$5*$E165^$D$14*$F165^H$14, "DUD")))</f>
        <v>3.0339451845355363E-3</v>
      </c>
      <c r="L165">
        <f t="shared" ref="L165:L228" si="156">IF($C165&lt;300, I$5*$E165^$D$14*$F165^I$14,IF(AND($C165&gt;=300, $C165&lt;484), R$5*$E165^$D$14*$F165^I$14, IF(AND($C165&gt;=484, $C165&lt;1500), AA$5*$E165^$D$14*$F165^I$14, "DUD")))</f>
        <v>-4.0844247361753084E-4</v>
      </c>
      <c r="M165">
        <f t="shared" ref="M165:M228" si="157">IF($C165&lt;300, J$5*$E165^$D$14*$F165^J$14,IF(AND($C165&gt;=300, $C165&lt;484), S$5*$E165^$D$14*$F165^J$14, IF(AND($C165&gt;=484, $C165&lt;1500), AB$5*$E165^$D$14*$F165^J$14, "DUD")))</f>
        <v>-1.0647416701283518E-5</v>
      </c>
      <c r="N165">
        <f t="shared" ref="N165:N228" si="158">IF($C165&lt;300, K$5*$E165^$D$14*$F165^K$14,IF(AND($C165&gt;=300, $C165&lt;484), T$5*$E165^$D$14*$F165^K$14, IF(AND($C165&gt;=484, $C165&lt;1500), AC$5*$E165^$D$14*$F165^K$14, "DUD")))</f>
        <v>-9.4560721449752059E-7</v>
      </c>
      <c r="O165">
        <f t="shared" ref="O165:O228" si="159">IF($C165&lt;300, D$6*$E165^$D$15*$F165^D$14,IF(AND($C165&gt;=300, $C165&lt;484), M$6*$E165^$D$15*$F165^D$14, IF(AND($C165&gt;=484, $C165&lt;1500), V$6*$E165^$D$15*$F165^D$14, "DUD")))</f>
        <v>105.68571213024937</v>
      </c>
      <c r="P165">
        <f t="shared" ref="P165:P228" si="160">IF($C165&lt;300, E$6*$E165^$D$15*$F165^E$14,IF(AND($C165&gt;=300, $C165&lt;484), N$6*$E165^$D$15*$F165^E$14, IF(AND($C165&gt;=484, $C165&lt;1500), W$6*$E165^$D$15*$F165^E$14, "DUD")))</f>
        <v>0.90396004673749641</v>
      </c>
      <c r="Q165">
        <f t="shared" ref="Q165:Q228" si="161">IF($C165&lt;300, F$6*$E165^$D$15*$F165^F$14,IF(AND($C165&gt;=300, $C165&lt;484), O$6*$E165^$D$15*$F165^F$14, IF(AND($C165&gt;=484, $C165&lt;1500), X$6*$E165^$D$15*$F165^F$14, "DUD")))</f>
        <v>-8.8685508880073066E-2</v>
      </c>
      <c r="R165">
        <f t="shared" ref="R165:R228" si="162">IF($C165&lt;300, G$6*$E165^$D$15*$F165^G$14,IF(AND($C165&gt;=300, $C165&lt;484), P$6*$E165^$D$15*$F165^G$14, IF(AND($C165&gt;=484, $C165&lt;1500), Y$6*$E165^$D$15*$F165^G$14, "DUD")))</f>
        <v>-7.8158391238250469E-2</v>
      </c>
      <c r="S165">
        <f t="shared" ref="S165:S228" si="163">IF($C165&lt;300, H$6*$E165^$D$15*$F165^H$14,IF(AND($C165&gt;=300, $C165&lt;484), Q$6*$E165^$D$15*$F165^H$14, IF(AND($C165&gt;=484, $C165&lt;1500), Z$6*$E165^$D$15*$F165^H$14, "DUD")))</f>
        <v>0</v>
      </c>
      <c r="T165">
        <f t="shared" ref="T165:T228" si="164">IF($C165&lt;300, I$6*$E165^$D$15*$F165^I$14,IF(AND($C165&gt;=300, $C165&lt;484), R$6*$E165^$D$15*$F165^I$14, IF(AND($C165&gt;=484, $C165&lt;1500), AA$6*$E165^$D$15*$F165^I$14, "DUD")))</f>
        <v>8.9049908840379785E-4</v>
      </c>
      <c r="U165">
        <f t="shared" ref="U165:U228" si="165">IF($C165&lt;300, J$6*$E165^$D$15*$F165^J$14,IF(AND($C165&gt;=300, $C165&lt;484), S$6*$E165^$D$15*$F165^J$14, IF(AND($C165&gt;=484, $C165&lt;1500), AB$6*$E165^$D$15*$F165^J$14, "DUD")))</f>
        <v>3.5702227557339601E-5</v>
      </c>
      <c r="V165">
        <f t="shared" ref="V165:V228" si="166">IF($C165&lt;300, D$7*$E165^$D$16*$F165^D$14,IF(AND($C165&gt;=300, $C165&lt;484), M$7*$E165^$D$16*$F165^D$14, IF(AND($C165&gt;=484, $C165&lt;1500), V$7*$E165^$D$16*$F165^D$14, "DUD")))</f>
        <v>-174.26852371911522</v>
      </c>
      <c r="W165">
        <f t="shared" ref="W165:W228" si="167">IF($C165&lt;300, E$7*$E165^$D$16*$F165^E$14,IF(AND($C165&gt;=300, $C165&lt;484), N$7*$E165^$D$16*$F165^E$14, IF(AND($C165&gt;=484, $C165&lt;1500), W$7*$E165^$D$16*$F165^E$14, "DUD")))</f>
        <v>-1.6929120640980546</v>
      </c>
      <c r="X165">
        <f t="shared" ref="X165:X228" si="168">IF($C165&lt;300, F$7*$E165^$D$16*$F165^F$14,IF(AND($C165&gt;=300, $C165&lt;484), O$7*$E165^$D$16*$F165^F$14, IF(AND($C165&gt;=484, $C165&lt;1500), X$7*$E165^$D$16*$F165^F$14, "DUD")))</f>
        <v>0.50470832014985145</v>
      </c>
      <c r="Y165">
        <f t="shared" ref="Y165:Y228" si="169">IF($C165&lt;300, G$7*$E165^$D$16*$F165^G$14,IF(AND($C165&gt;=300, $C165&lt;484), P$7*$E165^$D$16*$F165^G$14, IF(AND($C165&gt;=484, $C165&lt;1500), Y$7*$E165^$D$16*$F165^G$14, "DUD")))</f>
        <v>0.10185161767564259</v>
      </c>
      <c r="Z165">
        <f t="shared" ref="Z165:Z228" si="170">IF($C165&lt;300, H$7*$E165^$D$16*$F165^H$14,IF(AND($C165&gt;=300, $C165&lt;484), Q$7*$E165^$D$16*$F165^H$14, IF(AND($C165&gt;=484, $C165&lt;1500), Z$7*$E165^$D$16*$F165^H$14, "DUD")))</f>
        <v>-8.4715366410587547E-3</v>
      </c>
      <c r="AA165">
        <f t="shared" ref="AA165:AA228" si="171">IF($C165&lt;300, I$7*$E165^$D$16*$F165^I$14,IF(AND($C165&gt;=300, $C165&lt;484), R$7*$E165^$D$16*$F165^I$14, IF(AND($C165&gt;=484, $C165&lt;1500), AA$7*$E165^$D$16*$F165^I$14, "DUD")))</f>
        <v>-7.6567280875604836E-4</v>
      </c>
      <c r="AB165">
        <f t="shared" ref="AB165:AB228" si="172">IF($C165&lt;300, D$8*$E165^$D$17*$F165^D$14,IF(AND($C165&gt;=300, $C165&lt;484), M$8*$E165^$D$17*$F165^D$14, IF(AND($C165&gt;=484, $C165&lt;1500), V$8*$E165^$D$17*$F165^D$14, "DUD")))</f>
        <v>163.22754587970579</v>
      </c>
      <c r="AC165">
        <f t="shared" ref="AC165:AC228" si="173">IF($C165&lt;300, E$8*$E165^$D$17*$F165^E$14,IF(AND($C165&gt;=300, $C165&lt;484), N$8*$E165^$D$17*$F165^E$14, IF(AND($C165&gt;=484, $C165&lt;1500), W$8*$E165^$D$17*$F165^E$14, "DUD")))</f>
        <v>1.170782297791245</v>
      </c>
      <c r="AD165">
        <f t="shared" ref="AD165:AD228" si="174">IF($C165&lt;300, F$8*$E165^$D$17*$F165^F$14,IF(AND($C165&gt;=300, $C165&lt;484), O$8*$E165^$D$17*$F165^F$14, IF(AND($C165&gt;=484, $C165&lt;1500), X$8*$E165^$D$17*$F165^F$14, "DUD")))</f>
        <v>-0.72553897845440785</v>
      </c>
      <c r="AE165">
        <f t="shared" ref="AE165:AE228" si="175">IF($C165&lt;300, G$8*$E165^$D$17*$F165^G$14,IF(AND($C165&gt;=300, $C165&lt;484), P$8*$E165^$D$17*$F165^G$14, IF(AND($C165&gt;=484, $C165&lt;1500), Y$8*$E165^$D$17*$F165^G$14, "DUD")))</f>
        <v>-1.4959689839731173E-2</v>
      </c>
      <c r="AF165">
        <f t="shared" ref="AF165:AF228" si="176">IF($C165&lt;300, H$8*$E165^$D$17*$F165^H$14,IF(AND($C165&gt;=300, $C165&lt;484), Q$8*$E165^$D$17*$F165^H$14, IF(AND($C165&gt;=484, $C165&lt;1500), Z$8*$E165^$D$17*$F165^H$14, "DUD")))</f>
        <v>7.0796061425799405E-3</v>
      </c>
      <c r="AG165">
        <f t="shared" ref="AG165:AG228" si="177">IF($C165&lt;300, D$9*$E165^$D$18*$F165^D$14,IF(AND($C165&gt;=300, $C165&lt;484), M$9*$E165^$D$18*$F165^D$14, IF(AND($C165&gt;=484, $C165&lt;1500), V$9*$E165^$D$18*$F165^D$14, "DUD")))</f>
        <v>-89.513193010928703</v>
      </c>
      <c r="AH165">
        <f t="shared" ref="AH165:AH228" si="178">IF($C165&lt;300, E$9*$E165^$D$18*$F165^E$14,IF(AND($C165&gt;=300, $C165&lt;484), N$9*$E165^$D$18*$F165^E$14, IF(AND($C165&gt;=484, $C165&lt;1500), W$9*$E165^$D$18*$F165^E$14, "DUD")))</f>
        <v>0</v>
      </c>
      <c r="AI165">
        <f t="shared" ref="AI165:AI228" si="179">IF($C165&lt;300, F$9*$E165^$D$18*$F165^F$14,IF(AND($C165&gt;=300, $C165&lt;484), O$9*$E165^$D$18*$F165^F$14, IF(AND($C165&gt;=484, $C165&lt;1500), X$9*$E165^$D$18*$F165^F$14, "DUD")))</f>
        <v>0.31464765098494929</v>
      </c>
      <c r="AJ165">
        <f t="shared" ref="AJ165:AJ228" si="180">IF($C165&lt;300, G$9*$E165^$D$18*$F165^G$14,IF(AND($C165&gt;=300, $C165&lt;484), P$9*$E165^$D$18*$F165^G$14, IF(AND($C165&gt;=484, $C165&lt;1500), Y$9*$E165^$D$18*$F165^G$14, "DUD")))</f>
        <v>-2.2896350051054882E-2</v>
      </c>
      <c r="AK165">
        <f t="shared" ref="AK165:AK228" si="181">IF($C165&lt;300, D$10*$E165^$D$19*$F165^D$14,IF(AND($C165&gt;=300, $C165&lt;484), M$10*$E165^$D$19*$F165^D$14, IF(AND($C165&gt;=484, $C165&lt;1500), V$10*$E165^$D$19*$F165^D$14, "DUD")))</f>
        <v>28.268661639326279</v>
      </c>
      <c r="AL165">
        <f t="shared" ref="AL165:AL228" si="182">IF($C165&lt;300, E$10*$E165^$D$19*$F165^E$14,IF(AND($C165&gt;=300, $C165&lt;484), N$10*$E165^$D$19*$F165^E$14, IF(AND($C165&gt;=484, $C165&lt;1500), W$10*$E165^$D$19*$F165^E$14, "DUD")))</f>
        <v>-0.20250303639302525</v>
      </c>
      <c r="AM165">
        <f t="shared" ref="AM165:AM228" si="183">IF($C165&lt;300, D$11*$E165^$D$20*$F165^D$14,IF(AND($C165&gt;=300, $C165&lt;484), M$11*$E165^$D$20*$F165^D$14, IF(AND($C165&gt;=484, $C165&lt;1500), V$11*$E165^$D$20*$F165^D$14, "DUD")))</f>
        <v>-4.8374174834992436</v>
      </c>
      <c r="AN165">
        <f t="shared" ref="AN165:AN228" si="184">IF($C165&lt;300, D$12*$E165^$D$21*$F165^D$14,IF(AND($C165&gt;=300, $C165&lt;484), M$12*$E165^$D$21*$F165^D$14, IF(AND($C165&gt;=484, $C165&lt;1500), V$12*$E165^$D$21*$F165^D$14, "DUD")))</f>
        <v>0.37895324119676838</v>
      </c>
      <c r="AO165">
        <f t="shared" ref="AO165:AO228" si="185">SUM(G165:AN165)</f>
        <v>1.6818385666511384</v>
      </c>
      <c r="AP165" s="69">
        <f t="shared" ref="AP165:AP228" si="186">10^AO165</f>
        <v>48.066064693627851</v>
      </c>
      <c r="AQ165" s="21" t="str">
        <f t="shared" ref="AQ165:AQ228" si="187">IF(AP165="","","Atkinson,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165" s="30">
        <f t="shared" ref="AR165:AR228" si="188">18.28+1.4413*D165+0.0047241*D165^2-0.0024213*D165^3+0.000038064*D165^4</f>
        <v>26.256667533486091</v>
      </c>
      <c r="AS165" s="30">
        <f t="shared" ref="AS165:AS228" si="189">0.019041-0.015268*D165+0.000566012*D165^2-0.0000042329*D165^3-0.000000030354*D165^4</f>
        <v>-5.0527736693377158E-2</v>
      </c>
      <c r="AT165" s="30">
        <f t="shared" ref="AT165:AT228" si="190">-0.00015988+0.000036892*D165-0.0000019473*D165^2+0.000000041674*D165^3-0.00000000033008*D165^4</f>
        <v>-5.2641694629429458E-6</v>
      </c>
      <c r="AU165" s="68">
        <f t="shared" ref="AU165:AU228" si="191">IF(ISNUMBER(C165),IF(AND(A165&gt;C165,B165="halite"),(-5.01872449367917) + 0.521117855127741 * C165 + C165 * C165 * -0.00276532636651147 + C165 * C165 * C165 * -0.0000056616797510133 + 0.167219283196215 * A165 + A165 * A165 * -0.00022855921978017 + A165 * A165 * A165 * 0.0000030812875257656 + C165 * A165 * -0.00322688273803601 + C165 * A165 * A165 * -0.0000046457607039912 + C165 * C165 * A165 * 0.0000337530246311533 + C165 * C165 * A165 * A165 * -0.0000000600890446176 + C165 * C165 * A165 * A165 * A165 * 4.21856907337845E-11 + C165 * C165 * C165 * A165 * A165 * 2.73435969059504E-11 + C165 * C165 * C165 * A165 * A165 * A165 * -3.22220546243756E-14,AR165+AS165*C165+AT165*C165^2),"")</f>
        <v>12.55045349154525</v>
      </c>
      <c r="AV165" s="30" t="str">
        <f t="shared" ref="AV165:AV228" si="192">IF(AND(A165&gt;C165,B165="halite"),"Lecumberri-Sanchez, P., Steele-Macinnis, M. &amp; Bodnar, R.J. () A comprehensive model to calculate PVTX properties of fluid inclusions tha homogenize by halite disappearance. Geochimica et Cosmochimica Acta",IF(AU165="","", "Bodnar, R.J. &amp; Vityk, M.O. (1994) Interpretation of microthermometric data for H2O-NaCl fluid inclusions. B. De Vivo &amp; M.L. Frezzotti, eds. Fluid Inclusions in Minerals, Methods and Applications. Virginia Tech, Blacksburg, VA, p. 117-130"))</f>
        <v>Bodnar, R.J. &amp; Vityk, M.O. (1994) Interpretation of microthermometric data for H2O-NaCl fluid inclusions. B. De Vivo &amp; M.L. Frezzotti, eds. Fluid Inclusions in Minerals, Methods and Applications. Virginia Tech, Blacksburg, VA, p. 117-130</v>
      </c>
      <c r="AW165" s="63">
        <f>IF(AND(A165&gt;C165,B165="halite"),'Tm-supplement'!AS165,         0.9923-0.030512*(C165/100)^2-0.00021977*(C165/100)^4+0.086241*(D165)/10-0.041768*(C165/100)*(D165/10)+0.014825*(C165/100)^2*(D165/10)+0.001446*(C165/100)^3*(D165/10)-0.0000000030852*(C165/100)^8*(D165/10)+0.013051*(C165/100)*(D165/10)^2-0.0061402*(C165/100)^2*(D165/10)^2-0.0012843*(D165/10)^3+0.00037604*(C165/100)^2*(D165/10)^3-0.0000000099594*(C165/100)^2*(D165/10)^7)</f>
        <v>0.82698845428356593</v>
      </c>
      <c r="AX165" s="40" t="str">
        <f t="shared" ref="AX165:AX228" si="193">IF(AND(A165&gt;C165,B165="halite"),"Lecumberri-Sanchez, P., Steele-Macinnis, M. &amp; Bodnar, R.J. (2012) A numerical model to estimate trapping conditions of fluid inclusions that homogenize by halite disappearance. Geochimica et Cosmochimica Acta",IF(AW165="","","Bodnar, R.J. (1983) A method of calculating fluid inclusions volumes based on vapor bubble diameters and P-V-T-X properties of inclusion fluids. Economic Geology, 78, 535-542"))</f>
        <v>Bodnar, R.J. (1983) A method of calculating fluid inclusions volumes based on vapor bubble diameters and P-V-T-X properties of inclusion fluids. Economic Geology, 78, 535-542</v>
      </c>
      <c r="AY165"/>
    </row>
    <row r="166" spans="1:51" ht="13" customHeight="1">
      <c r="A166">
        <f>IF(ISBLANK(Main!C58), IF(ISNUMBER(Main!F58), 'Tm-Th-Salinity'!H166,""),Main!C58)</f>
        <v>-4.5</v>
      </c>
      <c r="B166" t="str">
        <f>Main!D58</f>
        <v>ice</v>
      </c>
      <c r="C166" s="20">
        <f>IF(ISNUMBER(Main!E58),Main!E58,"")</f>
        <v>257</v>
      </c>
      <c r="D166" s="25">
        <f>IF('Tm-Th-Salinity'!E166=0, 0.000001, 'Tm-supplement'!BB166)</f>
        <v>7.1657066249999994</v>
      </c>
      <c r="E166">
        <f t="shared" si="149"/>
        <v>5.3014999999999999</v>
      </c>
      <c r="F166">
        <f t="shared" si="150"/>
        <v>7.1657066249999998E-2</v>
      </c>
      <c r="G166">
        <f t="shared" si="151"/>
        <v>-27.2444260945847</v>
      </c>
      <c r="H166">
        <f t="shared" si="152"/>
        <v>-0.24637408750320003</v>
      </c>
      <c r="I166">
        <f t="shared" si="153"/>
        <v>0</v>
      </c>
      <c r="J166">
        <f t="shared" si="154"/>
        <v>1.8267149796752837E-2</v>
      </c>
      <c r="K166">
        <f t="shared" si="155"/>
        <v>7.5120737117023439E-3</v>
      </c>
      <c r="L166">
        <f t="shared" si="156"/>
        <v>-1.2685892773051332E-3</v>
      </c>
      <c r="M166">
        <f t="shared" si="157"/>
        <v>-4.1483215950250787E-5</v>
      </c>
      <c r="N166">
        <f t="shared" si="158"/>
        <v>-4.6214362961027348E-6</v>
      </c>
      <c r="O166">
        <f t="shared" si="159"/>
        <v>104.30844323904253</v>
      </c>
      <c r="P166">
        <f t="shared" si="160"/>
        <v>1.119155541119041</v>
      </c>
      <c r="Q166">
        <f t="shared" si="161"/>
        <v>-0.13773106429549117</v>
      </c>
      <c r="R166">
        <f t="shared" si="162"/>
        <v>-0.15226247340567359</v>
      </c>
      <c r="S166">
        <f t="shared" si="163"/>
        <v>0</v>
      </c>
      <c r="T166">
        <f t="shared" si="164"/>
        <v>2.7297746941340306E-3</v>
      </c>
      <c r="U166">
        <f t="shared" si="165"/>
        <v>1.3728613091719454E-4</v>
      </c>
      <c r="V166">
        <f t="shared" si="166"/>
        <v>-169.75607435585025</v>
      </c>
      <c r="W166">
        <f t="shared" si="167"/>
        <v>-2.0686108532577712</v>
      </c>
      <c r="X166">
        <f t="shared" si="168"/>
        <v>0.77361145344075544</v>
      </c>
      <c r="Y166">
        <f t="shared" si="169"/>
        <v>0.19583413118926804</v>
      </c>
      <c r="Z166">
        <f t="shared" si="170"/>
        <v>-2.0432460863935603E-2</v>
      </c>
      <c r="AA166">
        <f t="shared" si="171"/>
        <v>-2.3165396296049882E-3</v>
      </c>
      <c r="AB166">
        <f t="shared" si="172"/>
        <v>156.92892802142154</v>
      </c>
      <c r="AC166">
        <f t="shared" si="173"/>
        <v>1.4119643514659086</v>
      </c>
      <c r="AD166">
        <f t="shared" si="174"/>
        <v>-1.0976057200052545</v>
      </c>
      <c r="AE166">
        <f t="shared" si="175"/>
        <v>-2.8388747333034082E-2</v>
      </c>
      <c r="AF166">
        <f t="shared" si="176"/>
        <v>1.685274949122044E-2</v>
      </c>
      <c r="AG166">
        <f t="shared" si="177"/>
        <v>-84.937562130642405</v>
      </c>
      <c r="AH166">
        <f t="shared" si="178"/>
        <v>0</v>
      </c>
      <c r="AI166">
        <f t="shared" si="179"/>
        <v>0.46980030236958215</v>
      </c>
      <c r="AJ166">
        <f t="shared" si="180"/>
        <v>-4.2883782235401707E-2</v>
      </c>
      <c r="AK166">
        <f t="shared" si="181"/>
        <v>26.474098232143927</v>
      </c>
      <c r="AL166">
        <f t="shared" si="182"/>
        <v>-0.23789509934039801</v>
      </c>
      <c r="AM166">
        <f t="shared" si="183"/>
        <v>-4.4712884104393842</v>
      </c>
      <c r="AN166">
        <f t="shared" si="184"/>
        <v>0.34570680282323657</v>
      </c>
      <c r="AO166">
        <f t="shared" si="185"/>
        <v>1.6278745955244793</v>
      </c>
      <c r="AP166" s="69">
        <f t="shared" si="186"/>
        <v>42.449697084716149</v>
      </c>
      <c r="AQ166" s="21" t="str">
        <f t="shared" si="187"/>
        <v>Atkinson, A.B. Jr. (2002) A Model for the PTX Properties of H2O-NaCl. Unpublished MSc Thesis, Dept. of Geosciences, Virginia Tech, Blacksburg VA, 133 pp.</v>
      </c>
      <c r="AR166" s="30">
        <f t="shared" si="188"/>
        <v>28.059967381280483</v>
      </c>
      <c r="AS166" s="30">
        <f t="shared" si="189"/>
        <v>-6.293927498816905E-2</v>
      </c>
      <c r="AT166" s="30">
        <f t="shared" si="190"/>
        <v>1.895181267882472E-5</v>
      </c>
      <c r="AU166" s="68">
        <f t="shared" si="191"/>
        <v>13.136321984944733</v>
      </c>
      <c r="AV166" s="30" t="str">
        <f t="shared" si="192"/>
        <v>Bodnar, R.J. &amp; Vityk, M.O. (1994) Interpretation of microthermometric data for H2O-NaCl fluid inclusions. B. De Vivo &amp; M.L. Frezzotti, eds. Fluid Inclusions in Minerals, Methods and Applications. Virginia Tech, Blacksburg, VA, p. 117-130</v>
      </c>
      <c r="AW166" s="63">
        <f>IF(AND(A166&gt;C166,B166="halite"),'Tm-supplement'!AS166,         0.9923-0.030512*(C166/100)^2-0.00021977*(C166/100)^4+0.086241*(D166)/10-0.041768*(C166/100)*(D166/10)+0.014825*(C166/100)^2*(D166/10)+0.001446*(C166/100)^3*(D166/10)-0.0000000030852*(C166/100)^8*(D166/10)+0.013051*(C166/100)*(D166/10)^2-0.0061402*(C166/100)^2*(D166/10)^2-0.0012843*(D166/10)^3+0.00037604*(C166/100)^2*(D166/10)^3-0.0000000099594*(C166/100)^2*(D166/10)^7)</f>
        <v>0.85065101527299347</v>
      </c>
      <c r="AX166" s="40" t="str">
        <f t="shared" si="193"/>
        <v>Bodnar, R.J. (1983) A method of calculating fluid inclusions volumes based on vapor bubble diameters and P-V-T-X properties of inclusion fluids. Economic Geology, 78, 535-542</v>
      </c>
      <c r="AY166"/>
    </row>
    <row r="167" spans="1:51" ht="13" customHeight="1">
      <c r="A167">
        <f>IF(ISBLANK(Main!C59), IF(ISNUMBER(Main!F59), 'Tm-Th-Salinity'!H167,""),Main!C59)</f>
        <v>-3.6</v>
      </c>
      <c r="B167" t="str">
        <f>Main!D59</f>
        <v>ice</v>
      </c>
      <c r="C167" s="20">
        <f>IF(ISNUMBER(Main!E59),Main!E59,"")</f>
        <v>270</v>
      </c>
      <c r="D167" s="25">
        <f>IF('Tm-Th-Salinity'!E167=0, 0.000001, 'Tm-supplement'!BB167)</f>
        <v>5.8611553920000006</v>
      </c>
      <c r="E167">
        <f t="shared" si="149"/>
        <v>5.4314999999999998</v>
      </c>
      <c r="F167">
        <f t="shared" si="150"/>
        <v>5.8611553920000004E-2</v>
      </c>
      <c r="G167">
        <f t="shared" si="151"/>
        <v>-27.2444260945847</v>
      </c>
      <c r="H167">
        <f t="shared" si="152"/>
        <v>-0.20152050411615349</v>
      </c>
      <c r="I167">
        <f t="shared" si="153"/>
        <v>0</v>
      </c>
      <c r="J167">
        <f t="shared" si="154"/>
        <v>9.9963954115458251E-3</v>
      </c>
      <c r="K167">
        <f t="shared" si="155"/>
        <v>3.3624566132559146E-3</v>
      </c>
      <c r="L167">
        <f t="shared" si="156"/>
        <v>-4.6445334689446062E-4</v>
      </c>
      <c r="M167">
        <f t="shared" si="157"/>
        <v>-1.2422748415356533E-5</v>
      </c>
      <c r="N167">
        <f t="shared" si="158"/>
        <v>-1.1320000752135589E-6</v>
      </c>
      <c r="O167">
        <f t="shared" si="159"/>
        <v>106.86622832271235</v>
      </c>
      <c r="P167">
        <f t="shared" si="160"/>
        <v>0.93785495992198253</v>
      </c>
      <c r="Q167">
        <f t="shared" si="161"/>
        <v>-9.4406380176387764E-2</v>
      </c>
      <c r="R167">
        <f t="shared" si="162"/>
        <v>-8.5366315028422401E-2</v>
      </c>
      <c r="S167">
        <f t="shared" si="163"/>
        <v>0</v>
      </c>
      <c r="T167">
        <f t="shared" si="164"/>
        <v>1.0239267336131369E-3</v>
      </c>
      <c r="U167">
        <f t="shared" si="165"/>
        <v>4.2120445545094969E-5</v>
      </c>
      <c r="V167">
        <f t="shared" si="166"/>
        <v>-178.18344846685125</v>
      </c>
      <c r="W167">
        <f t="shared" si="167"/>
        <v>-1.7760085299649464</v>
      </c>
      <c r="X167">
        <f t="shared" si="168"/>
        <v>0.54326703276079613</v>
      </c>
      <c r="Y167">
        <f t="shared" si="169"/>
        <v>0.11248718747191191</v>
      </c>
      <c r="Z167">
        <f t="shared" si="170"/>
        <v>-9.5997419833496779E-3</v>
      </c>
      <c r="AA167">
        <f t="shared" si="171"/>
        <v>-8.9023124109646962E-4</v>
      </c>
      <c r="AB167">
        <f t="shared" si="172"/>
        <v>168.75865774910957</v>
      </c>
      <c r="AC167">
        <f t="shared" si="173"/>
        <v>1.2419696940327769</v>
      </c>
      <c r="AD167">
        <f t="shared" si="174"/>
        <v>-0.78969218518557793</v>
      </c>
      <c r="AE167">
        <f t="shared" si="175"/>
        <v>-1.6706363253827534E-2</v>
      </c>
      <c r="AF167">
        <f t="shared" si="176"/>
        <v>8.112050919622367E-3</v>
      </c>
      <c r="AG167">
        <f t="shared" si="177"/>
        <v>-93.580177427045967</v>
      </c>
      <c r="AH167">
        <f t="shared" si="178"/>
        <v>0</v>
      </c>
      <c r="AI167">
        <f t="shared" si="179"/>
        <v>0.346294655292401</v>
      </c>
      <c r="AJ167">
        <f t="shared" si="180"/>
        <v>-2.5855312477073622E-2</v>
      </c>
      <c r="AK167">
        <f t="shared" si="181"/>
        <v>29.883142557406089</v>
      </c>
      <c r="AL167">
        <f t="shared" si="182"/>
        <v>-0.21964170098628094</v>
      </c>
      <c r="AM167">
        <f t="shared" si="183"/>
        <v>-5.170812532542282</v>
      </c>
      <c r="AN167">
        <f t="shared" si="184"/>
        <v>0.40959538300063458</v>
      </c>
      <c r="AO167">
        <f t="shared" si="185"/>
        <v>1.7230046982993792</v>
      </c>
      <c r="AP167" s="69">
        <f t="shared" si="186"/>
        <v>52.845096865055339</v>
      </c>
      <c r="AQ167" s="21" t="str">
        <f t="shared" si="187"/>
        <v>Atkinson, A.B. Jr. (2002) A Model for the PTX Properties of H2O-NaCl. Unpublished MSc Thesis, Dept. of Geosciences, Virginia Tech, Blacksburg VA, 133 pp.</v>
      </c>
      <c r="AR167" s="30">
        <f t="shared" si="188"/>
        <v>26.447365143500623</v>
      </c>
      <c r="AS167" s="30">
        <f t="shared" si="189"/>
        <v>-5.1890942170065547E-2</v>
      </c>
      <c r="AT167" s="30">
        <f t="shared" si="190"/>
        <v>-2.5446471419270403E-6</v>
      </c>
      <c r="AU167" s="68">
        <f t="shared" si="191"/>
        <v>12.251305980936444</v>
      </c>
      <c r="AV167" s="30" t="str">
        <f t="shared" si="192"/>
        <v>Bodnar, R.J. &amp; Vityk, M.O. (1994) Interpretation of microthermometric data for H2O-NaCl fluid inclusions. B. De Vivo &amp; M.L. Frezzotti, eds. Fluid Inclusions in Minerals, Methods and Applications. Virginia Tech, Blacksburg, VA, p. 117-130</v>
      </c>
      <c r="AW167" s="63">
        <f>IF(AND(A167&gt;C167,B167="halite"),'Tm-supplement'!AS167,         0.9923-0.030512*(C167/100)^2-0.00021977*(C167/100)^4+0.086241*(D167)/10-0.041768*(C167/100)*(D167/10)+0.014825*(C167/100)^2*(D167/10)+0.001446*(C167/100)^3*(D167/10)-0.0000000030852*(C167/100)^8*(D167/10)+0.013051*(C167/100)*(D167/10)^2-0.0061402*(C167/100)^2*(D167/10)^2-0.0012843*(D167/10)^3+0.00037604*(C167/100)^2*(D167/10)^3-0.0000000099594*(C167/100)^2*(D167/10)^7)</f>
        <v>0.81967901276037436</v>
      </c>
      <c r="AX167" s="40" t="str">
        <f t="shared" si="193"/>
        <v>Bodnar, R.J. (1983) A method of calculating fluid inclusions volumes based on vapor bubble diameters and P-V-T-X properties of inclusion fluids. Economic Geology, 78, 535-542</v>
      </c>
      <c r="AY167"/>
    </row>
    <row r="168" spans="1:51" ht="13" customHeight="1">
      <c r="A168">
        <f>IF(ISBLANK(Main!C60), IF(ISNUMBER(Main!F60), 'Tm-Th-Salinity'!H168,""),Main!C60)</f>
        <v>-2.7</v>
      </c>
      <c r="B168" t="str">
        <f>Main!D60</f>
        <v>ice</v>
      </c>
      <c r="C168" s="20">
        <f>IF(ISNUMBER(Main!E60),Main!E60,"")</f>
        <v>261</v>
      </c>
      <c r="D168" s="25">
        <f>IF('Tm-Th-Salinity'!E168=0, 0.000001, 'Tm-supplement'!BB168)</f>
        <v>4.4947454310000001</v>
      </c>
      <c r="E168">
        <f t="shared" si="149"/>
        <v>5.3414999999999999</v>
      </c>
      <c r="F168">
        <f t="shared" si="150"/>
        <v>4.4947454310000003E-2</v>
      </c>
      <c r="G168">
        <f t="shared" si="151"/>
        <v>-27.2444260945847</v>
      </c>
      <c r="H168">
        <f t="shared" si="152"/>
        <v>-0.15454007009696724</v>
      </c>
      <c r="I168">
        <f t="shared" si="153"/>
        <v>0</v>
      </c>
      <c r="J168">
        <f t="shared" si="154"/>
        <v>4.5082606620334828E-3</v>
      </c>
      <c r="K168">
        <f t="shared" si="155"/>
        <v>1.1629047519987668E-3</v>
      </c>
      <c r="L168">
        <f t="shared" si="156"/>
        <v>-1.2318318154570413E-4</v>
      </c>
      <c r="M168">
        <f t="shared" si="157"/>
        <v>-2.5266720368466019E-6</v>
      </c>
      <c r="N168">
        <f t="shared" si="158"/>
        <v>-1.7656292043547554E-7</v>
      </c>
      <c r="O168">
        <f t="shared" si="159"/>
        <v>105.09545403401786</v>
      </c>
      <c r="P168">
        <f t="shared" si="160"/>
        <v>0.70729565864233346</v>
      </c>
      <c r="Q168">
        <f t="shared" si="161"/>
        <v>-5.4599482023335741E-2</v>
      </c>
      <c r="R168">
        <f t="shared" si="162"/>
        <v>-3.7861304698822575E-2</v>
      </c>
      <c r="S168">
        <f t="shared" si="163"/>
        <v>0</v>
      </c>
      <c r="T168">
        <f t="shared" si="164"/>
        <v>2.670678750450559E-4</v>
      </c>
      <c r="U168">
        <f t="shared" si="165"/>
        <v>8.424954988349255E-6</v>
      </c>
      <c r="V168">
        <f t="shared" si="166"/>
        <v>-172.32736900179148</v>
      </c>
      <c r="W168">
        <f t="shared" si="167"/>
        <v>-1.3172063297548986</v>
      </c>
      <c r="X168">
        <f t="shared" si="168"/>
        <v>0.30898968179078729</v>
      </c>
      <c r="Y168">
        <f t="shared" si="169"/>
        <v>4.9063163571922641E-2</v>
      </c>
      <c r="Z168">
        <f t="shared" si="170"/>
        <v>-3.2109527447499128E-3</v>
      </c>
      <c r="AA168">
        <f t="shared" si="171"/>
        <v>-2.2834896562886906E-4</v>
      </c>
      <c r="AB168">
        <f t="shared" si="172"/>
        <v>160.5078986533938</v>
      </c>
      <c r="AC168">
        <f t="shared" si="173"/>
        <v>0.90586443469905908</v>
      </c>
      <c r="AD168">
        <f t="shared" si="174"/>
        <v>-0.44170459256436356</v>
      </c>
      <c r="AE168">
        <f t="shared" si="175"/>
        <v>-7.1660174069849755E-3</v>
      </c>
      <c r="AF168">
        <f t="shared" si="176"/>
        <v>2.6683848769008451E-3</v>
      </c>
      <c r="AG168">
        <f t="shared" si="177"/>
        <v>-87.530147377334572</v>
      </c>
      <c r="AH168">
        <f t="shared" si="178"/>
        <v>0</v>
      </c>
      <c r="AI168">
        <f t="shared" si="179"/>
        <v>0.19048610962379905</v>
      </c>
      <c r="AJ168">
        <f t="shared" si="180"/>
        <v>-1.0906594791394329E-2</v>
      </c>
      <c r="AK168">
        <f t="shared" si="181"/>
        <v>27.48802333999253</v>
      </c>
      <c r="AL168">
        <f t="shared" si="182"/>
        <v>-0.154936559075843</v>
      </c>
      <c r="AM168">
        <f t="shared" si="183"/>
        <v>-4.6775612805431637</v>
      </c>
      <c r="AN168">
        <f t="shared" si="184"/>
        <v>0.36438391241937707</v>
      </c>
      <c r="AO168">
        <f t="shared" si="185"/>
        <v>1.6640841384790215</v>
      </c>
      <c r="AP168" s="69">
        <f t="shared" si="186"/>
        <v>46.140695704350712</v>
      </c>
      <c r="AQ168" s="21" t="str">
        <f t="shared" si="187"/>
        <v>Atkinson, A.B. Jr. (2002) A Model for the PTX Properties of H2O-NaCl. Unpublished MSc Thesis, Dept. of Geosciences, Virginia Tech, Blacksburg VA, 133 pp.</v>
      </c>
      <c r="AR168" s="30">
        <f t="shared" si="188"/>
        <v>24.649383230902465</v>
      </c>
      <c r="AS168" s="30">
        <f t="shared" si="189"/>
        <v>-3.854654434097262E-2</v>
      </c>
      <c r="AT168" s="30">
        <f t="shared" si="190"/>
        <v>-2.9751106854037161E-5</v>
      </c>
      <c r="AU168" s="68">
        <f t="shared" si="191"/>
        <v>12.562060007904748</v>
      </c>
      <c r="AV168" s="30" t="str">
        <f t="shared" si="192"/>
        <v>Bodnar, R.J. &amp; Vityk, M.O. (1994) Interpretation of microthermometric data for H2O-NaCl fluid inclusions. B. De Vivo &amp; M.L. Frezzotti, eds. Fluid Inclusions in Minerals, Methods and Applications. Virginia Tech, Blacksburg, VA, p. 117-130</v>
      </c>
      <c r="AW168" s="63">
        <f>IF(AND(A168&gt;C168,B168="halite"),'Tm-supplement'!AS168,         0.9923-0.030512*(C168/100)^2-0.00021977*(C168/100)^4+0.086241*(D168)/10-0.041768*(C168/100)*(D168/10)+0.014825*(C168/100)^2*(D168/10)+0.001446*(C168/100)^3*(D168/10)-0.0000000030852*(C168/100)^8*(D168/10)+0.013051*(C168/100)*(D168/10)^2-0.0061402*(C168/100)^2*(D168/10)^2-0.0012843*(D168/10)^3+0.00037604*(C168/100)^2*(D168/10)^3-0.0000000099594*(C168/100)^2*(D168/10)^7)</f>
        <v>0.81950691520299779</v>
      </c>
      <c r="AX168" s="40" t="str">
        <f t="shared" si="193"/>
        <v>Bodnar, R.J. (1983) A method of calculating fluid inclusions volumes based on vapor bubble diameters and P-V-T-X properties of inclusion fluids. Economic Geology, 78, 535-542</v>
      </c>
      <c r="AY168"/>
    </row>
    <row r="169" spans="1:51" ht="13" customHeight="1">
      <c r="A169">
        <f>IF(ISBLANK(Main!C61), IF(ISNUMBER(Main!F61), 'Tm-Th-Salinity'!H169,""),Main!C61)</f>
        <v>-3.6</v>
      </c>
      <c r="B169" t="str">
        <f>Main!D61</f>
        <v>ice</v>
      </c>
      <c r="C169" s="20">
        <f>IF(ISNUMBER(Main!E61),Main!E61,"")</f>
        <v>270</v>
      </c>
      <c r="D169" s="25">
        <f>IF('Tm-Th-Salinity'!E169=0, 0.000001, 'Tm-supplement'!BB169)</f>
        <v>5.8611553920000006</v>
      </c>
      <c r="E169">
        <f t="shared" si="149"/>
        <v>5.4314999999999998</v>
      </c>
      <c r="F169">
        <f t="shared" si="150"/>
        <v>5.8611553920000004E-2</v>
      </c>
      <c r="G169">
        <f t="shared" si="151"/>
        <v>-27.2444260945847</v>
      </c>
      <c r="H169">
        <f t="shared" si="152"/>
        <v>-0.20152050411615349</v>
      </c>
      <c r="I169">
        <f t="shared" si="153"/>
        <v>0</v>
      </c>
      <c r="J169">
        <f t="shared" si="154"/>
        <v>9.9963954115458251E-3</v>
      </c>
      <c r="K169">
        <f t="shared" si="155"/>
        <v>3.3624566132559146E-3</v>
      </c>
      <c r="L169">
        <f t="shared" si="156"/>
        <v>-4.6445334689446062E-4</v>
      </c>
      <c r="M169">
        <f t="shared" si="157"/>
        <v>-1.2422748415356533E-5</v>
      </c>
      <c r="N169">
        <f t="shared" si="158"/>
        <v>-1.1320000752135589E-6</v>
      </c>
      <c r="O169">
        <f t="shared" si="159"/>
        <v>106.86622832271235</v>
      </c>
      <c r="P169">
        <f t="shared" si="160"/>
        <v>0.93785495992198253</v>
      </c>
      <c r="Q169">
        <f t="shared" si="161"/>
        <v>-9.4406380176387764E-2</v>
      </c>
      <c r="R169">
        <f t="shared" si="162"/>
        <v>-8.5366315028422401E-2</v>
      </c>
      <c r="S169">
        <f t="shared" si="163"/>
        <v>0</v>
      </c>
      <c r="T169">
        <f t="shared" si="164"/>
        <v>1.0239267336131369E-3</v>
      </c>
      <c r="U169">
        <f t="shared" si="165"/>
        <v>4.2120445545094969E-5</v>
      </c>
      <c r="V169">
        <f t="shared" si="166"/>
        <v>-178.18344846685125</v>
      </c>
      <c r="W169">
        <f t="shared" si="167"/>
        <v>-1.7760085299649464</v>
      </c>
      <c r="X169">
        <f t="shared" si="168"/>
        <v>0.54326703276079613</v>
      </c>
      <c r="Y169">
        <f t="shared" si="169"/>
        <v>0.11248718747191191</v>
      </c>
      <c r="Z169">
        <f t="shared" si="170"/>
        <v>-9.5997419833496779E-3</v>
      </c>
      <c r="AA169">
        <f t="shared" si="171"/>
        <v>-8.9023124109646962E-4</v>
      </c>
      <c r="AB169">
        <f t="shared" si="172"/>
        <v>168.75865774910957</v>
      </c>
      <c r="AC169">
        <f t="shared" si="173"/>
        <v>1.2419696940327769</v>
      </c>
      <c r="AD169">
        <f t="shared" si="174"/>
        <v>-0.78969218518557793</v>
      </c>
      <c r="AE169">
        <f t="shared" si="175"/>
        <v>-1.6706363253827534E-2</v>
      </c>
      <c r="AF169">
        <f t="shared" si="176"/>
        <v>8.112050919622367E-3</v>
      </c>
      <c r="AG169">
        <f t="shared" si="177"/>
        <v>-93.580177427045967</v>
      </c>
      <c r="AH169">
        <f t="shared" si="178"/>
        <v>0</v>
      </c>
      <c r="AI169">
        <f t="shared" si="179"/>
        <v>0.346294655292401</v>
      </c>
      <c r="AJ169">
        <f t="shared" si="180"/>
        <v>-2.5855312477073622E-2</v>
      </c>
      <c r="AK169">
        <f t="shared" si="181"/>
        <v>29.883142557406089</v>
      </c>
      <c r="AL169">
        <f t="shared" si="182"/>
        <v>-0.21964170098628094</v>
      </c>
      <c r="AM169">
        <f t="shared" si="183"/>
        <v>-5.170812532542282</v>
      </c>
      <c r="AN169">
        <f t="shared" si="184"/>
        <v>0.40959538300063458</v>
      </c>
      <c r="AO169">
        <f t="shared" si="185"/>
        <v>1.7230046982993792</v>
      </c>
      <c r="AP169" s="69">
        <f t="shared" si="186"/>
        <v>52.845096865055339</v>
      </c>
      <c r="AQ169" s="21" t="str">
        <f t="shared" si="187"/>
        <v>Atkinson, A.B. Jr. (2002) A Model for the PTX Properties of H2O-NaCl. Unpublished MSc Thesis, Dept. of Geosciences, Virginia Tech, Blacksburg VA, 133 pp.</v>
      </c>
      <c r="AR169" s="30">
        <f t="shared" si="188"/>
        <v>26.447365143500623</v>
      </c>
      <c r="AS169" s="30">
        <f t="shared" si="189"/>
        <v>-5.1890942170065547E-2</v>
      </c>
      <c r="AT169" s="30">
        <f t="shared" si="190"/>
        <v>-2.5446471419270403E-6</v>
      </c>
      <c r="AU169" s="68">
        <f t="shared" si="191"/>
        <v>12.251305980936444</v>
      </c>
      <c r="AV169" s="30" t="str">
        <f t="shared" si="192"/>
        <v>Bodnar, R.J. &amp; Vityk, M.O. (1994) Interpretation of microthermometric data for H2O-NaCl fluid inclusions. B. De Vivo &amp; M.L. Frezzotti, eds. Fluid Inclusions in Minerals, Methods and Applications. Virginia Tech, Blacksburg, VA, p. 117-130</v>
      </c>
      <c r="AW169" s="63">
        <f>IF(AND(A169&gt;C169,B169="halite"),'Tm-supplement'!AS169,         0.9923-0.030512*(C169/100)^2-0.00021977*(C169/100)^4+0.086241*(D169)/10-0.041768*(C169/100)*(D169/10)+0.014825*(C169/100)^2*(D169/10)+0.001446*(C169/100)^3*(D169/10)-0.0000000030852*(C169/100)^8*(D169/10)+0.013051*(C169/100)*(D169/10)^2-0.0061402*(C169/100)^2*(D169/10)^2-0.0012843*(D169/10)^3+0.00037604*(C169/100)^2*(D169/10)^3-0.0000000099594*(C169/100)^2*(D169/10)^7)</f>
        <v>0.81967901276037436</v>
      </c>
      <c r="AX169" s="40" t="str">
        <f t="shared" si="193"/>
        <v>Bodnar, R.J. (1983) A method of calculating fluid inclusions volumes based on vapor bubble diameters and P-V-T-X properties of inclusion fluids. Economic Geology, 78, 535-542</v>
      </c>
      <c r="AY169"/>
    </row>
    <row r="170" spans="1:51" ht="13" customHeight="1">
      <c r="A170">
        <f>IF(ISBLANK(Main!C62), IF(ISNUMBER(Main!F62), 'Tm-Th-Salinity'!H170,""),Main!C62)</f>
        <v>-4.2</v>
      </c>
      <c r="B170" t="str">
        <f>Main!D62</f>
        <v>ice</v>
      </c>
      <c r="C170" s="20">
        <f>IF(ISNUMBER(Main!E62),Main!E62,"")</f>
        <v>273</v>
      </c>
      <c r="D170" s="25">
        <f>IF('Tm-Th-Salinity'!E170=0, 0.000001, 'Tm-supplement'!BB170)</f>
        <v>6.7375790160000006</v>
      </c>
      <c r="E170">
        <f t="shared" si="149"/>
        <v>5.4615</v>
      </c>
      <c r="F170">
        <f t="shared" si="150"/>
        <v>6.7375790160000004E-2</v>
      </c>
      <c r="G170">
        <f t="shared" si="151"/>
        <v>-27.2444260945847</v>
      </c>
      <c r="H170">
        <f t="shared" si="152"/>
        <v>-0.23165403901080145</v>
      </c>
      <c r="I170">
        <f t="shared" si="153"/>
        <v>0</v>
      </c>
      <c r="J170">
        <f t="shared" si="154"/>
        <v>1.5184669159989794E-2</v>
      </c>
      <c r="K170">
        <f t="shared" si="155"/>
        <v>5.8713670686113316E-3</v>
      </c>
      <c r="L170">
        <f t="shared" si="156"/>
        <v>-9.3227765706484255E-4</v>
      </c>
      <c r="M170">
        <f t="shared" si="157"/>
        <v>-2.8664310865825288E-5</v>
      </c>
      <c r="N170">
        <f t="shared" si="158"/>
        <v>-3.0025545522869029E-6</v>
      </c>
      <c r="O170">
        <f t="shared" si="159"/>
        <v>107.45648641894385</v>
      </c>
      <c r="P170">
        <f t="shared" si="160"/>
        <v>1.0840478926609398</v>
      </c>
      <c r="Q170">
        <f t="shared" si="161"/>
        <v>-0.12543963210477324</v>
      </c>
      <c r="R170">
        <f t="shared" si="162"/>
        <v>-0.13038889249206465</v>
      </c>
      <c r="S170">
        <f t="shared" si="163"/>
        <v>0</v>
      </c>
      <c r="T170">
        <f t="shared" si="164"/>
        <v>2.0666370712783717E-3</v>
      </c>
      <c r="U170">
        <f t="shared" si="165"/>
        <v>9.7725730549688862E-5</v>
      </c>
      <c r="V170">
        <f t="shared" si="166"/>
        <v>-180.15721849726359</v>
      </c>
      <c r="W170">
        <f t="shared" si="167"/>
        <v>-2.0641915286860764</v>
      </c>
      <c r="X170">
        <f t="shared" si="168"/>
        <v>0.72583671334547328</v>
      </c>
      <c r="Y170">
        <f t="shared" si="169"/>
        <v>0.17276241806073089</v>
      </c>
      <c r="Z170">
        <f t="shared" si="170"/>
        <v>-1.6948310510021918E-2</v>
      </c>
      <c r="AA170">
        <f t="shared" si="171"/>
        <v>-1.8067177800835273E-3</v>
      </c>
      <c r="AB170">
        <f t="shared" si="172"/>
        <v>171.57046362574889</v>
      </c>
      <c r="AC170">
        <f t="shared" si="173"/>
        <v>1.4514701095023363</v>
      </c>
      <c r="AD170">
        <f t="shared" si="174"/>
        <v>-1.0609027479027546</v>
      </c>
      <c r="AE170">
        <f t="shared" si="175"/>
        <v>-2.5800034703990886E-2</v>
      </c>
      <c r="AF170">
        <f t="shared" si="176"/>
        <v>1.4400901299525726E-2</v>
      </c>
      <c r="AG170">
        <f t="shared" si="177"/>
        <v>-95.664868913372956</v>
      </c>
      <c r="AH170">
        <f t="shared" si="178"/>
        <v>0</v>
      </c>
      <c r="AI170">
        <f t="shared" si="179"/>
        <v>0.46779510912808531</v>
      </c>
      <c r="AJ170">
        <f t="shared" si="180"/>
        <v>-4.0149516057851373E-2</v>
      </c>
      <c r="AK170">
        <f t="shared" si="181"/>
        <v>30.717582772337604</v>
      </c>
      <c r="AL170">
        <f t="shared" si="182"/>
        <v>-0.25953516208532035</v>
      </c>
      <c r="AM170">
        <f t="shared" si="183"/>
        <v>-5.3445570521257544</v>
      </c>
      <c r="AN170">
        <f t="shared" si="184"/>
        <v>0.42569655087554853</v>
      </c>
      <c r="AO170">
        <f t="shared" si="185"/>
        <v>1.7409118277301894</v>
      </c>
      <c r="AP170" s="69">
        <f t="shared" si="186"/>
        <v>55.069588048982915</v>
      </c>
      <c r="AQ170" s="21" t="str">
        <f t="shared" si="187"/>
        <v>Atkinson, A.B. Jr. (2002) A Model for the PTX Properties of H2O-NaCl. Unpublished MSc Thesis, Dept. of Geosciences, Virginia Tech, Blacksburg VA, 133 pp.</v>
      </c>
      <c r="AR170" s="30">
        <f t="shared" si="188"/>
        <v>27.543201690558366</v>
      </c>
      <c r="AS170" s="30">
        <f t="shared" si="189"/>
        <v>-5.94914504775748E-2</v>
      </c>
      <c r="AT170" s="30">
        <f t="shared" si="190"/>
        <v>1.2351025810892233E-5</v>
      </c>
      <c r="AU170" s="68">
        <f t="shared" si="191"/>
        <v>12.222545312840431</v>
      </c>
      <c r="AV170" s="30" t="str">
        <f t="shared" si="192"/>
        <v>Bodnar, R.J. &amp; Vityk, M.O. (1994) Interpretation of microthermometric data for H2O-NaCl fluid inclusions. B. De Vivo &amp; M.L. Frezzotti, eds. Fluid Inclusions in Minerals, Methods and Applications. Virginia Tech, Blacksburg, VA, p. 117-130</v>
      </c>
      <c r="AW170" s="63">
        <f>IF(AND(A170&gt;C170,B170="halite"),'Tm-supplement'!AS170,         0.9923-0.030512*(C170/100)^2-0.00021977*(C170/100)^4+0.086241*(D170)/10-0.041768*(C170/100)*(D170/10)+0.014825*(C170/100)^2*(D170/10)+0.001446*(C170/100)^3*(D170/10)-0.0000000030852*(C170/100)^8*(D170/10)+0.013051*(C170/100)*(D170/10)^2-0.0061402*(C170/100)^2*(D170/10)^2-0.0012843*(D170/10)^3+0.00037604*(C170/100)^2*(D170/10)^3-0.0000000099594*(C170/100)^2*(D170/10)^7)</f>
        <v>0.82409266615161747</v>
      </c>
      <c r="AX170" s="40" t="str">
        <f t="shared" si="193"/>
        <v>Bodnar, R.J. (1983) A method of calculating fluid inclusions volumes based on vapor bubble diameters and P-V-T-X properties of inclusion fluids. Economic Geology, 78, 535-542</v>
      </c>
      <c r="AY170"/>
    </row>
    <row r="171" spans="1:51" ht="13" customHeight="1">
      <c r="A171">
        <f>IF(ISBLANK(Main!C63), IF(ISNUMBER(Main!F63), 'Tm-Th-Salinity'!H171,""),Main!C63)</f>
        <v>-4.2</v>
      </c>
      <c r="B171" t="str">
        <f>Main!D63</f>
        <v>ice</v>
      </c>
      <c r="C171" s="20">
        <f>IF(ISNUMBER(Main!E63),Main!E63,"")</f>
        <v>250</v>
      </c>
      <c r="D171" s="25">
        <f>IF('Tm-Th-Salinity'!E171=0, 0.000001, 'Tm-supplement'!BB171)</f>
        <v>6.7375790160000006</v>
      </c>
      <c r="E171">
        <f t="shared" si="149"/>
        <v>5.2314999999999996</v>
      </c>
      <c r="F171">
        <f t="shared" si="150"/>
        <v>6.7375790160000004E-2</v>
      </c>
      <c r="G171">
        <f t="shared" si="151"/>
        <v>-27.2444260945847</v>
      </c>
      <c r="H171">
        <f t="shared" si="152"/>
        <v>-0.23165403901080145</v>
      </c>
      <c r="I171">
        <f t="shared" si="153"/>
        <v>0</v>
      </c>
      <c r="J171">
        <f t="shared" si="154"/>
        <v>1.5184669159989794E-2</v>
      </c>
      <c r="K171">
        <f t="shared" si="155"/>
        <v>5.8713670686113316E-3</v>
      </c>
      <c r="L171">
        <f t="shared" si="156"/>
        <v>-9.3227765706484255E-4</v>
      </c>
      <c r="M171">
        <f t="shared" si="157"/>
        <v>-2.8664310865825288E-5</v>
      </c>
      <c r="N171">
        <f t="shared" si="158"/>
        <v>-3.0025545522869029E-6</v>
      </c>
      <c r="O171">
        <f t="shared" si="159"/>
        <v>102.93117434783571</v>
      </c>
      <c r="P171">
        <f t="shared" si="160"/>
        <v>1.0383954134314211</v>
      </c>
      <c r="Q171">
        <f t="shared" si="161"/>
        <v>-0.12015699631165819</v>
      </c>
      <c r="R171">
        <f t="shared" si="162"/>
        <v>-0.12489782863173783</v>
      </c>
      <c r="S171">
        <f t="shared" si="163"/>
        <v>0</v>
      </c>
      <c r="T171">
        <f t="shared" si="164"/>
        <v>1.979604840866575E-3</v>
      </c>
      <c r="U171">
        <f t="shared" si="165"/>
        <v>9.361020953413846E-5</v>
      </c>
      <c r="V171">
        <f t="shared" si="166"/>
        <v>-165.30281574596833</v>
      </c>
      <c r="W171">
        <f t="shared" si="167"/>
        <v>-1.8939938947601256</v>
      </c>
      <c r="X171">
        <f t="shared" si="168"/>
        <v>0.66598970326369922</v>
      </c>
      <c r="Y171">
        <f t="shared" si="169"/>
        <v>0.15851773466937003</v>
      </c>
      <c r="Z171">
        <f t="shared" si="170"/>
        <v>-1.5550880907312438E-2</v>
      </c>
      <c r="AA171">
        <f t="shared" si="171"/>
        <v>-1.657749485684075E-3</v>
      </c>
      <c r="AB171">
        <f t="shared" si="172"/>
        <v>150.79446466857857</v>
      </c>
      <c r="AC171">
        <f t="shared" si="173"/>
        <v>1.2757070973607829</v>
      </c>
      <c r="AD171">
        <f t="shared" si="174"/>
        <v>-0.93243474753547662</v>
      </c>
      <c r="AE171">
        <f t="shared" si="175"/>
        <v>-2.2675828574465526E-2</v>
      </c>
      <c r="AF171">
        <f t="shared" si="176"/>
        <v>1.2657051547893082E-2</v>
      </c>
      <c r="AG171">
        <f t="shared" si="177"/>
        <v>-80.539633205194733</v>
      </c>
      <c r="AH171">
        <f t="shared" si="178"/>
        <v>0</v>
      </c>
      <c r="AI171">
        <f t="shared" si="179"/>
        <v>0.39383367094222099</v>
      </c>
      <c r="AJ171">
        <f t="shared" si="180"/>
        <v>-3.3801617389906835E-2</v>
      </c>
      <c r="AK171">
        <f t="shared" si="181"/>
        <v>24.771853077678571</v>
      </c>
      <c r="AL171">
        <f t="shared" si="182"/>
        <v>-0.20929924568995606</v>
      </c>
      <c r="AM171">
        <f t="shared" si="183"/>
        <v>-4.1285492283108489</v>
      </c>
      <c r="AN171">
        <f t="shared" si="184"/>
        <v>0.31499247080125625</v>
      </c>
      <c r="AO171">
        <f t="shared" si="185"/>
        <v>1.5782034405102698</v>
      </c>
      <c r="AP171" s="69">
        <f t="shared" si="186"/>
        <v>37.861990354397179</v>
      </c>
      <c r="AQ171" s="21" t="str">
        <f t="shared" si="187"/>
        <v>Atkinson, A.B. Jr. (2002) A Model for the PTX Properties of H2O-NaCl. Unpublished MSc Thesis, Dept. of Geosciences, Virginia Tech, Blacksburg VA, 133 pp.</v>
      </c>
      <c r="AR171" s="30">
        <f t="shared" si="188"/>
        <v>27.543201690558366</v>
      </c>
      <c r="AS171" s="30">
        <f t="shared" si="189"/>
        <v>-5.94914504775748E-2</v>
      </c>
      <c r="AT171" s="30">
        <f t="shared" si="190"/>
        <v>1.2351025810892233E-5</v>
      </c>
      <c r="AU171" s="68">
        <f t="shared" si="191"/>
        <v>13.44227818434543</v>
      </c>
      <c r="AV171" s="30" t="str">
        <f t="shared" si="192"/>
        <v>Bodnar, R.J. &amp; Vityk, M.O. (1994) Interpretation of microthermometric data for H2O-NaCl fluid inclusions. B. De Vivo &amp; M.L. Frezzotti, eds. Fluid Inclusions in Minerals, Methods and Applications. Virginia Tech, Blacksburg, VA, p. 117-130</v>
      </c>
      <c r="AW171" s="63">
        <f>IF(AND(A171&gt;C171,B171="halite"),'Tm-supplement'!AS171,         0.9923-0.030512*(C171/100)^2-0.00021977*(C171/100)^4+0.086241*(D171)/10-0.041768*(C171/100)*(D171/10)+0.014825*(C171/100)^2*(D171/10)+0.001446*(C171/100)^3*(D171/10)-0.0000000030852*(C171/100)^8*(D171/10)+0.013051*(C171/100)*(D171/10)^2-0.0061402*(C171/100)^2*(D171/10)^2-0.0012843*(D171/10)^3+0.00037604*(C171/100)^2*(D171/10)^3-0.0000000099594*(C171/100)^2*(D171/10)^7)</f>
        <v>0.85613079166898254</v>
      </c>
      <c r="AX171" s="40" t="str">
        <f t="shared" si="193"/>
        <v>Bodnar, R.J. (1983) A method of calculating fluid inclusions volumes based on vapor bubble diameters and P-V-T-X properties of inclusion fluids. Economic Geology, 78, 535-542</v>
      </c>
      <c r="AY171"/>
    </row>
    <row r="172" spans="1:51" ht="13" customHeight="1">
      <c r="A172">
        <f>IF(ISBLANK(Main!C64), IF(ISNUMBER(Main!F64), 'Tm-Th-Salinity'!H172,""),Main!C64)</f>
        <v>-2.9</v>
      </c>
      <c r="B172" t="str">
        <f>Main!D64</f>
        <v>ice</v>
      </c>
      <c r="C172" s="20">
        <f>IF(ISNUMBER(Main!E64),Main!E64,"")</f>
        <v>250</v>
      </c>
      <c r="D172" s="25">
        <f>IF('Tm-Th-Salinity'!E172=0, 0.000001, 'Tm-supplement'!BB172)</f>
        <v>4.8038626730000002</v>
      </c>
      <c r="E172">
        <f t="shared" si="149"/>
        <v>5.2314999999999996</v>
      </c>
      <c r="F172">
        <f t="shared" si="150"/>
        <v>4.8038626730000006E-2</v>
      </c>
      <c r="G172">
        <f t="shared" si="151"/>
        <v>-27.2444260945847</v>
      </c>
      <c r="H172">
        <f t="shared" si="152"/>
        <v>-0.16516825827362958</v>
      </c>
      <c r="I172">
        <f t="shared" si="153"/>
        <v>0</v>
      </c>
      <c r="J172">
        <f t="shared" si="154"/>
        <v>5.5038358290279135E-3</v>
      </c>
      <c r="K172">
        <f t="shared" si="155"/>
        <v>1.5173510935599316E-3</v>
      </c>
      <c r="L172">
        <f t="shared" si="156"/>
        <v>-1.7178246792740038E-4</v>
      </c>
      <c r="M172">
        <f t="shared" si="157"/>
        <v>-3.7658392636128083E-6</v>
      </c>
      <c r="N172">
        <f t="shared" si="158"/>
        <v>-2.8125347244342641E-7</v>
      </c>
      <c r="O172">
        <f t="shared" si="159"/>
        <v>102.93117434783571</v>
      </c>
      <c r="P172">
        <f t="shared" si="160"/>
        <v>0.74037112656514592</v>
      </c>
      <c r="Q172">
        <f t="shared" si="161"/>
        <v>-6.108329949070649E-2</v>
      </c>
      <c r="R172">
        <f t="shared" si="162"/>
        <v>-4.527047227360264E-2</v>
      </c>
      <c r="S172">
        <f t="shared" si="163"/>
        <v>0</v>
      </c>
      <c r="T172">
        <f t="shared" si="164"/>
        <v>3.6476408343382268E-4</v>
      </c>
      <c r="U172">
        <f t="shared" si="165"/>
        <v>1.2298254934116347E-5</v>
      </c>
      <c r="V172">
        <f t="shared" si="166"/>
        <v>-165.30281574596833</v>
      </c>
      <c r="W172">
        <f t="shared" si="167"/>
        <v>-1.3504088860882397</v>
      </c>
      <c r="X172">
        <f t="shared" si="168"/>
        <v>0.33856412652549173</v>
      </c>
      <c r="Y172">
        <f t="shared" si="169"/>
        <v>5.7456344844737162E-2</v>
      </c>
      <c r="Z172">
        <f t="shared" si="170"/>
        <v>-4.0188504439923637E-3</v>
      </c>
      <c r="AA172">
        <f t="shared" si="171"/>
        <v>-3.0545867499684416E-4</v>
      </c>
      <c r="AB172">
        <f t="shared" si="172"/>
        <v>150.79446466857857</v>
      </c>
      <c r="AC172">
        <f t="shared" si="173"/>
        <v>0.90957325949565415</v>
      </c>
      <c r="AD172">
        <f t="shared" si="174"/>
        <v>-0.47401476973941847</v>
      </c>
      <c r="AE172">
        <f t="shared" si="175"/>
        <v>-8.2190817887481844E-3</v>
      </c>
      <c r="AF172">
        <f t="shared" si="176"/>
        <v>3.2709913693034216E-3</v>
      </c>
      <c r="AG172">
        <f t="shared" si="177"/>
        <v>-80.539633205194733</v>
      </c>
      <c r="AH172">
        <f t="shared" si="178"/>
        <v>0</v>
      </c>
      <c r="AI172">
        <f t="shared" si="179"/>
        <v>0.20021023169796021</v>
      </c>
      <c r="AJ172">
        <f t="shared" si="180"/>
        <v>-1.2251735675602119E-2</v>
      </c>
      <c r="AK172">
        <f t="shared" si="181"/>
        <v>24.771853077678571</v>
      </c>
      <c r="AL172">
        <f t="shared" si="182"/>
        <v>-0.14922939404040617</v>
      </c>
      <c r="AM172">
        <f t="shared" si="183"/>
        <v>-4.1285492283108489</v>
      </c>
      <c r="AN172">
        <f t="shared" si="184"/>
        <v>0.31499247080125625</v>
      </c>
      <c r="AO172">
        <f t="shared" si="185"/>
        <v>1.5837585845447211</v>
      </c>
      <c r="AP172" s="69">
        <f t="shared" si="186"/>
        <v>38.349400972338593</v>
      </c>
      <c r="AQ172" s="21" t="str">
        <f t="shared" si="187"/>
        <v>Atkinson, A.B. Jr. (2002) A Model for the PTX Properties of H2O-NaCl. Unpublished MSc Thesis, Dept. of Geosciences, Virginia Tech, Blacksburg VA, 133 pp.</v>
      </c>
      <c r="AR172" s="30">
        <f t="shared" si="188"/>
        <v>25.064673468695766</v>
      </c>
      <c r="AS172" s="30">
        <f t="shared" si="189"/>
        <v>-4.1727882716293289E-2</v>
      </c>
      <c r="AT172" s="30">
        <f t="shared" si="190"/>
        <v>-2.3149766911446286E-5</v>
      </c>
      <c r="AU172" s="68">
        <f t="shared" si="191"/>
        <v>13.185842357657052</v>
      </c>
      <c r="AV172" s="30" t="str">
        <f t="shared" si="192"/>
        <v>Bodnar, R.J. &amp; Vityk, M.O. (1994) Interpretation of microthermometric data for H2O-NaCl fluid inclusions. B. De Vivo &amp; M.L. Frezzotti, eds. Fluid Inclusions in Minerals, Methods and Applications. Virginia Tech, Blacksburg, VA, p. 117-130</v>
      </c>
      <c r="AW172" s="63">
        <f>IF(AND(A172&gt;C172,B172="halite"),'Tm-supplement'!AS172,         0.9923-0.030512*(C172/100)^2-0.00021977*(C172/100)^4+0.086241*(D172)/10-0.041768*(C172/100)*(D172/10)+0.014825*(C172/100)^2*(D172/10)+0.001446*(C172/100)^3*(D172/10)-0.0000000030852*(C172/100)^8*(D172/10)+0.013051*(C172/100)*(D172/10)^2-0.0061402*(C172/100)^2*(D172/10)^2-0.0012843*(D172/10)^3+0.00037604*(C172/100)^2*(D172/10)^3-0.0000000099594*(C172/100)^2*(D172/10)^7)</f>
        <v>0.83843607365180328</v>
      </c>
      <c r="AX172" s="40" t="str">
        <f t="shared" si="193"/>
        <v>Bodnar, R.J. (1983) A method of calculating fluid inclusions volumes based on vapor bubble diameters and P-V-T-X properties of inclusion fluids. Economic Geology, 78, 535-542</v>
      </c>
      <c r="AY172"/>
    </row>
    <row r="173" spans="1:51" ht="13" customHeight="1">
      <c r="A173">
        <f>IF(ISBLANK(Main!C65), IF(ISNUMBER(Main!F65), 'Tm-Th-Salinity'!H173,""),Main!C65)</f>
        <v>-2.8</v>
      </c>
      <c r="B173" t="str">
        <f>Main!D65</f>
        <v>ice</v>
      </c>
      <c r="C173" s="20">
        <f>IF(ISNUMBER(Main!E65),Main!E65,"")</f>
        <v>261</v>
      </c>
      <c r="D173" s="25">
        <f>IF('Tm-Th-Salinity'!E173=0, 0.000001, 'Tm-supplement'!BB173)</f>
        <v>4.6496992639999997</v>
      </c>
      <c r="E173">
        <f t="shared" si="149"/>
        <v>5.3414999999999999</v>
      </c>
      <c r="F173">
        <f t="shared" si="150"/>
        <v>4.6496992639999998E-2</v>
      </c>
      <c r="G173">
        <f t="shared" si="151"/>
        <v>-27.2444260945847</v>
      </c>
      <c r="H173">
        <f t="shared" si="152"/>
        <v>-0.15986775251663346</v>
      </c>
      <c r="I173">
        <f t="shared" si="153"/>
        <v>0</v>
      </c>
      <c r="J173">
        <f t="shared" si="154"/>
        <v>4.9907786935056032E-3</v>
      </c>
      <c r="K173">
        <f t="shared" si="155"/>
        <v>1.331751527794043E-3</v>
      </c>
      <c r="L173">
        <f t="shared" si="156"/>
        <v>-1.4593190099094298E-4</v>
      </c>
      <c r="M173">
        <f t="shared" si="157"/>
        <v>-3.0964741708300724E-6</v>
      </c>
      <c r="N173">
        <f t="shared" si="158"/>
        <v>-2.2384008188318503E-7</v>
      </c>
      <c r="O173">
        <f t="shared" si="159"/>
        <v>105.09545403401786</v>
      </c>
      <c r="P173">
        <f t="shared" si="160"/>
        <v>0.73167928059675968</v>
      </c>
      <c r="Q173">
        <f t="shared" si="161"/>
        <v>-5.8428945966011357E-2</v>
      </c>
      <c r="R173">
        <f t="shared" si="162"/>
        <v>-4.1913590842366406E-2</v>
      </c>
      <c r="S173">
        <f t="shared" si="163"/>
        <v>0</v>
      </c>
      <c r="T173">
        <f t="shared" si="164"/>
        <v>3.1638834303428335E-4</v>
      </c>
      <c r="U173">
        <f t="shared" si="165"/>
        <v>1.0324907677526675E-5</v>
      </c>
      <c r="V173">
        <f t="shared" si="166"/>
        <v>-172.32736900179148</v>
      </c>
      <c r="W173">
        <f t="shared" si="167"/>
        <v>-1.3626162807255753</v>
      </c>
      <c r="X173">
        <f t="shared" si="168"/>
        <v>0.33066140469414573</v>
      </c>
      <c r="Y173">
        <f t="shared" si="169"/>
        <v>5.4314381919585909E-2</v>
      </c>
      <c r="Z173">
        <f t="shared" si="170"/>
        <v>-3.6771637712765203E-3</v>
      </c>
      <c r="AA173">
        <f t="shared" si="171"/>
        <v>-2.705190613312137E-4</v>
      </c>
      <c r="AB173">
        <f t="shared" si="172"/>
        <v>160.5078986533938</v>
      </c>
      <c r="AC173">
        <f t="shared" si="173"/>
        <v>0.93709360406800546</v>
      </c>
      <c r="AD173">
        <f t="shared" si="174"/>
        <v>-0.47268458995365226</v>
      </c>
      <c r="AE173">
        <f t="shared" si="175"/>
        <v>-7.9329944901498396E-3</v>
      </c>
      <c r="AF173">
        <f t="shared" si="176"/>
        <v>3.0558183122455659E-3</v>
      </c>
      <c r="AG173">
        <f t="shared" si="177"/>
        <v>-87.530147377334572</v>
      </c>
      <c r="AH173">
        <f t="shared" si="178"/>
        <v>0</v>
      </c>
      <c r="AI173">
        <f t="shared" si="179"/>
        <v>0.20384630392148714</v>
      </c>
      <c r="AJ173">
        <f t="shared" si="180"/>
        <v>-1.207392495336281E-2</v>
      </c>
      <c r="AK173">
        <f t="shared" si="181"/>
        <v>27.48802333999253</v>
      </c>
      <c r="AL173">
        <f t="shared" si="182"/>
        <v>-0.16027791023113888</v>
      </c>
      <c r="AM173">
        <f t="shared" si="183"/>
        <v>-4.6775612805431637</v>
      </c>
      <c r="AN173">
        <f t="shared" si="184"/>
        <v>0.36438391241937707</v>
      </c>
      <c r="AO173">
        <f t="shared" si="185"/>
        <v>1.6636632978271568</v>
      </c>
      <c r="AP173" s="69">
        <f t="shared" si="186"/>
        <v>46.096006038389824</v>
      </c>
      <c r="AQ173" s="21" t="str">
        <f t="shared" si="187"/>
        <v>Atkinson, A.B. Jr. (2002) A Model for the PTX Properties of H2O-NaCl. Unpublished MSc Thesis, Dept. of Geosciences, Virginia Tech, Blacksburg VA, 133 pp.</v>
      </c>
      <c r="AR173" s="30">
        <f t="shared" si="188"/>
        <v>24.858135274381524</v>
      </c>
      <c r="AS173" s="30">
        <f t="shared" si="189"/>
        <v>-4.0153297473149233E-2</v>
      </c>
      <c r="AT173" s="30">
        <f t="shared" si="190"/>
        <v>-2.6408342314509206E-5</v>
      </c>
      <c r="AU173" s="68">
        <f t="shared" si="191"/>
        <v>12.579161947082893</v>
      </c>
      <c r="AV173" s="30" t="str">
        <f t="shared" si="192"/>
        <v>Bodnar, R.J. &amp; Vityk, M.O. (1994) Interpretation of microthermometric data for H2O-NaCl fluid inclusions. B. De Vivo &amp; M.L. Frezzotti, eds. Fluid Inclusions in Minerals, Methods and Applications. Virginia Tech, Blacksburg, VA, p. 117-130</v>
      </c>
      <c r="AW173" s="63">
        <f>IF(AND(A173&gt;C173,B173="halite"),'Tm-supplement'!AS173,         0.9923-0.030512*(C173/100)^2-0.00021977*(C173/100)^4+0.086241*(D173)/10-0.041768*(C173/100)*(D173/10)+0.014825*(C173/100)^2*(D173/10)+0.001446*(C173/100)^3*(D173/10)-0.0000000030852*(C173/100)^8*(D173/10)+0.013051*(C173/100)*(D173/10)^2-0.0061402*(C173/100)^2*(D173/10)^2-0.0012843*(D173/10)^3+0.00037604*(C173/100)^2*(D173/10)^3-0.0000000099594*(C173/100)^2*(D173/10)^7)</f>
        <v>0.82101956583760383</v>
      </c>
      <c r="AX173" s="40" t="str">
        <f t="shared" si="193"/>
        <v>Bodnar, R.J. (1983) A method of calculating fluid inclusions volumes based on vapor bubble diameters and P-V-T-X properties of inclusion fluids. Economic Geology, 78, 535-542</v>
      </c>
      <c r="AY173"/>
    </row>
    <row r="174" spans="1:51" ht="13" customHeight="1">
      <c r="A174">
        <f>IF(ISBLANK(Main!C66), IF(ISNUMBER(Main!F66), 'Tm-Th-Salinity'!H174,""),Main!C66)</f>
        <v>-3</v>
      </c>
      <c r="B174" t="str">
        <f>Main!D66</f>
        <v>ice</v>
      </c>
      <c r="C174" s="20">
        <f>IF(ISNUMBER(Main!E66),Main!E66,"")</f>
        <v>261</v>
      </c>
      <c r="D174" s="25">
        <f>IF('Tm-Th-Salinity'!E174=0, 0.000001, 'Tm-supplement'!BB174)</f>
        <v>4.9572389999999995</v>
      </c>
      <c r="E174">
        <f t="shared" si="149"/>
        <v>5.3414999999999999</v>
      </c>
      <c r="F174">
        <f t="shared" si="150"/>
        <v>4.9572389999999994E-2</v>
      </c>
      <c r="G174">
        <f t="shared" si="151"/>
        <v>-27.2444260945847</v>
      </c>
      <c r="H174">
        <f t="shared" si="152"/>
        <v>-0.17044170227388783</v>
      </c>
      <c r="I174">
        <f t="shared" si="153"/>
        <v>0</v>
      </c>
      <c r="J174">
        <f t="shared" si="154"/>
        <v>6.0480210336682936E-3</v>
      </c>
      <c r="K174">
        <f t="shared" si="155"/>
        <v>1.7206129123061625E-3</v>
      </c>
      <c r="L174">
        <f t="shared" si="156"/>
        <v>-2.0101349164954654E-4</v>
      </c>
      <c r="M174">
        <f t="shared" si="157"/>
        <v>-4.5473399539202302E-6</v>
      </c>
      <c r="N174">
        <f t="shared" si="158"/>
        <v>-3.5046351352227497E-7</v>
      </c>
      <c r="O174">
        <f t="shared" si="159"/>
        <v>105.09545403401786</v>
      </c>
      <c r="P174">
        <f t="shared" si="160"/>
        <v>0.7800739057144751</v>
      </c>
      <c r="Q174">
        <f t="shared" si="161"/>
        <v>-6.6413755487843479E-2</v>
      </c>
      <c r="R174">
        <f t="shared" si="162"/>
        <v>-5.0792530500514015E-2</v>
      </c>
      <c r="S174">
        <f t="shared" si="163"/>
        <v>0</v>
      </c>
      <c r="T174">
        <f t="shared" si="164"/>
        <v>4.3580824424731431E-4</v>
      </c>
      <c r="U174">
        <f t="shared" si="165"/>
        <v>1.5162685884755387E-5</v>
      </c>
      <c r="V174">
        <f t="shared" si="166"/>
        <v>-172.32736900179148</v>
      </c>
      <c r="W174">
        <f t="shared" si="167"/>
        <v>-1.4527422496217099</v>
      </c>
      <c r="X174">
        <f t="shared" si="168"/>
        <v>0.37584908160757263</v>
      </c>
      <c r="Y174">
        <f t="shared" si="169"/>
        <v>6.5820294678225574E-2</v>
      </c>
      <c r="Z174">
        <f t="shared" si="170"/>
        <v>-4.7508678109069004E-3</v>
      </c>
      <c r="AA174">
        <f t="shared" si="171"/>
        <v>-3.7262572958136111E-4</v>
      </c>
      <c r="AB174">
        <f t="shared" si="172"/>
        <v>160.5078986533938</v>
      </c>
      <c r="AC174">
        <f t="shared" si="173"/>
        <v>0.99907471364936751</v>
      </c>
      <c r="AD174">
        <f t="shared" si="174"/>
        <v>-0.5372809360332268</v>
      </c>
      <c r="AE174">
        <f t="shared" si="175"/>
        <v>-9.6135133378754869E-3</v>
      </c>
      <c r="AF174">
        <f t="shared" si="176"/>
        <v>3.9480941722069363E-3</v>
      </c>
      <c r="AG174">
        <f t="shared" si="177"/>
        <v>-87.530147377334572</v>
      </c>
      <c r="AH174">
        <f t="shared" si="178"/>
        <v>0</v>
      </c>
      <c r="AI174">
        <f t="shared" si="179"/>
        <v>0.23170362500835745</v>
      </c>
      <c r="AJ174">
        <f t="shared" si="180"/>
        <v>-1.4631655010448476E-2</v>
      </c>
      <c r="AK174">
        <f t="shared" si="181"/>
        <v>27.48802333999253</v>
      </c>
      <c r="AL174">
        <f t="shared" si="182"/>
        <v>-0.17087898858060438</v>
      </c>
      <c r="AM174">
        <f t="shared" si="183"/>
        <v>-4.6775612805431637</v>
      </c>
      <c r="AN174">
        <f t="shared" si="184"/>
        <v>0.36438391241937707</v>
      </c>
      <c r="AO174">
        <f t="shared" si="185"/>
        <v>1.6628207695942145</v>
      </c>
      <c r="AP174" s="69">
        <f t="shared" si="186"/>
        <v>46.006666798438019</v>
      </c>
      <c r="AQ174" s="21" t="str">
        <f t="shared" si="187"/>
        <v>Atkinson, A.B. Jr. (2002) A Model for the PTX Properties of H2O-NaCl. Unpublished MSc Thesis, Dept. of Geosciences, Virginia Tech, Blacksburg VA, 133 pp.</v>
      </c>
      <c r="AR174" s="30">
        <f t="shared" si="188"/>
        <v>25.26898275930035</v>
      </c>
      <c r="AS174" s="30">
        <f t="shared" si="189"/>
        <v>-4.3270806072237565E-2</v>
      </c>
      <c r="AT174" s="30">
        <f t="shared" si="190"/>
        <v>-1.9973509131864323E-5</v>
      </c>
      <c r="AU174" s="68">
        <f t="shared" si="191"/>
        <v>12.614686958874616</v>
      </c>
      <c r="AV174" s="30" t="str">
        <f t="shared" si="192"/>
        <v>Bodnar, R.J. &amp; Vityk, M.O. (1994) Interpretation of microthermometric data for H2O-NaCl fluid inclusions. B. De Vivo &amp; M.L. Frezzotti, eds. Fluid Inclusions in Minerals, Methods and Applications. Virginia Tech, Blacksburg, VA, p. 117-130</v>
      </c>
      <c r="AW174" s="63">
        <f>IF(AND(A174&gt;C174,B174="halite"),'Tm-supplement'!AS174,         0.9923-0.030512*(C174/100)^2-0.00021977*(C174/100)^4+0.086241*(D174)/10-0.041768*(C174/100)*(D174/10)+0.014825*(C174/100)^2*(D174/10)+0.001446*(C174/100)^3*(D174/10)-0.0000000030852*(C174/100)^8*(D174/10)+0.013051*(C174/100)*(D174/10)^2-0.0061402*(C174/100)^2*(D174/10)^2-0.0012843*(D174/10)^3+0.00037604*(C174/100)^2*(D174/10)^3-0.0000000099594*(C174/100)^2*(D174/10)^7)</f>
        <v>0.82401326954117216</v>
      </c>
      <c r="AX174" s="40" t="str">
        <f t="shared" si="193"/>
        <v>Bodnar, R.J. (1983) A method of calculating fluid inclusions volumes based on vapor bubble diameters and P-V-T-X properties of inclusion fluids. Economic Geology, 78, 535-542</v>
      </c>
      <c r="AY174"/>
    </row>
    <row r="175" spans="1:51" ht="13" customHeight="1">
      <c r="A175">
        <f>IF(ISBLANK(Main!C67), IF(ISNUMBER(Main!F67), 'Tm-Th-Salinity'!H175,""),Main!C67)</f>
        <v>-3.5</v>
      </c>
      <c r="B175" t="str">
        <f>Main!D67</f>
        <v>ice</v>
      </c>
      <c r="C175" s="20">
        <f>IF(ISNUMBER(Main!E67),Main!E67,"")</f>
        <v>300</v>
      </c>
      <c r="D175" s="25">
        <f>IF('Tm-Th-Salinity'!E175=0, 0.000001, 'Tm-supplement'!BB175)</f>
        <v>5.7124313750000004</v>
      </c>
      <c r="E175">
        <f t="shared" si="149"/>
        <v>5.7314999999999996</v>
      </c>
      <c r="F175">
        <f t="shared" si="150"/>
        <v>5.7124313750000003E-2</v>
      </c>
      <c r="G175">
        <f t="shared" si="151"/>
        <v>-7.2509169417801402</v>
      </c>
      <c r="H175">
        <f t="shared" si="152"/>
        <v>3.0124864069712438</v>
      </c>
      <c r="I175">
        <f t="shared" si="153"/>
        <v>-0.31045829137506087</v>
      </c>
      <c r="J175">
        <f t="shared" si="154"/>
        <v>4.4178785957231084E-2</v>
      </c>
      <c r="K175">
        <f t="shared" si="155"/>
        <v>-2.8841584390413488E-3</v>
      </c>
      <c r="L175">
        <f t="shared" si="156"/>
        <v>0</v>
      </c>
      <c r="M175">
        <f t="shared" si="157"/>
        <v>-2.2441571695459277E-5</v>
      </c>
      <c r="N175">
        <f t="shared" si="158"/>
        <v>8.1605853939238395E-7</v>
      </c>
      <c r="O175">
        <f t="shared" si="159"/>
        <v>16.727220154178379</v>
      </c>
      <c r="P175">
        <f t="shared" si="160"/>
        <v>-9.8465428961136787</v>
      </c>
      <c r="Q175">
        <f t="shared" si="161"/>
        <v>0.76692431188108945</v>
      </c>
      <c r="R175">
        <f t="shared" si="162"/>
        <v>-8.8262341751535883E-2</v>
      </c>
      <c r="S175">
        <f t="shared" si="163"/>
        <v>5.3027886937356307E-3</v>
      </c>
      <c r="T175">
        <f t="shared" si="164"/>
        <v>2.9644719093424549E-4</v>
      </c>
      <c r="U175">
        <f t="shared" si="165"/>
        <v>-4.8082711778057292E-6</v>
      </c>
      <c r="V175">
        <f t="shared" si="166"/>
        <v>-9.2876311612850522</v>
      </c>
      <c r="W175">
        <f t="shared" si="167"/>
        <v>11.224387810545355</v>
      </c>
      <c r="X175">
        <f t="shared" si="168"/>
        <v>-0.6298709596588864</v>
      </c>
      <c r="Y175">
        <f t="shared" si="169"/>
        <v>4.837534026311615E-2</v>
      </c>
      <c r="Z175">
        <f t="shared" si="170"/>
        <v>-3.8079709330004503E-3</v>
      </c>
      <c r="AA175">
        <f t="shared" si="171"/>
        <v>0</v>
      </c>
      <c r="AB175">
        <f t="shared" si="172"/>
        <v>1.6914047528286906</v>
      </c>
      <c r="AC175">
        <f t="shared" si="173"/>
        <v>-4.696843535479263</v>
      </c>
      <c r="AD175">
        <f t="shared" si="174"/>
        <v>0.1699067079373327</v>
      </c>
      <c r="AE175">
        <f t="shared" si="175"/>
        <v>0</v>
      </c>
      <c r="AF175">
        <f t="shared" si="176"/>
        <v>0</v>
      </c>
      <c r="AG175">
        <f t="shared" si="177"/>
        <v>0</v>
      </c>
      <c r="AH175">
        <f t="shared" si="178"/>
        <v>0</v>
      </c>
      <c r="AI175">
        <f t="shared" si="179"/>
        <v>0</v>
      </c>
      <c r="AJ175">
        <f t="shared" si="180"/>
        <v>-1.5003727948239127E-3</v>
      </c>
      <c r="AK175">
        <f t="shared" si="181"/>
        <v>0</v>
      </c>
      <c r="AL175">
        <f t="shared" si="182"/>
        <v>0.29258556163930338</v>
      </c>
      <c r="AM175">
        <f t="shared" si="183"/>
        <v>5.3984265096320823E-2</v>
      </c>
      <c r="AN175">
        <f t="shared" si="184"/>
        <v>0</v>
      </c>
      <c r="AO175">
        <f t="shared" si="185"/>
        <v>1.9183082697879152</v>
      </c>
      <c r="AP175" s="69">
        <f t="shared" si="186"/>
        <v>82.853006010632768</v>
      </c>
      <c r="AQ175" s="21" t="str">
        <f t="shared" si="187"/>
        <v>Atkinson, A.B. Jr. (2002) A Model for the PTX Properties of H2O-NaCl. Unpublished MSc Thesis, Dept. of Geosciences, Virginia Tech, Blacksburg VA, 133 pp.</v>
      </c>
      <c r="AR175" s="30">
        <f t="shared" si="188"/>
        <v>26.256667533486091</v>
      </c>
      <c r="AS175" s="30">
        <f t="shared" si="189"/>
        <v>-5.0527736693377158E-2</v>
      </c>
      <c r="AT175" s="30">
        <f t="shared" si="190"/>
        <v>-5.2641694629429458E-6</v>
      </c>
      <c r="AU175" s="68">
        <f t="shared" si="191"/>
        <v>10.62457127380808</v>
      </c>
      <c r="AV175" s="30" t="str">
        <f t="shared" si="192"/>
        <v>Bodnar, R.J. &amp; Vityk, M.O. (1994) Interpretation of microthermometric data for H2O-NaCl fluid inclusions. B. De Vivo &amp; M.L. Frezzotti, eds. Fluid Inclusions in Minerals, Methods and Applications. Virginia Tech, Blacksburg, VA, p. 117-130</v>
      </c>
      <c r="AW175" s="63">
        <f>IF(AND(A175&gt;C175,B175="halite"),'Tm-supplement'!AS175,         0.9923-0.030512*(C175/100)^2-0.00021977*(C175/100)^4+0.086241*(D175)/10-0.041768*(C175/100)*(D175/10)+0.014825*(C175/100)^2*(D175/10)+0.001446*(C175/100)^3*(D175/10)-0.0000000030852*(C175/100)^8*(D175/10)+0.013051*(C175/100)*(D175/10)^2-0.0061402*(C175/100)^2*(D175/10)^2-0.0012843*(D175/10)^3+0.00037604*(C175/100)^2*(D175/10)^3-0.0000000099594*(C175/100)^2*(D175/10)^7)</f>
        <v>0.77122004818147394</v>
      </c>
      <c r="AX175" s="40" t="str">
        <f t="shared" si="193"/>
        <v>Bodnar, R.J. (1983) A method of calculating fluid inclusions volumes based on vapor bubble diameters and P-V-T-X properties of inclusion fluids. Economic Geology, 78, 535-542</v>
      </c>
      <c r="AY175"/>
    </row>
    <row r="176" spans="1:51" ht="13" customHeight="1">
      <c r="A176">
        <f>IF(ISBLANK(Main!C68), IF(ISNUMBER(Main!F68), 'Tm-Th-Salinity'!H176,""),Main!C68)</f>
        <v>-3.6</v>
      </c>
      <c r="B176" t="str">
        <f>Main!D68</f>
        <v>ice</v>
      </c>
      <c r="C176" s="20">
        <f>IF(ISNUMBER(Main!E68),Main!E68,"")</f>
        <v>270</v>
      </c>
      <c r="D176" s="25">
        <f>IF('Tm-Th-Salinity'!E176=0, 0.000001, 'Tm-supplement'!BB176)</f>
        <v>5.8611553920000006</v>
      </c>
      <c r="E176">
        <f t="shared" si="149"/>
        <v>5.4314999999999998</v>
      </c>
      <c r="F176">
        <f t="shared" si="150"/>
        <v>5.8611553920000004E-2</v>
      </c>
      <c r="G176">
        <f t="shared" si="151"/>
        <v>-27.2444260945847</v>
      </c>
      <c r="H176">
        <f t="shared" si="152"/>
        <v>-0.20152050411615349</v>
      </c>
      <c r="I176">
        <f t="shared" si="153"/>
        <v>0</v>
      </c>
      <c r="J176">
        <f t="shared" si="154"/>
        <v>9.9963954115458251E-3</v>
      </c>
      <c r="K176">
        <f t="shared" si="155"/>
        <v>3.3624566132559146E-3</v>
      </c>
      <c r="L176">
        <f t="shared" si="156"/>
        <v>-4.6445334689446062E-4</v>
      </c>
      <c r="M176">
        <f t="shared" si="157"/>
        <v>-1.2422748415356533E-5</v>
      </c>
      <c r="N176">
        <f t="shared" si="158"/>
        <v>-1.1320000752135589E-6</v>
      </c>
      <c r="O176">
        <f t="shared" si="159"/>
        <v>106.86622832271235</v>
      </c>
      <c r="P176">
        <f t="shared" si="160"/>
        <v>0.93785495992198253</v>
      </c>
      <c r="Q176">
        <f t="shared" si="161"/>
        <v>-9.4406380176387764E-2</v>
      </c>
      <c r="R176">
        <f t="shared" si="162"/>
        <v>-8.5366315028422401E-2</v>
      </c>
      <c r="S176">
        <f t="shared" si="163"/>
        <v>0</v>
      </c>
      <c r="T176">
        <f t="shared" si="164"/>
        <v>1.0239267336131369E-3</v>
      </c>
      <c r="U176">
        <f t="shared" si="165"/>
        <v>4.2120445545094969E-5</v>
      </c>
      <c r="V176">
        <f t="shared" si="166"/>
        <v>-178.18344846685125</v>
      </c>
      <c r="W176">
        <f t="shared" si="167"/>
        <v>-1.7760085299649464</v>
      </c>
      <c r="X176">
        <f t="shared" si="168"/>
        <v>0.54326703276079613</v>
      </c>
      <c r="Y176">
        <f t="shared" si="169"/>
        <v>0.11248718747191191</v>
      </c>
      <c r="Z176">
        <f t="shared" si="170"/>
        <v>-9.5997419833496779E-3</v>
      </c>
      <c r="AA176">
        <f t="shared" si="171"/>
        <v>-8.9023124109646962E-4</v>
      </c>
      <c r="AB176">
        <f t="shared" si="172"/>
        <v>168.75865774910957</v>
      </c>
      <c r="AC176">
        <f t="shared" si="173"/>
        <v>1.2419696940327769</v>
      </c>
      <c r="AD176">
        <f t="shared" si="174"/>
        <v>-0.78969218518557793</v>
      </c>
      <c r="AE176">
        <f t="shared" si="175"/>
        <v>-1.6706363253827534E-2</v>
      </c>
      <c r="AF176">
        <f t="shared" si="176"/>
        <v>8.112050919622367E-3</v>
      </c>
      <c r="AG176">
        <f t="shared" si="177"/>
        <v>-93.580177427045967</v>
      </c>
      <c r="AH176">
        <f t="shared" si="178"/>
        <v>0</v>
      </c>
      <c r="AI176">
        <f t="shared" si="179"/>
        <v>0.346294655292401</v>
      </c>
      <c r="AJ176">
        <f t="shared" si="180"/>
        <v>-2.5855312477073622E-2</v>
      </c>
      <c r="AK176">
        <f t="shared" si="181"/>
        <v>29.883142557406089</v>
      </c>
      <c r="AL176">
        <f t="shared" si="182"/>
        <v>-0.21964170098628094</v>
      </c>
      <c r="AM176">
        <f t="shared" si="183"/>
        <v>-5.170812532542282</v>
      </c>
      <c r="AN176">
        <f t="shared" si="184"/>
        <v>0.40959538300063458</v>
      </c>
      <c r="AO176">
        <f t="shared" si="185"/>
        <v>1.7230046982993792</v>
      </c>
      <c r="AP176" s="69">
        <f t="shared" si="186"/>
        <v>52.845096865055339</v>
      </c>
      <c r="AQ176" s="21" t="str">
        <f t="shared" si="187"/>
        <v>Atkinson, A.B. Jr. (2002) A Model for the PTX Properties of H2O-NaCl. Unpublished MSc Thesis, Dept. of Geosciences, Virginia Tech, Blacksburg VA, 133 pp.</v>
      </c>
      <c r="AR176" s="30">
        <f t="shared" si="188"/>
        <v>26.447365143500623</v>
      </c>
      <c r="AS176" s="30">
        <f t="shared" si="189"/>
        <v>-5.1890942170065547E-2</v>
      </c>
      <c r="AT176" s="30">
        <f t="shared" si="190"/>
        <v>-2.5446471419270403E-6</v>
      </c>
      <c r="AU176" s="68">
        <f t="shared" si="191"/>
        <v>12.251305980936444</v>
      </c>
      <c r="AV176" s="30" t="str">
        <f t="shared" si="192"/>
        <v>Bodnar, R.J. &amp; Vityk, M.O. (1994) Interpretation of microthermometric data for H2O-NaCl fluid inclusions. B. De Vivo &amp; M.L. Frezzotti, eds. Fluid Inclusions in Minerals, Methods and Applications. Virginia Tech, Blacksburg, VA, p. 117-130</v>
      </c>
      <c r="AW176" s="63">
        <f>IF(AND(A176&gt;C176,B176="halite"),'Tm-supplement'!AS176,         0.9923-0.030512*(C176/100)^2-0.00021977*(C176/100)^4+0.086241*(D176)/10-0.041768*(C176/100)*(D176/10)+0.014825*(C176/100)^2*(D176/10)+0.001446*(C176/100)^3*(D176/10)-0.0000000030852*(C176/100)^8*(D176/10)+0.013051*(C176/100)*(D176/10)^2-0.0061402*(C176/100)^2*(D176/10)^2-0.0012843*(D176/10)^3+0.00037604*(C176/100)^2*(D176/10)^3-0.0000000099594*(C176/100)^2*(D176/10)^7)</f>
        <v>0.81967901276037436</v>
      </c>
      <c r="AX176" s="40" t="str">
        <f t="shared" si="193"/>
        <v>Bodnar, R.J. (1983) A method of calculating fluid inclusions volumes based on vapor bubble diameters and P-V-T-X properties of inclusion fluids. Economic Geology, 78, 535-542</v>
      </c>
      <c r="AY176"/>
    </row>
    <row r="177" spans="1:51" ht="13" customHeight="1">
      <c r="A177" t="str">
        <f>IF(ISBLANK(Main!C69), IF(ISNUMBER(Main!F69), 'Tm-Th-Salinity'!H177,""),Main!C69)</f>
        <v/>
      </c>
      <c r="B177">
        <f>Main!D69</f>
        <v>0</v>
      </c>
      <c r="C177" s="20" t="str">
        <f>IF(ISNUMBER(Main!E69),Main!E69,"")</f>
        <v/>
      </c>
      <c r="D177" s="25" t="e">
        <f>IF('Tm-Th-Salinity'!E177=0, 0.000001, 'Tm-supplement'!BB177)</f>
        <v>#VALUE!</v>
      </c>
      <c r="E177" t="e">
        <f t="shared" si="149"/>
        <v>#VALUE!</v>
      </c>
      <c r="F177" t="e">
        <f t="shared" si="150"/>
        <v>#VALUE!</v>
      </c>
      <c r="G177" t="str">
        <f t="shared" si="151"/>
        <v>DUD</v>
      </c>
      <c r="H177" t="str">
        <f t="shared" si="152"/>
        <v>DUD</v>
      </c>
      <c r="I177" t="str">
        <f t="shared" si="153"/>
        <v>DUD</v>
      </c>
      <c r="J177" t="str">
        <f t="shared" si="154"/>
        <v>DUD</v>
      </c>
      <c r="K177" t="str">
        <f t="shared" si="155"/>
        <v>DUD</v>
      </c>
      <c r="L177" t="str">
        <f t="shared" si="156"/>
        <v>DUD</v>
      </c>
      <c r="M177" t="str">
        <f t="shared" si="157"/>
        <v>DUD</v>
      </c>
      <c r="N177" t="str">
        <f t="shared" si="158"/>
        <v>DUD</v>
      </c>
      <c r="O177" t="str">
        <f t="shared" si="159"/>
        <v>DUD</v>
      </c>
      <c r="P177" t="str">
        <f t="shared" si="160"/>
        <v>DUD</v>
      </c>
      <c r="Q177" t="str">
        <f t="shared" si="161"/>
        <v>DUD</v>
      </c>
      <c r="R177" t="str">
        <f t="shared" si="162"/>
        <v>DUD</v>
      </c>
      <c r="S177" t="str">
        <f t="shared" si="163"/>
        <v>DUD</v>
      </c>
      <c r="T177" t="str">
        <f t="shared" si="164"/>
        <v>DUD</v>
      </c>
      <c r="U177" t="str">
        <f t="shared" si="165"/>
        <v>DUD</v>
      </c>
      <c r="V177" t="str">
        <f t="shared" si="166"/>
        <v>DUD</v>
      </c>
      <c r="W177" t="str">
        <f t="shared" si="167"/>
        <v>DUD</v>
      </c>
      <c r="X177" t="str">
        <f t="shared" si="168"/>
        <v>DUD</v>
      </c>
      <c r="Y177" t="str">
        <f t="shared" si="169"/>
        <v>DUD</v>
      </c>
      <c r="Z177" t="str">
        <f t="shared" si="170"/>
        <v>DUD</v>
      </c>
      <c r="AA177" t="str">
        <f t="shared" si="171"/>
        <v>DUD</v>
      </c>
      <c r="AB177" t="str">
        <f t="shared" si="172"/>
        <v>DUD</v>
      </c>
      <c r="AC177" t="str">
        <f t="shared" si="173"/>
        <v>DUD</v>
      </c>
      <c r="AD177" t="str">
        <f t="shared" si="174"/>
        <v>DUD</v>
      </c>
      <c r="AE177" t="str">
        <f t="shared" si="175"/>
        <v>DUD</v>
      </c>
      <c r="AF177" t="str">
        <f t="shared" si="176"/>
        <v>DUD</v>
      </c>
      <c r="AG177" t="str">
        <f t="shared" si="177"/>
        <v>DUD</v>
      </c>
      <c r="AH177" t="str">
        <f t="shared" si="178"/>
        <v>DUD</v>
      </c>
      <c r="AI177" t="str">
        <f t="shared" si="179"/>
        <v>DUD</v>
      </c>
      <c r="AJ177" t="str">
        <f t="shared" si="180"/>
        <v>DUD</v>
      </c>
      <c r="AK177" t="str">
        <f t="shared" si="181"/>
        <v>DUD</v>
      </c>
      <c r="AL177" t="str">
        <f t="shared" si="182"/>
        <v>DUD</v>
      </c>
      <c r="AM177" t="str">
        <f t="shared" si="183"/>
        <v>DUD</v>
      </c>
      <c r="AN177" t="str">
        <f t="shared" si="184"/>
        <v>DUD</v>
      </c>
      <c r="AO177">
        <f t="shared" si="185"/>
        <v>0</v>
      </c>
      <c r="AP177" s="69">
        <f t="shared" si="186"/>
        <v>1</v>
      </c>
      <c r="AQ177" s="21" t="str">
        <f t="shared" si="187"/>
        <v>Atkinson, A.B. Jr. (2002) A Model for the PTX Properties of H2O-NaCl. Unpublished MSc Thesis, Dept. of Geosciences, Virginia Tech, Blacksburg VA, 133 pp.</v>
      </c>
      <c r="AR177" s="30" t="e">
        <f t="shared" si="188"/>
        <v>#VALUE!</v>
      </c>
      <c r="AS177" s="30" t="e">
        <f t="shared" si="189"/>
        <v>#VALUE!</v>
      </c>
      <c r="AT177" s="30" t="e">
        <f t="shared" si="190"/>
        <v>#VALUE!</v>
      </c>
      <c r="AU177" s="68" t="str">
        <f t="shared" si="191"/>
        <v/>
      </c>
      <c r="AV177" s="30" t="str">
        <f t="shared" si="192"/>
        <v/>
      </c>
      <c r="AW177" s="63" t="e">
        <f>IF(AND(A177&gt;C177,B177="halite"),'Tm-supplement'!AS177,         0.9923-0.030512*(C177/100)^2-0.00021977*(C177/100)^4+0.086241*(D177)/10-0.041768*(C177/100)*(D177/10)+0.014825*(C177/100)^2*(D177/10)+0.001446*(C177/100)^3*(D177/10)-0.0000000030852*(C177/100)^8*(D177/10)+0.013051*(C177/100)*(D177/10)^2-0.0061402*(C177/100)^2*(D177/10)^2-0.0012843*(D177/10)^3+0.00037604*(C177/100)^2*(D177/10)^3-0.0000000099594*(C177/100)^2*(D177/10)^7)</f>
        <v>#VALUE!</v>
      </c>
      <c r="AX177" s="40" t="e">
        <f t="shared" si="193"/>
        <v>#VALUE!</v>
      </c>
      <c r="AY177"/>
    </row>
    <row r="178" spans="1:51" ht="13" customHeight="1">
      <c r="A178" t="str">
        <f>IF(ISBLANK(Main!C70), IF(ISNUMBER(Main!F70), 'Tm-Th-Salinity'!H178,""),Main!C70)</f>
        <v/>
      </c>
      <c r="B178">
        <f>Main!D70</f>
        <v>0</v>
      </c>
      <c r="C178" s="20" t="str">
        <f>IF(ISNUMBER(Main!E70),Main!E70,"")</f>
        <v/>
      </c>
      <c r="D178" s="25" t="e">
        <f>IF('Tm-Th-Salinity'!E178=0, 0.000001, 'Tm-supplement'!BB178)</f>
        <v>#VALUE!</v>
      </c>
      <c r="E178" t="e">
        <f t="shared" si="149"/>
        <v>#VALUE!</v>
      </c>
      <c r="F178" t="e">
        <f t="shared" si="150"/>
        <v>#VALUE!</v>
      </c>
      <c r="G178" t="str">
        <f t="shared" si="151"/>
        <v>DUD</v>
      </c>
      <c r="H178" t="str">
        <f t="shared" si="152"/>
        <v>DUD</v>
      </c>
      <c r="I178" t="str">
        <f t="shared" si="153"/>
        <v>DUD</v>
      </c>
      <c r="J178" t="str">
        <f t="shared" si="154"/>
        <v>DUD</v>
      </c>
      <c r="K178" t="str">
        <f t="shared" si="155"/>
        <v>DUD</v>
      </c>
      <c r="L178" t="str">
        <f t="shared" si="156"/>
        <v>DUD</v>
      </c>
      <c r="M178" t="str">
        <f t="shared" si="157"/>
        <v>DUD</v>
      </c>
      <c r="N178" t="str">
        <f t="shared" si="158"/>
        <v>DUD</v>
      </c>
      <c r="O178" t="str">
        <f t="shared" si="159"/>
        <v>DUD</v>
      </c>
      <c r="P178" t="str">
        <f t="shared" si="160"/>
        <v>DUD</v>
      </c>
      <c r="Q178" t="str">
        <f t="shared" si="161"/>
        <v>DUD</v>
      </c>
      <c r="R178" t="str">
        <f t="shared" si="162"/>
        <v>DUD</v>
      </c>
      <c r="S178" t="str">
        <f t="shared" si="163"/>
        <v>DUD</v>
      </c>
      <c r="T178" t="str">
        <f t="shared" si="164"/>
        <v>DUD</v>
      </c>
      <c r="U178" t="str">
        <f t="shared" si="165"/>
        <v>DUD</v>
      </c>
      <c r="V178" t="str">
        <f t="shared" si="166"/>
        <v>DUD</v>
      </c>
      <c r="W178" t="str">
        <f t="shared" si="167"/>
        <v>DUD</v>
      </c>
      <c r="X178" t="str">
        <f t="shared" si="168"/>
        <v>DUD</v>
      </c>
      <c r="Y178" t="str">
        <f t="shared" si="169"/>
        <v>DUD</v>
      </c>
      <c r="Z178" t="str">
        <f t="shared" si="170"/>
        <v>DUD</v>
      </c>
      <c r="AA178" t="str">
        <f t="shared" si="171"/>
        <v>DUD</v>
      </c>
      <c r="AB178" t="str">
        <f t="shared" si="172"/>
        <v>DUD</v>
      </c>
      <c r="AC178" t="str">
        <f t="shared" si="173"/>
        <v>DUD</v>
      </c>
      <c r="AD178" t="str">
        <f t="shared" si="174"/>
        <v>DUD</v>
      </c>
      <c r="AE178" t="str">
        <f t="shared" si="175"/>
        <v>DUD</v>
      </c>
      <c r="AF178" t="str">
        <f t="shared" si="176"/>
        <v>DUD</v>
      </c>
      <c r="AG178" t="str">
        <f t="shared" si="177"/>
        <v>DUD</v>
      </c>
      <c r="AH178" t="str">
        <f t="shared" si="178"/>
        <v>DUD</v>
      </c>
      <c r="AI178" t="str">
        <f t="shared" si="179"/>
        <v>DUD</v>
      </c>
      <c r="AJ178" t="str">
        <f t="shared" si="180"/>
        <v>DUD</v>
      </c>
      <c r="AK178" t="str">
        <f t="shared" si="181"/>
        <v>DUD</v>
      </c>
      <c r="AL178" t="str">
        <f t="shared" si="182"/>
        <v>DUD</v>
      </c>
      <c r="AM178" t="str">
        <f t="shared" si="183"/>
        <v>DUD</v>
      </c>
      <c r="AN178" t="str">
        <f t="shared" si="184"/>
        <v>DUD</v>
      </c>
      <c r="AO178">
        <f t="shared" si="185"/>
        <v>0</v>
      </c>
      <c r="AP178" s="69">
        <f t="shared" si="186"/>
        <v>1</v>
      </c>
      <c r="AQ178" s="21" t="str">
        <f t="shared" si="187"/>
        <v>Atkinson, A.B. Jr. (2002) A Model for the PTX Properties of H2O-NaCl. Unpublished MSc Thesis, Dept. of Geosciences, Virginia Tech, Blacksburg VA, 133 pp.</v>
      </c>
      <c r="AR178" s="30" t="e">
        <f t="shared" si="188"/>
        <v>#VALUE!</v>
      </c>
      <c r="AS178" s="30" t="e">
        <f t="shared" si="189"/>
        <v>#VALUE!</v>
      </c>
      <c r="AT178" s="30" t="e">
        <f t="shared" si="190"/>
        <v>#VALUE!</v>
      </c>
      <c r="AU178" s="68" t="str">
        <f t="shared" si="191"/>
        <v/>
      </c>
      <c r="AV178" s="30" t="str">
        <f t="shared" si="192"/>
        <v/>
      </c>
      <c r="AW178" s="63" t="e">
        <f>IF(AND(A178&gt;C178,B178="halite"),'Tm-supplement'!AS178,         0.9923-0.030512*(C178/100)^2-0.00021977*(C178/100)^4+0.086241*(D178)/10-0.041768*(C178/100)*(D178/10)+0.014825*(C178/100)^2*(D178/10)+0.001446*(C178/100)^3*(D178/10)-0.0000000030852*(C178/100)^8*(D178/10)+0.013051*(C178/100)*(D178/10)^2-0.0061402*(C178/100)^2*(D178/10)^2-0.0012843*(D178/10)^3+0.00037604*(C178/100)^2*(D178/10)^3-0.0000000099594*(C178/100)^2*(D178/10)^7)</f>
        <v>#VALUE!</v>
      </c>
      <c r="AX178" s="40" t="e">
        <f t="shared" si="193"/>
        <v>#VALUE!</v>
      </c>
      <c r="AY178"/>
    </row>
    <row r="179" spans="1:51" ht="13" customHeight="1">
      <c r="A179" t="str">
        <f>IF(ISBLANK(Main!C71), IF(ISNUMBER(Main!F71), 'Tm-Th-Salinity'!H179,""),Main!C71)</f>
        <v/>
      </c>
      <c r="B179">
        <f>Main!D71</f>
        <v>0</v>
      </c>
      <c r="C179" s="20" t="str">
        <f>IF(ISNUMBER(Main!E71),Main!E71,"")</f>
        <v/>
      </c>
      <c r="D179" s="25" t="e">
        <f>IF('Tm-Th-Salinity'!E179=0, 0.000001, 'Tm-supplement'!BB179)</f>
        <v>#VALUE!</v>
      </c>
      <c r="E179" t="e">
        <f t="shared" si="149"/>
        <v>#VALUE!</v>
      </c>
      <c r="F179" t="e">
        <f t="shared" si="150"/>
        <v>#VALUE!</v>
      </c>
      <c r="G179" t="str">
        <f t="shared" si="151"/>
        <v>DUD</v>
      </c>
      <c r="H179" t="str">
        <f t="shared" si="152"/>
        <v>DUD</v>
      </c>
      <c r="I179" t="str">
        <f t="shared" si="153"/>
        <v>DUD</v>
      </c>
      <c r="J179" t="str">
        <f t="shared" si="154"/>
        <v>DUD</v>
      </c>
      <c r="K179" t="str">
        <f t="shared" si="155"/>
        <v>DUD</v>
      </c>
      <c r="L179" t="str">
        <f t="shared" si="156"/>
        <v>DUD</v>
      </c>
      <c r="M179" t="str">
        <f t="shared" si="157"/>
        <v>DUD</v>
      </c>
      <c r="N179" t="str">
        <f t="shared" si="158"/>
        <v>DUD</v>
      </c>
      <c r="O179" t="str">
        <f t="shared" si="159"/>
        <v>DUD</v>
      </c>
      <c r="P179" t="str">
        <f t="shared" si="160"/>
        <v>DUD</v>
      </c>
      <c r="Q179" t="str">
        <f t="shared" si="161"/>
        <v>DUD</v>
      </c>
      <c r="R179" t="str">
        <f t="shared" si="162"/>
        <v>DUD</v>
      </c>
      <c r="S179" t="str">
        <f t="shared" si="163"/>
        <v>DUD</v>
      </c>
      <c r="T179" t="str">
        <f t="shared" si="164"/>
        <v>DUD</v>
      </c>
      <c r="U179" t="str">
        <f t="shared" si="165"/>
        <v>DUD</v>
      </c>
      <c r="V179" t="str">
        <f t="shared" si="166"/>
        <v>DUD</v>
      </c>
      <c r="W179" t="str">
        <f t="shared" si="167"/>
        <v>DUD</v>
      </c>
      <c r="X179" t="str">
        <f t="shared" si="168"/>
        <v>DUD</v>
      </c>
      <c r="Y179" t="str">
        <f t="shared" si="169"/>
        <v>DUD</v>
      </c>
      <c r="Z179" t="str">
        <f t="shared" si="170"/>
        <v>DUD</v>
      </c>
      <c r="AA179" t="str">
        <f t="shared" si="171"/>
        <v>DUD</v>
      </c>
      <c r="AB179" t="str">
        <f t="shared" si="172"/>
        <v>DUD</v>
      </c>
      <c r="AC179" t="str">
        <f t="shared" si="173"/>
        <v>DUD</v>
      </c>
      <c r="AD179" t="str">
        <f t="shared" si="174"/>
        <v>DUD</v>
      </c>
      <c r="AE179" t="str">
        <f t="shared" si="175"/>
        <v>DUD</v>
      </c>
      <c r="AF179" t="str">
        <f t="shared" si="176"/>
        <v>DUD</v>
      </c>
      <c r="AG179" t="str">
        <f t="shared" si="177"/>
        <v>DUD</v>
      </c>
      <c r="AH179" t="str">
        <f t="shared" si="178"/>
        <v>DUD</v>
      </c>
      <c r="AI179" t="str">
        <f t="shared" si="179"/>
        <v>DUD</v>
      </c>
      <c r="AJ179" t="str">
        <f t="shared" si="180"/>
        <v>DUD</v>
      </c>
      <c r="AK179" t="str">
        <f t="shared" si="181"/>
        <v>DUD</v>
      </c>
      <c r="AL179" t="str">
        <f t="shared" si="182"/>
        <v>DUD</v>
      </c>
      <c r="AM179" t="str">
        <f t="shared" si="183"/>
        <v>DUD</v>
      </c>
      <c r="AN179" t="str">
        <f t="shared" si="184"/>
        <v>DUD</v>
      </c>
      <c r="AO179">
        <f t="shared" si="185"/>
        <v>0</v>
      </c>
      <c r="AP179" s="69">
        <f t="shared" si="186"/>
        <v>1</v>
      </c>
      <c r="AQ179" s="21" t="str">
        <f t="shared" si="187"/>
        <v>Atkinson, A.B. Jr. (2002) A Model for the PTX Properties of H2O-NaCl. Unpublished MSc Thesis, Dept. of Geosciences, Virginia Tech, Blacksburg VA, 133 pp.</v>
      </c>
      <c r="AR179" s="30" t="e">
        <f t="shared" si="188"/>
        <v>#VALUE!</v>
      </c>
      <c r="AS179" s="30" t="e">
        <f t="shared" si="189"/>
        <v>#VALUE!</v>
      </c>
      <c r="AT179" s="30" t="e">
        <f t="shared" si="190"/>
        <v>#VALUE!</v>
      </c>
      <c r="AU179" s="68" t="str">
        <f t="shared" si="191"/>
        <v/>
      </c>
      <c r="AV179" s="30" t="str">
        <f t="shared" si="192"/>
        <v/>
      </c>
      <c r="AW179" s="63" t="e">
        <f>IF(AND(A179&gt;C179,B179="halite"),'Tm-supplement'!AS179,         0.9923-0.030512*(C179/100)^2-0.00021977*(C179/100)^4+0.086241*(D179)/10-0.041768*(C179/100)*(D179/10)+0.014825*(C179/100)^2*(D179/10)+0.001446*(C179/100)^3*(D179/10)-0.0000000030852*(C179/100)^8*(D179/10)+0.013051*(C179/100)*(D179/10)^2-0.0061402*(C179/100)^2*(D179/10)^2-0.0012843*(D179/10)^3+0.00037604*(C179/100)^2*(D179/10)^3-0.0000000099594*(C179/100)^2*(D179/10)^7)</f>
        <v>#VALUE!</v>
      </c>
      <c r="AX179" s="40" t="e">
        <f t="shared" si="193"/>
        <v>#VALUE!</v>
      </c>
      <c r="AY179"/>
    </row>
    <row r="180" spans="1:51" ht="13" customHeight="1">
      <c r="A180" t="str">
        <f>IF(ISBLANK(Main!C72), IF(ISNUMBER(Main!F72), 'Tm-Th-Salinity'!H180,""),Main!C72)</f>
        <v/>
      </c>
      <c r="B180">
        <f>Main!D72</f>
        <v>0</v>
      </c>
      <c r="C180" s="20" t="str">
        <f>IF(ISNUMBER(Main!E72),Main!E72,"")</f>
        <v/>
      </c>
      <c r="D180" s="25" t="e">
        <f>IF('Tm-Th-Salinity'!E180=0, 0.000001, 'Tm-supplement'!BB180)</f>
        <v>#VALUE!</v>
      </c>
      <c r="E180" t="e">
        <f t="shared" si="149"/>
        <v>#VALUE!</v>
      </c>
      <c r="F180" t="e">
        <f t="shared" si="150"/>
        <v>#VALUE!</v>
      </c>
      <c r="G180" t="str">
        <f t="shared" si="151"/>
        <v>DUD</v>
      </c>
      <c r="H180" t="str">
        <f t="shared" si="152"/>
        <v>DUD</v>
      </c>
      <c r="I180" t="str">
        <f t="shared" si="153"/>
        <v>DUD</v>
      </c>
      <c r="J180" t="str">
        <f t="shared" si="154"/>
        <v>DUD</v>
      </c>
      <c r="K180" t="str">
        <f t="shared" si="155"/>
        <v>DUD</v>
      </c>
      <c r="L180" t="str">
        <f t="shared" si="156"/>
        <v>DUD</v>
      </c>
      <c r="M180" t="str">
        <f t="shared" si="157"/>
        <v>DUD</v>
      </c>
      <c r="N180" t="str">
        <f t="shared" si="158"/>
        <v>DUD</v>
      </c>
      <c r="O180" t="str">
        <f t="shared" si="159"/>
        <v>DUD</v>
      </c>
      <c r="P180" t="str">
        <f t="shared" si="160"/>
        <v>DUD</v>
      </c>
      <c r="Q180" t="str">
        <f t="shared" si="161"/>
        <v>DUD</v>
      </c>
      <c r="R180" t="str">
        <f t="shared" si="162"/>
        <v>DUD</v>
      </c>
      <c r="S180" t="str">
        <f t="shared" si="163"/>
        <v>DUD</v>
      </c>
      <c r="T180" t="str">
        <f t="shared" si="164"/>
        <v>DUD</v>
      </c>
      <c r="U180" t="str">
        <f t="shared" si="165"/>
        <v>DUD</v>
      </c>
      <c r="V180" t="str">
        <f t="shared" si="166"/>
        <v>DUD</v>
      </c>
      <c r="W180" t="str">
        <f t="shared" si="167"/>
        <v>DUD</v>
      </c>
      <c r="X180" t="str">
        <f t="shared" si="168"/>
        <v>DUD</v>
      </c>
      <c r="Y180" t="str">
        <f t="shared" si="169"/>
        <v>DUD</v>
      </c>
      <c r="Z180" t="str">
        <f t="shared" si="170"/>
        <v>DUD</v>
      </c>
      <c r="AA180" t="str">
        <f t="shared" si="171"/>
        <v>DUD</v>
      </c>
      <c r="AB180" t="str">
        <f t="shared" si="172"/>
        <v>DUD</v>
      </c>
      <c r="AC180" t="str">
        <f t="shared" si="173"/>
        <v>DUD</v>
      </c>
      <c r="AD180" t="str">
        <f t="shared" si="174"/>
        <v>DUD</v>
      </c>
      <c r="AE180" t="str">
        <f t="shared" si="175"/>
        <v>DUD</v>
      </c>
      <c r="AF180" t="str">
        <f t="shared" si="176"/>
        <v>DUD</v>
      </c>
      <c r="AG180" t="str">
        <f t="shared" si="177"/>
        <v>DUD</v>
      </c>
      <c r="AH180" t="str">
        <f t="shared" si="178"/>
        <v>DUD</v>
      </c>
      <c r="AI180" t="str">
        <f t="shared" si="179"/>
        <v>DUD</v>
      </c>
      <c r="AJ180" t="str">
        <f t="shared" si="180"/>
        <v>DUD</v>
      </c>
      <c r="AK180" t="str">
        <f t="shared" si="181"/>
        <v>DUD</v>
      </c>
      <c r="AL180" t="str">
        <f t="shared" si="182"/>
        <v>DUD</v>
      </c>
      <c r="AM180" t="str">
        <f t="shared" si="183"/>
        <v>DUD</v>
      </c>
      <c r="AN180" t="str">
        <f t="shared" si="184"/>
        <v>DUD</v>
      </c>
      <c r="AO180">
        <f t="shared" si="185"/>
        <v>0</v>
      </c>
      <c r="AP180" s="69">
        <f t="shared" si="186"/>
        <v>1</v>
      </c>
      <c r="AQ180" s="21" t="str">
        <f t="shared" si="187"/>
        <v>Atkinson, A.B. Jr. (2002) A Model for the PTX Properties of H2O-NaCl. Unpublished MSc Thesis, Dept. of Geosciences, Virginia Tech, Blacksburg VA, 133 pp.</v>
      </c>
      <c r="AR180" s="30" t="e">
        <f t="shared" si="188"/>
        <v>#VALUE!</v>
      </c>
      <c r="AS180" s="30" t="e">
        <f t="shared" si="189"/>
        <v>#VALUE!</v>
      </c>
      <c r="AT180" s="30" t="e">
        <f t="shared" si="190"/>
        <v>#VALUE!</v>
      </c>
      <c r="AU180" s="68" t="str">
        <f t="shared" si="191"/>
        <v/>
      </c>
      <c r="AV180" s="30" t="str">
        <f t="shared" si="192"/>
        <v/>
      </c>
      <c r="AW180" s="63" t="e">
        <f>IF(AND(A180&gt;C180,B180="halite"),'Tm-supplement'!AS180,         0.9923-0.030512*(C180/100)^2-0.00021977*(C180/100)^4+0.086241*(D180)/10-0.041768*(C180/100)*(D180/10)+0.014825*(C180/100)^2*(D180/10)+0.001446*(C180/100)^3*(D180/10)-0.0000000030852*(C180/100)^8*(D180/10)+0.013051*(C180/100)*(D180/10)^2-0.0061402*(C180/100)^2*(D180/10)^2-0.0012843*(D180/10)^3+0.00037604*(C180/100)^2*(D180/10)^3-0.0000000099594*(C180/100)^2*(D180/10)^7)</f>
        <v>#VALUE!</v>
      </c>
      <c r="AX180" s="40" t="e">
        <f t="shared" si="193"/>
        <v>#VALUE!</v>
      </c>
      <c r="AY180"/>
    </row>
    <row r="181" spans="1:51" ht="13" customHeight="1">
      <c r="A181" t="str">
        <f>IF(ISBLANK(Main!C73), IF(ISNUMBER(Main!F73), 'Tm-Th-Salinity'!H181,""),Main!C73)</f>
        <v/>
      </c>
      <c r="B181">
        <f>Main!D73</f>
        <v>0</v>
      </c>
      <c r="C181" s="20" t="str">
        <f>IF(ISNUMBER(Main!E73),Main!E73,"")</f>
        <v/>
      </c>
      <c r="D181" s="25" t="e">
        <f>IF('Tm-Th-Salinity'!E181=0, 0.000001, 'Tm-supplement'!BB181)</f>
        <v>#VALUE!</v>
      </c>
      <c r="E181" t="e">
        <f t="shared" si="149"/>
        <v>#VALUE!</v>
      </c>
      <c r="F181" t="e">
        <f t="shared" si="150"/>
        <v>#VALUE!</v>
      </c>
      <c r="G181" t="str">
        <f t="shared" si="151"/>
        <v>DUD</v>
      </c>
      <c r="H181" t="str">
        <f t="shared" si="152"/>
        <v>DUD</v>
      </c>
      <c r="I181" t="str">
        <f t="shared" si="153"/>
        <v>DUD</v>
      </c>
      <c r="J181" t="str">
        <f t="shared" si="154"/>
        <v>DUD</v>
      </c>
      <c r="K181" t="str">
        <f t="shared" si="155"/>
        <v>DUD</v>
      </c>
      <c r="L181" t="str">
        <f t="shared" si="156"/>
        <v>DUD</v>
      </c>
      <c r="M181" t="str">
        <f t="shared" si="157"/>
        <v>DUD</v>
      </c>
      <c r="N181" t="str">
        <f t="shared" si="158"/>
        <v>DUD</v>
      </c>
      <c r="O181" t="str">
        <f t="shared" si="159"/>
        <v>DUD</v>
      </c>
      <c r="P181" t="str">
        <f t="shared" si="160"/>
        <v>DUD</v>
      </c>
      <c r="Q181" t="str">
        <f t="shared" si="161"/>
        <v>DUD</v>
      </c>
      <c r="R181" t="str">
        <f t="shared" si="162"/>
        <v>DUD</v>
      </c>
      <c r="S181" t="str">
        <f t="shared" si="163"/>
        <v>DUD</v>
      </c>
      <c r="T181" t="str">
        <f t="shared" si="164"/>
        <v>DUD</v>
      </c>
      <c r="U181" t="str">
        <f t="shared" si="165"/>
        <v>DUD</v>
      </c>
      <c r="V181" t="str">
        <f t="shared" si="166"/>
        <v>DUD</v>
      </c>
      <c r="W181" t="str">
        <f t="shared" si="167"/>
        <v>DUD</v>
      </c>
      <c r="X181" t="str">
        <f t="shared" si="168"/>
        <v>DUD</v>
      </c>
      <c r="Y181" t="str">
        <f t="shared" si="169"/>
        <v>DUD</v>
      </c>
      <c r="Z181" t="str">
        <f t="shared" si="170"/>
        <v>DUD</v>
      </c>
      <c r="AA181" t="str">
        <f t="shared" si="171"/>
        <v>DUD</v>
      </c>
      <c r="AB181" t="str">
        <f t="shared" si="172"/>
        <v>DUD</v>
      </c>
      <c r="AC181" t="str">
        <f t="shared" si="173"/>
        <v>DUD</v>
      </c>
      <c r="AD181" t="str">
        <f t="shared" si="174"/>
        <v>DUD</v>
      </c>
      <c r="AE181" t="str">
        <f t="shared" si="175"/>
        <v>DUD</v>
      </c>
      <c r="AF181" t="str">
        <f t="shared" si="176"/>
        <v>DUD</v>
      </c>
      <c r="AG181" t="str">
        <f t="shared" si="177"/>
        <v>DUD</v>
      </c>
      <c r="AH181" t="str">
        <f t="shared" si="178"/>
        <v>DUD</v>
      </c>
      <c r="AI181" t="str">
        <f t="shared" si="179"/>
        <v>DUD</v>
      </c>
      <c r="AJ181" t="str">
        <f t="shared" si="180"/>
        <v>DUD</v>
      </c>
      <c r="AK181" t="str">
        <f t="shared" si="181"/>
        <v>DUD</v>
      </c>
      <c r="AL181" t="str">
        <f t="shared" si="182"/>
        <v>DUD</v>
      </c>
      <c r="AM181" t="str">
        <f t="shared" si="183"/>
        <v>DUD</v>
      </c>
      <c r="AN181" t="str">
        <f t="shared" si="184"/>
        <v>DUD</v>
      </c>
      <c r="AO181">
        <f t="shared" si="185"/>
        <v>0</v>
      </c>
      <c r="AP181" s="69">
        <f t="shared" si="186"/>
        <v>1</v>
      </c>
      <c r="AQ181" s="21" t="str">
        <f t="shared" si="187"/>
        <v>Atkinson, A.B. Jr. (2002) A Model for the PTX Properties of H2O-NaCl. Unpublished MSc Thesis, Dept. of Geosciences, Virginia Tech, Blacksburg VA, 133 pp.</v>
      </c>
      <c r="AR181" s="30" t="e">
        <f t="shared" si="188"/>
        <v>#VALUE!</v>
      </c>
      <c r="AS181" s="30" t="e">
        <f t="shared" si="189"/>
        <v>#VALUE!</v>
      </c>
      <c r="AT181" s="30" t="e">
        <f t="shared" si="190"/>
        <v>#VALUE!</v>
      </c>
      <c r="AU181" s="68" t="str">
        <f t="shared" si="191"/>
        <v/>
      </c>
      <c r="AV181" s="30" t="str">
        <f t="shared" si="192"/>
        <v/>
      </c>
      <c r="AW181" s="63" t="e">
        <f>IF(AND(A181&gt;C181,B181="halite"),'Tm-supplement'!AS181,         0.9923-0.030512*(C181/100)^2-0.00021977*(C181/100)^4+0.086241*(D181)/10-0.041768*(C181/100)*(D181/10)+0.014825*(C181/100)^2*(D181/10)+0.001446*(C181/100)^3*(D181/10)-0.0000000030852*(C181/100)^8*(D181/10)+0.013051*(C181/100)*(D181/10)^2-0.0061402*(C181/100)^2*(D181/10)^2-0.0012843*(D181/10)^3+0.00037604*(C181/100)^2*(D181/10)^3-0.0000000099594*(C181/100)^2*(D181/10)^7)</f>
        <v>#VALUE!</v>
      </c>
      <c r="AX181" s="40" t="e">
        <f t="shared" si="193"/>
        <v>#VALUE!</v>
      </c>
      <c r="AY181"/>
    </row>
    <row r="182" spans="1:51" ht="13" customHeight="1">
      <c r="A182" t="str">
        <f>IF(ISBLANK(Main!C74), IF(ISNUMBER(Main!F74), 'Tm-Th-Salinity'!H182,""),Main!C74)</f>
        <v/>
      </c>
      <c r="B182">
        <f>Main!D74</f>
        <v>0</v>
      </c>
      <c r="C182" s="20" t="str">
        <f>IF(ISNUMBER(Main!E74),Main!E74,"")</f>
        <v/>
      </c>
      <c r="D182" s="25" t="e">
        <f>IF('Tm-Th-Salinity'!E182=0, 0.000001, 'Tm-supplement'!BB182)</f>
        <v>#VALUE!</v>
      </c>
      <c r="E182" t="e">
        <f t="shared" si="149"/>
        <v>#VALUE!</v>
      </c>
      <c r="F182" t="e">
        <f t="shared" si="150"/>
        <v>#VALUE!</v>
      </c>
      <c r="G182" t="str">
        <f t="shared" si="151"/>
        <v>DUD</v>
      </c>
      <c r="H182" t="str">
        <f t="shared" si="152"/>
        <v>DUD</v>
      </c>
      <c r="I182" t="str">
        <f t="shared" si="153"/>
        <v>DUD</v>
      </c>
      <c r="J182" t="str">
        <f t="shared" si="154"/>
        <v>DUD</v>
      </c>
      <c r="K182" t="str">
        <f t="shared" si="155"/>
        <v>DUD</v>
      </c>
      <c r="L182" t="str">
        <f t="shared" si="156"/>
        <v>DUD</v>
      </c>
      <c r="M182" t="str">
        <f t="shared" si="157"/>
        <v>DUD</v>
      </c>
      <c r="N182" t="str">
        <f t="shared" si="158"/>
        <v>DUD</v>
      </c>
      <c r="O182" t="str">
        <f t="shared" si="159"/>
        <v>DUD</v>
      </c>
      <c r="P182" t="str">
        <f t="shared" si="160"/>
        <v>DUD</v>
      </c>
      <c r="Q182" t="str">
        <f t="shared" si="161"/>
        <v>DUD</v>
      </c>
      <c r="R182" t="str">
        <f t="shared" si="162"/>
        <v>DUD</v>
      </c>
      <c r="S182" t="str">
        <f t="shared" si="163"/>
        <v>DUD</v>
      </c>
      <c r="T182" t="str">
        <f t="shared" si="164"/>
        <v>DUD</v>
      </c>
      <c r="U182" t="str">
        <f t="shared" si="165"/>
        <v>DUD</v>
      </c>
      <c r="V182" t="str">
        <f t="shared" si="166"/>
        <v>DUD</v>
      </c>
      <c r="W182" t="str">
        <f t="shared" si="167"/>
        <v>DUD</v>
      </c>
      <c r="X182" t="str">
        <f t="shared" si="168"/>
        <v>DUD</v>
      </c>
      <c r="Y182" t="str">
        <f t="shared" si="169"/>
        <v>DUD</v>
      </c>
      <c r="Z182" t="str">
        <f t="shared" si="170"/>
        <v>DUD</v>
      </c>
      <c r="AA182" t="str">
        <f t="shared" si="171"/>
        <v>DUD</v>
      </c>
      <c r="AB182" t="str">
        <f t="shared" si="172"/>
        <v>DUD</v>
      </c>
      <c r="AC182" t="str">
        <f t="shared" si="173"/>
        <v>DUD</v>
      </c>
      <c r="AD182" t="str">
        <f t="shared" si="174"/>
        <v>DUD</v>
      </c>
      <c r="AE182" t="str">
        <f t="shared" si="175"/>
        <v>DUD</v>
      </c>
      <c r="AF182" t="str">
        <f t="shared" si="176"/>
        <v>DUD</v>
      </c>
      <c r="AG182" t="str">
        <f t="shared" si="177"/>
        <v>DUD</v>
      </c>
      <c r="AH182" t="str">
        <f t="shared" si="178"/>
        <v>DUD</v>
      </c>
      <c r="AI182" t="str">
        <f t="shared" si="179"/>
        <v>DUD</v>
      </c>
      <c r="AJ182" t="str">
        <f t="shared" si="180"/>
        <v>DUD</v>
      </c>
      <c r="AK182" t="str">
        <f t="shared" si="181"/>
        <v>DUD</v>
      </c>
      <c r="AL182" t="str">
        <f t="shared" si="182"/>
        <v>DUD</v>
      </c>
      <c r="AM182" t="str">
        <f t="shared" si="183"/>
        <v>DUD</v>
      </c>
      <c r="AN182" t="str">
        <f t="shared" si="184"/>
        <v>DUD</v>
      </c>
      <c r="AO182">
        <f t="shared" si="185"/>
        <v>0</v>
      </c>
      <c r="AP182" s="69">
        <f t="shared" si="186"/>
        <v>1</v>
      </c>
      <c r="AQ182" s="21" t="str">
        <f t="shared" si="187"/>
        <v>Atkinson, A.B. Jr. (2002) A Model for the PTX Properties of H2O-NaCl. Unpublished MSc Thesis, Dept. of Geosciences, Virginia Tech, Blacksburg VA, 133 pp.</v>
      </c>
      <c r="AR182" s="30" t="e">
        <f t="shared" si="188"/>
        <v>#VALUE!</v>
      </c>
      <c r="AS182" s="30" t="e">
        <f t="shared" si="189"/>
        <v>#VALUE!</v>
      </c>
      <c r="AT182" s="30" t="e">
        <f t="shared" si="190"/>
        <v>#VALUE!</v>
      </c>
      <c r="AU182" s="68" t="str">
        <f t="shared" si="191"/>
        <v/>
      </c>
      <c r="AV182" s="30" t="str">
        <f t="shared" si="192"/>
        <v/>
      </c>
      <c r="AW182" s="63" t="e">
        <f>IF(AND(A182&gt;C182,B182="halite"),'Tm-supplement'!AS182,         0.9923-0.030512*(C182/100)^2-0.00021977*(C182/100)^4+0.086241*(D182)/10-0.041768*(C182/100)*(D182/10)+0.014825*(C182/100)^2*(D182/10)+0.001446*(C182/100)^3*(D182/10)-0.0000000030852*(C182/100)^8*(D182/10)+0.013051*(C182/100)*(D182/10)^2-0.0061402*(C182/100)^2*(D182/10)^2-0.0012843*(D182/10)^3+0.00037604*(C182/100)^2*(D182/10)^3-0.0000000099594*(C182/100)^2*(D182/10)^7)</f>
        <v>#VALUE!</v>
      </c>
      <c r="AX182" s="40" t="e">
        <f t="shared" si="193"/>
        <v>#VALUE!</v>
      </c>
      <c r="AY182"/>
    </row>
    <row r="183" spans="1:51" ht="13" customHeight="1">
      <c r="A183" t="str">
        <f>IF(ISBLANK(Main!C75), IF(ISNUMBER(Main!F75), 'Tm-Th-Salinity'!H183,""),Main!C75)</f>
        <v/>
      </c>
      <c r="B183">
        <f>Main!D75</f>
        <v>0</v>
      </c>
      <c r="C183" s="20" t="str">
        <f>IF(ISNUMBER(Main!E75),Main!E75,"")</f>
        <v/>
      </c>
      <c r="D183" s="25" t="e">
        <f>IF('Tm-Th-Salinity'!E183=0, 0.000001, 'Tm-supplement'!BB183)</f>
        <v>#VALUE!</v>
      </c>
      <c r="E183" t="e">
        <f t="shared" si="149"/>
        <v>#VALUE!</v>
      </c>
      <c r="F183" t="e">
        <f t="shared" si="150"/>
        <v>#VALUE!</v>
      </c>
      <c r="G183" t="str">
        <f t="shared" si="151"/>
        <v>DUD</v>
      </c>
      <c r="H183" t="str">
        <f t="shared" si="152"/>
        <v>DUD</v>
      </c>
      <c r="I183" t="str">
        <f t="shared" si="153"/>
        <v>DUD</v>
      </c>
      <c r="J183" t="str">
        <f t="shared" si="154"/>
        <v>DUD</v>
      </c>
      <c r="K183" t="str">
        <f t="shared" si="155"/>
        <v>DUD</v>
      </c>
      <c r="L183" t="str">
        <f t="shared" si="156"/>
        <v>DUD</v>
      </c>
      <c r="M183" t="str">
        <f t="shared" si="157"/>
        <v>DUD</v>
      </c>
      <c r="N183" t="str">
        <f t="shared" si="158"/>
        <v>DUD</v>
      </c>
      <c r="O183" t="str">
        <f t="shared" si="159"/>
        <v>DUD</v>
      </c>
      <c r="P183" t="str">
        <f t="shared" si="160"/>
        <v>DUD</v>
      </c>
      <c r="Q183" t="str">
        <f t="shared" si="161"/>
        <v>DUD</v>
      </c>
      <c r="R183" t="str">
        <f t="shared" si="162"/>
        <v>DUD</v>
      </c>
      <c r="S183" t="str">
        <f t="shared" si="163"/>
        <v>DUD</v>
      </c>
      <c r="T183" t="str">
        <f t="shared" si="164"/>
        <v>DUD</v>
      </c>
      <c r="U183" t="str">
        <f t="shared" si="165"/>
        <v>DUD</v>
      </c>
      <c r="V183" t="str">
        <f t="shared" si="166"/>
        <v>DUD</v>
      </c>
      <c r="W183" t="str">
        <f t="shared" si="167"/>
        <v>DUD</v>
      </c>
      <c r="X183" t="str">
        <f t="shared" si="168"/>
        <v>DUD</v>
      </c>
      <c r="Y183" t="str">
        <f t="shared" si="169"/>
        <v>DUD</v>
      </c>
      <c r="Z183" t="str">
        <f t="shared" si="170"/>
        <v>DUD</v>
      </c>
      <c r="AA183" t="str">
        <f t="shared" si="171"/>
        <v>DUD</v>
      </c>
      <c r="AB183" t="str">
        <f t="shared" si="172"/>
        <v>DUD</v>
      </c>
      <c r="AC183" t="str">
        <f t="shared" si="173"/>
        <v>DUD</v>
      </c>
      <c r="AD183" t="str">
        <f t="shared" si="174"/>
        <v>DUD</v>
      </c>
      <c r="AE183" t="str">
        <f t="shared" si="175"/>
        <v>DUD</v>
      </c>
      <c r="AF183" t="str">
        <f t="shared" si="176"/>
        <v>DUD</v>
      </c>
      <c r="AG183" t="str">
        <f t="shared" si="177"/>
        <v>DUD</v>
      </c>
      <c r="AH183" t="str">
        <f t="shared" si="178"/>
        <v>DUD</v>
      </c>
      <c r="AI183" t="str">
        <f t="shared" si="179"/>
        <v>DUD</v>
      </c>
      <c r="AJ183" t="str">
        <f t="shared" si="180"/>
        <v>DUD</v>
      </c>
      <c r="AK183" t="str">
        <f t="shared" si="181"/>
        <v>DUD</v>
      </c>
      <c r="AL183" t="str">
        <f t="shared" si="182"/>
        <v>DUD</v>
      </c>
      <c r="AM183" t="str">
        <f t="shared" si="183"/>
        <v>DUD</v>
      </c>
      <c r="AN183" t="str">
        <f t="shared" si="184"/>
        <v>DUD</v>
      </c>
      <c r="AO183">
        <f t="shared" si="185"/>
        <v>0</v>
      </c>
      <c r="AP183" s="69">
        <f t="shared" si="186"/>
        <v>1</v>
      </c>
      <c r="AQ183" s="21" t="str">
        <f t="shared" si="187"/>
        <v>Atkinson, A.B. Jr. (2002) A Model for the PTX Properties of H2O-NaCl. Unpublished MSc Thesis, Dept. of Geosciences, Virginia Tech, Blacksburg VA, 133 pp.</v>
      </c>
      <c r="AR183" s="30" t="e">
        <f t="shared" si="188"/>
        <v>#VALUE!</v>
      </c>
      <c r="AS183" s="30" t="e">
        <f t="shared" si="189"/>
        <v>#VALUE!</v>
      </c>
      <c r="AT183" s="30" t="e">
        <f t="shared" si="190"/>
        <v>#VALUE!</v>
      </c>
      <c r="AU183" s="68" t="str">
        <f t="shared" si="191"/>
        <v/>
      </c>
      <c r="AV183" s="30" t="str">
        <f t="shared" si="192"/>
        <v/>
      </c>
      <c r="AW183" s="63" t="e">
        <f>IF(AND(A183&gt;C183,B183="halite"),'Tm-supplement'!AS183,         0.9923-0.030512*(C183/100)^2-0.00021977*(C183/100)^4+0.086241*(D183)/10-0.041768*(C183/100)*(D183/10)+0.014825*(C183/100)^2*(D183/10)+0.001446*(C183/100)^3*(D183/10)-0.0000000030852*(C183/100)^8*(D183/10)+0.013051*(C183/100)*(D183/10)^2-0.0061402*(C183/100)^2*(D183/10)^2-0.0012843*(D183/10)^3+0.00037604*(C183/100)^2*(D183/10)^3-0.0000000099594*(C183/100)^2*(D183/10)^7)</f>
        <v>#VALUE!</v>
      </c>
      <c r="AX183" s="40" t="e">
        <f t="shared" si="193"/>
        <v>#VALUE!</v>
      </c>
      <c r="AY183"/>
    </row>
    <row r="184" spans="1:51" ht="13" customHeight="1">
      <c r="A184" t="str">
        <f>IF(ISBLANK(Main!C76), IF(ISNUMBER(Main!F76), 'Tm-Th-Salinity'!H184,""),Main!C76)</f>
        <v/>
      </c>
      <c r="B184">
        <f>Main!D76</f>
        <v>0</v>
      </c>
      <c r="C184" s="20" t="str">
        <f>IF(ISNUMBER(Main!E76),Main!E76,"")</f>
        <v/>
      </c>
      <c r="D184" s="25" t="e">
        <f>IF('Tm-Th-Salinity'!E184=0, 0.000001, 'Tm-supplement'!BB184)</f>
        <v>#VALUE!</v>
      </c>
      <c r="E184" t="e">
        <f t="shared" si="149"/>
        <v>#VALUE!</v>
      </c>
      <c r="F184" t="e">
        <f t="shared" si="150"/>
        <v>#VALUE!</v>
      </c>
      <c r="G184" t="str">
        <f t="shared" si="151"/>
        <v>DUD</v>
      </c>
      <c r="H184" t="str">
        <f t="shared" si="152"/>
        <v>DUD</v>
      </c>
      <c r="I184" t="str">
        <f t="shared" si="153"/>
        <v>DUD</v>
      </c>
      <c r="J184" t="str">
        <f t="shared" si="154"/>
        <v>DUD</v>
      </c>
      <c r="K184" t="str">
        <f t="shared" si="155"/>
        <v>DUD</v>
      </c>
      <c r="L184" t="str">
        <f t="shared" si="156"/>
        <v>DUD</v>
      </c>
      <c r="M184" t="str">
        <f t="shared" si="157"/>
        <v>DUD</v>
      </c>
      <c r="N184" t="str">
        <f t="shared" si="158"/>
        <v>DUD</v>
      </c>
      <c r="O184" t="str">
        <f t="shared" si="159"/>
        <v>DUD</v>
      </c>
      <c r="P184" t="str">
        <f t="shared" si="160"/>
        <v>DUD</v>
      </c>
      <c r="Q184" t="str">
        <f t="shared" si="161"/>
        <v>DUD</v>
      </c>
      <c r="R184" t="str">
        <f t="shared" si="162"/>
        <v>DUD</v>
      </c>
      <c r="S184" t="str">
        <f t="shared" si="163"/>
        <v>DUD</v>
      </c>
      <c r="T184" t="str">
        <f t="shared" si="164"/>
        <v>DUD</v>
      </c>
      <c r="U184" t="str">
        <f t="shared" si="165"/>
        <v>DUD</v>
      </c>
      <c r="V184" t="str">
        <f t="shared" si="166"/>
        <v>DUD</v>
      </c>
      <c r="W184" t="str">
        <f t="shared" si="167"/>
        <v>DUD</v>
      </c>
      <c r="X184" t="str">
        <f t="shared" si="168"/>
        <v>DUD</v>
      </c>
      <c r="Y184" t="str">
        <f t="shared" si="169"/>
        <v>DUD</v>
      </c>
      <c r="Z184" t="str">
        <f t="shared" si="170"/>
        <v>DUD</v>
      </c>
      <c r="AA184" t="str">
        <f t="shared" si="171"/>
        <v>DUD</v>
      </c>
      <c r="AB184" t="str">
        <f t="shared" si="172"/>
        <v>DUD</v>
      </c>
      <c r="AC184" t="str">
        <f t="shared" si="173"/>
        <v>DUD</v>
      </c>
      <c r="AD184" t="str">
        <f t="shared" si="174"/>
        <v>DUD</v>
      </c>
      <c r="AE184" t="str">
        <f t="shared" si="175"/>
        <v>DUD</v>
      </c>
      <c r="AF184" t="str">
        <f t="shared" si="176"/>
        <v>DUD</v>
      </c>
      <c r="AG184" t="str">
        <f t="shared" si="177"/>
        <v>DUD</v>
      </c>
      <c r="AH184" t="str">
        <f t="shared" si="178"/>
        <v>DUD</v>
      </c>
      <c r="AI184" t="str">
        <f t="shared" si="179"/>
        <v>DUD</v>
      </c>
      <c r="AJ184" t="str">
        <f t="shared" si="180"/>
        <v>DUD</v>
      </c>
      <c r="AK184" t="str">
        <f t="shared" si="181"/>
        <v>DUD</v>
      </c>
      <c r="AL184" t="str">
        <f t="shared" si="182"/>
        <v>DUD</v>
      </c>
      <c r="AM184" t="str">
        <f t="shared" si="183"/>
        <v>DUD</v>
      </c>
      <c r="AN184" t="str">
        <f t="shared" si="184"/>
        <v>DUD</v>
      </c>
      <c r="AO184">
        <f t="shared" si="185"/>
        <v>0</v>
      </c>
      <c r="AP184" s="69">
        <f t="shared" si="186"/>
        <v>1</v>
      </c>
      <c r="AQ184" s="21" t="str">
        <f t="shared" si="187"/>
        <v>Atkinson, A.B. Jr. (2002) A Model for the PTX Properties of H2O-NaCl. Unpublished MSc Thesis, Dept. of Geosciences, Virginia Tech, Blacksburg VA, 133 pp.</v>
      </c>
      <c r="AR184" s="30" t="e">
        <f t="shared" si="188"/>
        <v>#VALUE!</v>
      </c>
      <c r="AS184" s="30" t="e">
        <f t="shared" si="189"/>
        <v>#VALUE!</v>
      </c>
      <c r="AT184" s="30" t="e">
        <f t="shared" si="190"/>
        <v>#VALUE!</v>
      </c>
      <c r="AU184" s="68" t="str">
        <f t="shared" si="191"/>
        <v/>
      </c>
      <c r="AV184" s="30" t="str">
        <f t="shared" si="192"/>
        <v/>
      </c>
      <c r="AW184" s="63" t="e">
        <f>IF(AND(A184&gt;C184,B184="halite"),'Tm-supplement'!AS184,         0.9923-0.030512*(C184/100)^2-0.00021977*(C184/100)^4+0.086241*(D184)/10-0.041768*(C184/100)*(D184/10)+0.014825*(C184/100)^2*(D184/10)+0.001446*(C184/100)^3*(D184/10)-0.0000000030852*(C184/100)^8*(D184/10)+0.013051*(C184/100)*(D184/10)^2-0.0061402*(C184/100)^2*(D184/10)^2-0.0012843*(D184/10)^3+0.00037604*(C184/100)^2*(D184/10)^3-0.0000000099594*(C184/100)^2*(D184/10)^7)</f>
        <v>#VALUE!</v>
      </c>
      <c r="AX184" s="40" t="e">
        <f t="shared" si="193"/>
        <v>#VALUE!</v>
      </c>
      <c r="AY184"/>
    </row>
    <row r="185" spans="1:51" ht="13" customHeight="1">
      <c r="A185" t="str">
        <f>IF(ISBLANK(Main!C77), IF(ISNUMBER(Main!F77), 'Tm-Th-Salinity'!H185,""),Main!C77)</f>
        <v/>
      </c>
      <c r="B185">
        <f>Main!D77</f>
        <v>0</v>
      </c>
      <c r="C185" s="20" t="str">
        <f>IF(ISNUMBER(Main!E77),Main!E77,"")</f>
        <v/>
      </c>
      <c r="D185" s="25" t="e">
        <f>IF('Tm-Th-Salinity'!E185=0, 0.000001, 'Tm-supplement'!BB185)</f>
        <v>#VALUE!</v>
      </c>
      <c r="E185" t="e">
        <f t="shared" si="149"/>
        <v>#VALUE!</v>
      </c>
      <c r="F185" t="e">
        <f t="shared" si="150"/>
        <v>#VALUE!</v>
      </c>
      <c r="G185" t="str">
        <f t="shared" si="151"/>
        <v>DUD</v>
      </c>
      <c r="H185" t="str">
        <f t="shared" si="152"/>
        <v>DUD</v>
      </c>
      <c r="I185" t="str">
        <f t="shared" si="153"/>
        <v>DUD</v>
      </c>
      <c r="J185" t="str">
        <f t="shared" si="154"/>
        <v>DUD</v>
      </c>
      <c r="K185" t="str">
        <f t="shared" si="155"/>
        <v>DUD</v>
      </c>
      <c r="L185" t="str">
        <f t="shared" si="156"/>
        <v>DUD</v>
      </c>
      <c r="M185" t="str">
        <f t="shared" si="157"/>
        <v>DUD</v>
      </c>
      <c r="N185" t="str">
        <f t="shared" si="158"/>
        <v>DUD</v>
      </c>
      <c r="O185" t="str">
        <f t="shared" si="159"/>
        <v>DUD</v>
      </c>
      <c r="P185" t="str">
        <f t="shared" si="160"/>
        <v>DUD</v>
      </c>
      <c r="Q185" t="str">
        <f t="shared" si="161"/>
        <v>DUD</v>
      </c>
      <c r="R185" t="str">
        <f t="shared" si="162"/>
        <v>DUD</v>
      </c>
      <c r="S185" t="str">
        <f t="shared" si="163"/>
        <v>DUD</v>
      </c>
      <c r="T185" t="str">
        <f t="shared" si="164"/>
        <v>DUD</v>
      </c>
      <c r="U185" t="str">
        <f t="shared" si="165"/>
        <v>DUD</v>
      </c>
      <c r="V185" t="str">
        <f t="shared" si="166"/>
        <v>DUD</v>
      </c>
      <c r="W185" t="str">
        <f t="shared" si="167"/>
        <v>DUD</v>
      </c>
      <c r="X185" t="str">
        <f t="shared" si="168"/>
        <v>DUD</v>
      </c>
      <c r="Y185" t="str">
        <f t="shared" si="169"/>
        <v>DUD</v>
      </c>
      <c r="Z185" t="str">
        <f t="shared" si="170"/>
        <v>DUD</v>
      </c>
      <c r="AA185" t="str">
        <f t="shared" si="171"/>
        <v>DUD</v>
      </c>
      <c r="AB185" t="str">
        <f t="shared" si="172"/>
        <v>DUD</v>
      </c>
      <c r="AC185" t="str">
        <f t="shared" si="173"/>
        <v>DUD</v>
      </c>
      <c r="AD185" t="str">
        <f t="shared" si="174"/>
        <v>DUD</v>
      </c>
      <c r="AE185" t="str">
        <f t="shared" si="175"/>
        <v>DUD</v>
      </c>
      <c r="AF185" t="str">
        <f t="shared" si="176"/>
        <v>DUD</v>
      </c>
      <c r="AG185" t="str">
        <f t="shared" si="177"/>
        <v>DUD</v>
      </c>
      <c r="AH185" t="str">
        <f t="shared" si="178"/>
        <v>DUD</v>
      </c>
      <c r="AI185" t="str">
        <f t="shared" si="179"/>
        <v>DUD</v>
      </c>
      <c r="AJ185" t="str">
        <f t="shared" si="180"/>
        <v>DUD</v>
      </c>
      <c r="AK185" t="str">
        <f t="shared" si="181"/>
        <v>DUD</v>
      </c>
      <c r="AL185" t="str">
        <f t="shared" si="182"/>
        <v>DUD</v>
      </c>
      <c r="AM185" t="str">
        <f t="shared" si="183"/>
        <v>DUD</v>
      </c>
      <c r="AN185" t="str">
        <f t="shared" si="184"/>
        <v>DUD</v>
      </c>
      <c r="AO185">
        <f t="shared" si="185"/>
        <v>0</v>
      </c>
      <c r="AP185" s="69">
        <f t="shared" si="186"/>
        <v>1</v>
      </c>
      <c r="AQ185" s="21" t="str">
        <f t="shared" si="187"/>
        <v>Atkinson, A.B. Jr. (2002) A Model for the PTX Properties of H2O-NaCl. Unpublished MSc Thesis, Dept. of Geosciences, Virginia Tech, Blacksburg VA, 133 pp.</v>
      </c>
      <c r="AR185" s="30" t="e">
        <f t="shared" si="188"/>
        <v>#VALUE!</v>
      </c>
      <c r="AS185" s="30" t="e">
        <f t="shared" si="189"/>
        <v>#VALUE!</v>
      </c>
      <c r="AT185" s="30" t="e">
        <f t="shared" si="190"/>
        <v>#VALUE!</v>
      </c>
      <c r="AU185" s="68" t="str">
        <f t="shared" si="191"/>
        <v/>
      </c>
      <c r="AV185" s="30" t="str">
        <f t="shared" si="192"/>
        <v/>
      </c>
      <c r="AW185" s="63" t="e">
        <f>IF(AND(A185&gt;C185,B185="halite"),'Tm-supplement'!AS185,         0.9923-0.030512*(C185/100)^2-0.00021977*(C185/100)^4+0.086241*(D185)/10-0.041768*(C185/100)*(D185/10)+0.014825*(C185/100)^2*(D185/10)+0.001446*(C185/100)^3*(D185/10)-0.0000000030852*(C185/100)^8*(D185/10)+0.013051*(C185/100)*(D185/10)^2-0.0061402*(C185/100)^2*(D185/10)^2-0.0012843*(D185/10)^3+0.00037604*(C185/100)^2*(D185/10)^3-0.0000000099594*(C185/100)^2*(D185/10)^7)</f>
        <v>#VALUE!</v>
      </c>
      <c r="AX185" s="40" t="e">
        <f t="shared" si="193"/>
        <v>#VALUE!</v>
      </c>
      <c r="AY185"/>
    </row>
    <row r="186" spans="1:51" ht="13" customHeight="1">
      <c r="A186" t="str">
        <f>IF(ISBLANK(Main!C78), IF(ISNUMBER(Main!F78), 'Tm-Th-Salinity'!H186,""),Main!C78)</f>
        <v/>
      </c>
      <c r="B186">
        <f>Main!D78</f>
        <v>0</v>
      </c>
      <c r="C186" s="20" t="str">
        <f>IF(ISNUMBER(Main!E78),Main!E78,"")</f>
        <v/>
      </c>
      <c r="D186" s="25" t="e">
        <f>IF('Tm-Th-Salinity'!E186=0, 0.000001, 'Tm-supplement'!BB186)</f>
        <v>#VALUE!</v>
      </c>
      <c r="E186" t="e">
        <f t="shared" si="149"/>
        <v>#VALUE!</v>
      </c>
      <c r="F186" t="e">
        <f t="shared" si="150"/>
        <v>#VALUE!</v>
      </c>
      <c r="G186" t="str">
        <f t="shared" si="151"/>
        <v>DUD</v>
      </c>
      <c r="H186" t="str">
        <f t="shared" si="152"/>
        <v>DUD</v>
      </c>
      <c r="I186" t="str">
        <f t="shared" si="153"/>
        <v>DUD</v>
      </c>
      <c r="J186" t="str">
        <f t="shared" si="154"/>
        <v>DUD</v>
      </c>
      <c r="K186" t="str">
        <f t="shared" si="155"/>
        <v>DUD</v>
      </c>
      <c r="L186" t="str">
        <f t="shared" si="156"/>
        <v>DUD</v>
      </c>
      <c r="M186" t="str">
        <f t="shared" si="157"/>
        <v>DUD</v>
      </c>
      <c r="N186" t="str">
        <f t="shared" si="158"/>
        <v>DUD</v>
      </c>
      <c r="O186" t="str">
        <f t="shared" si="159"/>
        <v>DUD</v>
      </c>
      <c r="P186" t="str">
        <f t="shared" si="160"/>
        <v>DUD</v>
      </c>
      <c r="Q186" t="str">
        <f t="shared" si="161"/>
        <v>DUD</v>
      </c>
      <c r="R186" t="str">
        <f t="shared" si="162"/>
        <v>DUD</v>
      </c>
      <c r="S186" t="str">
        <f t="shared" si="163"/>
        <v>DUD</v>
      </c>
      <c r="T186" t="str">
        <f t="shared" si="164"/>
        <v>DUD</v>
      </c>
      <c r="U186" t="str">
        <f t="shared" si="165"/>
        <v>DUD</v>
      </c>
      <c r="V186" t="str">
        <f t="shared" si="166"/>
        <v>DUD</v>
      </c>
      <c r="W186" t="str">
        <f t="shared" si="167"/>
        <v>DUD</v>
      </c>
      <c r="X186" t="str">
        <f t="shared" si="168"/>
        <v>DUD</v>
      </c>
      <c r="Y186" t="str">
        <f t="shared" si="169"/>
        <v>DUD</v>
      </c>
      <c r="Z186" t="str">
        <f t="shared" si="170"/>
        <v>DUD</v>
      </c>
      <c r="AA186" t="str">
        <f t="shared" si="171"/>
        <v>DUD</v>
      </c>
      <c r="AB186" t="str">
        <f t="shared" si="172"/>
        <v>DUD</v>
      </c>
      <c r="AC186" t="str">
        <f t="shared" si="173"/>
        <v>DUD</v>
      </c>
      <c r="AD186" t="str">
        <f t="shared" si="174"/>
        <v>DUD</v>
      </c>
      <c r="AE186" t="str">
        <f t="shared" si="175"/>
        <v>DUD</v>
      </c>
      <c r="AF186" t="str">
        <f t="shared" si="176"/>
        <v>DUD</v>
      </c>
      <c r="AG186" t="str">
        <f t="shared" si="177"/>
        <v>DUD</v>
      </c>
      <c r="AH186" t="str">
        <f t="shared" si="178"/>
        <v>DUD</v>
      </c>
      <c r="AI186" t="str">
        <f t="shared" si="179"/>
        <v>DUD</v>
      </c>
      <c r="AJ186" t="str">
        <f t="shared" si="180"/>
        <v>DUD</v>
      </c>
      <c r="AK186" t="str">
        <f t="shared" si="181"/>
        <v>DUD</v>
      </c>
      <c r="AL186" t="str">
        <f t="shared" si="182"/>
        <v>DUD</v>
      </c>
      <c r="AM186" t="str">
        <f t="shared" si="183"/>
        <v>DUD</v>
      </c>
      <c r="AN186" t="str">
        <f t="shared" si="184"/>
        <v>DUD</v>
      </c>
      <c r="AO186">
        <f t="shared" si="185"/>
        <v>0</v>
      </c>
      <c r="AP186" s="69">
        <f t="shared" si="186"/>
        <v>1</v>
      </c>
      <c r="AQ186" s="21" t="str">
        <f t="shared" si="187"/>
        <v>Atkinson, A.B. Jr. (2002) A Model for the PTX Properties of H2O-NaCl. Unpublished MSc Thesis, Dept. of Geosciences, Virginia Tech, Blacksburg VA, 133 pp.</v>
      </c>
      <c r="AR186" s="30" t="e">
        <f t="shared" si="188"/>
        <v>#VALUE!</v>
      </c>
      <c r="AS186" s="30" t="e">
        <f t="shared" si="189"/>
        <v>#VALUE!</v>
      </c>
      <c r="AT186" s="30" t="e">
        <f t="shared" si="190"/>
        <v>#VALUE!</v>
      </c>
      <c r="AU186" s="68" t="str">
        <f t="shared" si="191"/>
        <v/>
      </c>
      <c r="AV186" s="30" t="str">
        <f t="shared" si="192"/>
        <v/>
      </c>
      <c r="AW186" s="63" t="e">
        <f>IF(AND(A186&gt;C186,B186="halite"),'Tm-supplement'!AS186,         0.9923-0.030512*(C186/100)^2-0.00021977*(C186/100)^4+0.086241*(D186)/10-0.041768*(C186/100)*(D186/10)+0.014825*(C186/100)^2*(D186/10)+0.001446*(C186/100)^3*(D186/10)-0.0000000030852*(C186/100)^8*(D186/10)+0.013051*(C186/100)*(D186/10)^2-0.0061402*(C186/100)^2*(D186/10)^2-0.0012843*(D186/10)^3+0.00037604*(C186/100)^2*(D186/10)^3-0.0000000099594*(C186/100)^2*(D186/10)^7)</f>
        <v>#VALUE!</v>
      </c>
      <c r="AX186" s="40" t="e">
        <f t="shared" si="193"/>
        <v>#VALUE!</v>
      </c>
      <c r="AY186"/>
    </row>
    <row r="187" spans="1:51" ht="13" customHeight="1">
      <c r="A187" t="str">
        <f>IF(ISBLANK(Main!C79), IF(ISNUMBER(Main!F79), 'Tm-Th-Salinity'!H187,""),Main!C79)</f>
        <v/>
      </c>
      <c r="B187">
        <f>Main!D79</f>
        <v>0</v>
      </c>
      <c r="C187" s="20" t="str">
        <f>IF(ISNUMBER(Main!E79),Main!E79,"")</f>
        <v/>
      </c>
      <c r="D187" s="25" t="e">
        <f>IF('Tm-Th-Salinity'!E187=0, 0.000001, 'Tm-supplement'!BB187)</f>
        <v>#VALUE!</v>
      </c>
      <c r="E187" t="e">
        <f t="shared" si="149"/>
        <v>#VALUE!</v>
      </c>
      <c r="F187" t="e">
        <f t="shared" si="150"/>
        <v>#VALUE!</v>
      </c>
      <c r="G187" t="str">
        <f t="shared" si="151"/>
        <v>DUD</v>
      </c>
      <c r="H187" t="str">
        <f t="shared" si="152"/>
        <v>DUD</v>
      </c>
      <c r="I187" t="str">
        <f t="shared" si="153"/>
        <v>DUD</v>
      </c>
      <c r="J187" t="str">
        <f t="shared" si="154"/>
        <v>DUD</v>
      </c>
      <c r="K187" t="str">
        <f t="shared" si="155"/>
        <v>DUD</v>
      </c>
      <c r="L187" t="str">
        <f t="shared" si="156"/>
        <v>DUD</v>
      </c>
      <c r="M187" t="str">
        <f t="shared" si="157"/>
        <v>DUD</v>
      </c>
      <c r="N187" t="str">
        <f t="shared" si="158"/>
        <v>DUD</v>
      </c>
      <c r="O187" t="str">
        <f t="shared" si="159"/>
        <v>DUD</v>
      </c>
      <c r="P187" t="str">
        <f t="shared" si="160"/>
        <v>DUD</v>
      </c>
      <c r="Q187" t="str">
        <f t="shared" si="161"/>
        <v>DUD</v>
      </c>
      <c r="R187" t="str">
        <f t="shared" si="162"/>
        <v>DUD</v>
      </c>
      <c r="S187" t="str">
        <f t="shared" si="163"/>
        <v>DUD</v>
      </c>
      <c r="T187" t="str">
        <f t="shared" si="164"/>
        <v>DUD</v>
      </c>
      <c r="U187" t="str">
        <f t="shared" si="165"/>
        <v>DUD</v>
      </c>
      <c r="V187" t="str">
        <f t="shared" si="166"/>
        <v>DUD</v>
      </c>
      <c r="W187" t="str">
        <f t="shared" si="167"/>
        <v>DUD</v>
      </c>
      <c r="X187" t="str">
        <f t="shared" si="168"/>
        <v>DUD</v>
      </c>
      <c r="Y187" t="str">
        <f t="shared" si="169"/>
        <v>DUD</v>
      </c>
      <c r="Z187" t="str">
        <f t="shared" si="170"/>
        <v>DUD</v>
      </c>
      <c r="AA187" t="str">
        <f t="shared" si="171"/>
        <v>DUD</v>
      </c>
      <c r="AB187" t="str">
        <f t="shared" si="172"/>
        <v>DUD</v>
      </c>
      <c r="AC187" t="str">
        <f t="shared" si="173"/>
        <v>DUD</v>
      </c>
      <c r="AD187" t="str">
        <f t="shared" si="174"/>
        <v>DUD</v>
      </c>
      <c r="AE187" t="str">
        <f t="shared" si="175"/>
        <v>DUD</v>
      </c>
      <c r="AF187" t="str">
        <f t="shared" si="176"/>
        <v>DUD</v>
      </c>
      <c r="AG187" t="str">
        <f t="shared" si="177"/>
        <v>DUD</v>
      </c>
      <c r="AH187" t="str">
        <f t="shared" si="178"/>
        <v>DUD</v>
      </c>
      <c r="AI187" t="str">
        <f t="shared" si="179"/>
        <v>DUD</v>
      </c>
      <c r="AJ187" t="str">
        <f t="shared" si="180"/>
        <v>DUD</v>
      </c>
      <c r="AK187" t="str">
        <f t="shared" si="181"/>
        <v>DUD</v>
      </c>
      <c r="AL187" t="str">
        <f t="shared" si="182"/>
        <v>DUD</v>
      </c>
      <c r="AM187" t="str">
        <f t="shared" si="183"/>
        <v>DUD</v>
      </c>
      <c r="AN187" t="str">
        <f t="shared" si="184"/>
        <v>DUD</v>
      </c>
      <c r="AO187">
        <f t="shared" si="185"/>
        <v>0</v>
      </c>
      <c r="AP187" s="69">
        <f t="shared" si="186"/>
        <v>1</v>
      </c>
      <c r="AQ187" s="21" t="str">
        <f t="shared" si="187"/>
        <v>Atkinson, A.B. Jr. (2002) A Model for the PTX Properties of H2O-NaCl. Unpublished MSc Thesis, Dept. of Geosciences, Virginia Tech, Blacksburg VA, 133 pp.</v>
      </c>
      <c r="AR187" s="30" t="e">
        <f t="shared" si="188"/>
        <v>#VALUE!</v>
      </c>
      <c r="AS187" s="30" t="e">
        <f t="shared" si="189"/>
        <v>#VALUE!</v>
      </c>
      <c r="AT187" s="30" t="e">
        <f t="shared" si="190"/>
        <v>#VALUE!</v>
      </c>
      <c r="AU187" s="68" t="str">
        <f t="shared" si="191"/>
        <v/>
      </c>
      <c r="AV187" s="30" t="str">
        <f t="shared" si="192"/>
        <v/>
      </c>
      <c r="AW187" s="63" t="e">
        <f>IF(AND(A187&gt;C187,B187="halite"),'Tm-supplement'!AS187,         0.9923-0.030512*(C187/100)^2-0.00021977*(C187/100)^4+0.086241*(D187)/10-0.041768*(C187/100)*(D187/10)+0.014825*(C187/100)^2*(D187/10)+0.001446*(C187/100)^3*(D187/10)-0.0000000030852*(C187/100)^8*(D187/10)+0.013051*(C187/100)*(D187/10)^2-0.0061402*(C187/100)^2*(D187/10)^2-0.0012843*(D187/10)^3+0.00037604*(C187/100)^2*(D187/10)^3-0.0000000099594*(C187/100)^2*(D187/10)^7)</f>
        <v>#VALUE!</v>
      </c>
      <c r="AX187" s="40" t="e">
        <f t="shared" si="193"/>
        <v>#VALUE!</v>
      </c>
      <c r="AY187"/>
    </row>
    <row r="188" spans="1:51" ht="13" customHeight="1">
      <c r="A188" t="str">
        <f>IF(ISBLANK(Main!C80), IF(ISNUMBER(Main!F80), 'Tm-Th-Salinity'!H188,""),Main!C80)</f>
        <v/>
      </c>
      <c r="B188">
        <f>Main!D80</f>
        <v>0</v>
      </c>
      <c r="C188" s="20" t="str">
        <f>IF(ISNUMBER(Main!E80),Main!E80,"")</f>
        <v/>
      </c>
      <c r="D188" s="25" t="e">
        <f>IF('Tm-Th-Salinity'!E188=0, 0.000001, 'Tm-supplement'!BB188)</f>
        <v>#VALUE!</v>
      </c>
      <c r="E188" t="e">
        <f t="shared" si="149"/>
        <v>#VALUE!</v>
      </c>
      <c r="F188" t="e">
        <f t="shared" si="150"/>
        <v>#VALUE!</v>
      </c>
      <c r="G188" t="str">
        <f t="shared" si="151"/>
        <v>DUD</v>
      </c>
      <c r="H188" t="str">
        <f t="shared" si="152"/>
        <v>DUD</v>
      </c>
      <c r="I188" t="str">
        <f t="shared" si="153"/>
        <v>DUD</v>
      </c>
      <c r="J188" t="str">
        <f t="shared" si="154"/>
        <v>DUD</v>
      </c>
      <c r="K188" t="str">
        <f t="shared" si="155"/>
        <v>DUD</v>
      </c>
      <c r="L188" t="str">
        <f t="shared" si="156"/>
        <v>DUD</v>
      </c>
      <c r="M188" t="str">
        <f t="shared" si="157"/>
        <v>DUD</v>
      </c>
      <c r="N188" t="str">
        <f t="shared" si="158"/>
        <v>DUD</v>
      </c>
      <c r="O188" t="str">
        <f t="shared" si="159"/>
        <v>DUD</v>
      </c>
      <c r="P188" t="str">
        <f t="shared" si="160"/>
        <v>DUD</v>
      </c>
      <c r="Q188" t="str">
        <f t="shared" si="161"/>
        <v>DUD</v>
      </c>
      <c r="R188" t="str">
        <f t="shared" si="162"/>
        <v>DUD</v>
      </c>
      <c r="S188" t="str">
        <f t="shared" si="163"/>
        <v>DUD</v>
      </c>
      <c r="T188" t="str">
        <f t="shared" si="164"/>
        <v>DUD</v>
      </c>
      <c r="U188" t="str">
        <f t="shared" si="165"/>
        <v>DUD</v>
      </c>
      <c r="V188" t="str">
        <f t="shared" si="166"/>
        <v>DUD</v>
      </c>
      <c r="W188" t="str">
        <f t="shared" si="167"/>
        <v>DUD</v>
      </c>
      <c r="X188" t="str">
        <f t="shared" si="168"/>
        <v>DUD</v>
      </c>
      <c r="Y188" t="str">
        <f t="shared" si="169"/>
        <v>DUD</v>
      </c>
      <c r="Z188" t="str">
        <f t="shared" si="170"/>
        <v>DUD</v>
      </c>
      <c r="AA188" t="str">
        <f t="shared" si="171"/>
        <v>DUD</v>
      </c>
      <c r="AB188" t="str">
        <f t="shared" si="172"/>
        <v>DUD</v>
      </c>
      <c r="AC188" t="str">
        <f t="shared" si="173"/>
        <v>DUD</v>
      </c>
      <c r="AD188" t="str">
        <f t="shared" si="174"/>
        <v>DUD</v>
      </c>
      <c r="AE188" t="str">
        <f t="shared" si="175"/>
        <v>DUD</v>
      </c>
      <c r="AF188" t="str">
        <f t="shared" si="176"/>
        <v>DUD</v>
      </c>
      <c r="AG188" t="str">
        <f t="shared" si="177"/>
        <v>DUD</v>
      </c>
      <c r="AH188" t="str">
        <f t="shared" si="178"/>
        <v>DUD</v>
      </c>
      <c r="AI188" t="str">
        <f t="shared" si="179"/>
        <v>DUD</v>
      </c>
      <c r="AJ188" t="str">
        <f t="shared" si="180"/>
        <v>DUD</v>
      </c>
      <c r="AK188" t="str">
        <f t="shared" si="181"/>
        <v>DUD</v>
      </c>
      <c r="AL188" t="str">
        <f t="shared" si="182"/>
        <v>DUD</v>
      </c>
      <c r="AM188" t="str">
        <f t="shared" si="183"/>
        <v>DUD</v>
      </c>
      <c r="AN188" t="str">
        <f t="shared" si="184"/>
        <v>DUD</v>
      </c>
      <c r="AO188">
        <f t="shared" si="185"/>
        <v>0</v>
      </c>
      <c r="AP188" s="69">
        <f t="shared" si="186"/>
        <v>1</v>
      </c>
      <c r="AQ188" s="21" t="str">
        <f t="shared" si="187"/>
        <v>Atkinson, A.B. Jr. (2002) A Model for the PTX Properties of H2O-NaCl. Unpublished MSc Thesis, Dept. of Geosciences, Virginia Tech, Blacksburg VA, 133 pp.</v>
      </c>
      <c r="AR188" s="30" t="e">
        <f t="shared" si="188"/>
        <v>#VALUE!</v>
      </c>
      <c r="AS188" s="30" t="e">
        <f t="shared" si="189"/>
        <v>#VALUE!</v>
      </c>
      <c r="AT188" s="30" t="e">
        <f t="shared" si="190"/>
        <v>#VALUE!</v>
      </c>
      <c r="AU188" s="68" t="str">
        <f t="shared" si="191"/>
        <v/>
      </c>
      <c r="AV188" s="30" t="str">
        <f t="shared" si="192"/>
        <v/>
      </c>
      <c r="AW188" s="63" t="e">
        <f>IF(AND(A188&gt;C188,B188="halite"),'Tm-supplement'!AS188,         0.9923-0.030512*(C188/100)^2-0.00021977*(C188/100)^4+0.086241*(D188)/10-0.041768*(C188/100)*(D188/10)+0.014825*(C188/100)^2*(D188/10)+0.001446*(C188/100)^3*(D188/10)-0.0000000030852*(C188/100)^8*(D188/10)+0.013051*(C188/100)*(D188/10)^2-0.0061402*(C188/100)^2*(D188/10)^2-0.0012843*(D188/10)^3+0.00037604*(C188/100)^2*(D188/10)^3-0.0000000099594*(C188/100)^2*(D188/10)^7)</f>
        <v>#VALUE!</v>
      </c>
      <c r="AX188" s="40" t="e">
        <f t="shared" si="193"/>
        <v>#VALUE!</v>
      </c>
      <c r="AY188"/>
    </row>
    <row r="189" spans="1:51" ht="13" customHeight="1">
      <c r="A189" t="str">
        <f>IF(ISBLANK(Main!C81), IF(ISNUMBER(Main!F81), 'Tm-Th-Salinity'!H189,""),Main!C81)</f>
        <v/>
      </c>
      <c r="B189">
        <f>Main!D81</f>
        <v>0</v>
      </c>
      <c r="C189" s="20" t="str">
        <f>IF(ISNUMBER(Main!E81),Main!E81,"")</f>
        <v/>
      </c>
      <c r="D189" s="25" t="e">
        <f>IF('Tm-Th-Salinity'!E189=0, 0.000001, 'Tm-supplement'!BB189)</f>
        <v>#VALUE!</v>
      </c>
      <c r="E189" t="e">
        <f t="shared" si="149"/>
        <v>#VALUE!</v>
      </c>
      <c r="F189" t="e">
        <f t="shared" si="150"/>
        <v>#VALUE!</v>
      </c>
      <c r="G189" t="str">
        <f t="shared" si="151"/>
        <v>DUD</v>
      </c>
      <c r="H189" t="str">
        <f t="shared" si="152"/>
        <v>DUD</v>
      </c>
      <c r="I189" t="str">
        <f t="shared" si="153"/>
        <v>DUD</v>
      </c>
      <c r="J189" t="str">
        <f t="shared" si="154"/>
        <v>DUD</v>
      </c>
      <c r="K189" t="str">
        <f t="shared" si="155"/>
        <v>DUD</v>
      </c>
      <c r="L189" t="str">
        <f t="shared" si="156"/>
        <v>DUD</v>
      </c>
      <c r="M189" t="str">
        <f t="shared" si="157"/>
        <v>DUD</v>
      </c>
      <c r="N189" t="str">
        <f t="shared" si="158"/>
        <v>DUD</v>
      </c>
      <c r="O189" t="str">
        <f t="shared" si="159"/>
        <v>DUD</v>
      </c>
      <c r="P189" t="str">
        <f t="shared" si="160"/>
        <v>DUD</v>
      </c>
      <c r="Q189" t="str">
        <f t="shared" si="161"/>
        <v>DUD</v>
      </c>
      <c r="R189" t="str">
        <f t="shared" si="162"/>
        <v>DUD</v>
      </c>
      <c r="S189" t="str">
        <f t="shared" si="163"/>
        <v>DUD</v>
      </c>
      <c r="T189" t="str">
        <f t="shared" si="164"/>
        <v>DUD</v>
      </c>
      <c r="U189" t="str">
        <f t="shared" si="165"/>
        <v>DUD</v>
      </c>
      <c r="V189" t="str">
        <f t="shared" si="166"/>
        <v>DUD</v>
      </c>
      <c r="W189" t="str">
        <f t="shared" si="167"/>
        <v>DUD</v>
      </c>
      <c r="X189" t="str">
        <f t="shared" si="168"/>
        <v>DUD</v>
      </c>
      <c r="Y189" t="str">
        <f t="shared" si="169"/>
        <v>DUD</v>
      </c>
      <c r="Z189" t="str">
        <f t="shared" si="170"/>
        <v>DUD</v>
      </c>
      <c r="AA189" t="str">
        <f t="shared" si="171"/>
        <v>DUD</v>
      </c>
      <c r="AB189" t="str">
        <f t="shared" si="172"/>
        <v>DUD</v>
      </c>
      <c r="AC189" t="str">
        <f t="shared" si="173"/>
        <v>DUD</v>
      </c>
      <c r="AD189" t="str">
        <f t="shared" si="174"/>
        <v>DUD</v>
      </c>
      <c r="AE189" t="str">
        <f t="shared" si="175"/>
        <v>DUD</v>
      </c>
      <c r="AF189" t="str">
        <f t="shared" si="176"/>
        <v>DUD</v>
      </c>
      <c r="AG189" t="str">
        <f t="shared" si="177"/>
        <v>DUD</v>
      </c>
      <c r="AH189" t="str">
        <f t="shared" si="178"/>
        <v>DUD</v>
      </c>
      <c r="AI189" t="str">
        <f t="shared" si="179"/>
        <v>DUD</v>
      </c>
      <c r="AJ189" t="str">
        <f t="shared" si="180"/>
        <v>DUD</v>
      </c>
      <c r="AK189" t="str">
        <f t="shared" si="181"/>
        <v>DUD</v>
      </c>
      <c r="AL189" t="str">
        <f t="shared" si="182"/>
        <v>DUD</v>
      </c>
      <c r="AM189" t="str">
        <f t="shared" si="183"/>
        <v>DUD</v>
      </c>
      <c r="AN189" t="str">
        <f t="shared" si="184"/>
        <v>DUD</v>
      </c>
      <c r="AO189">
        <f t="shared" si="185"/>
        <v>0</v>
      </c>
      <c r="AP189" s="69">
        <f t="shared" si="186"/>
        <v>1</v>
      </c>
      <c r="AQ189" s="21" t="str">
        <f t="shared" si="187"/>
        <v>Atkinson, A.B. Jr. (2002) A Model for the PTX Properties of H2O-NaCl. Unpublished MSc Thesis, Dept. of Geosciences, Virginia Tech, Blacksburg VA, 133 pp.</v>
      </c>
      <c r="AR189" s="30" t="e">
        <f t="shared" si="188"/>
        <v>#VALUE!</v>
      </c>
      <c r="AS189" s="30" t="e">
        <f t="shared" si="189"/>
        <v>#VALUE!</v>
      </c>
      <c r="AT189" s="30" t="e">
        <f t="shared" si="190"/>
        <v>#VALUE!</v>
      </c>
      <c r="AU189" s="68" t="str">
        <f t="shared" si="191"/>
        <v/>
      </c>
      <c r="AV189" s="30" t="str">
        <f t="shared" si="192"/>
        <v/>
      </c>
      <c r="AW189" s="63" t="e">
        <f>IF(AND(A189&gt;C189,B189="halite"),'Tm-supplement'!AS189,         0.9923-0.030512*(C189/100)^2-0.00021977*(C189/100)^4+0.086241*(D189)/10-0.041768*(C189/100)*(D189/10)+0.014825*(C189/100)^2*(D189/10)+0.001446*(C189/100)^3*(D189/10)-0.0000000030852*(C189/100)^8*(D189/10)+0.013051*(C189/100)*(D189/10)^2-0.0061402*(C189/100)^2*(D189/10)^2-0.0012843*(D189/10)^3+0.00037604*(C189/100)^2*(D189/10)^3-0.0000000099594*(C189/100)^2*(D189/10)^7)</f>
        <v>#VALUE!</v>
      </c>
      <c r="AX189" s="40" t="e">
        <f t="shared" si="193"/>
        <v>#VALUE!</v>
      </c>
      <c r="AY189"/>
    </row>
    <row r="190" spans="1:51" ht="13" customHeight="1">
      <c r="A190" t="str">
        <f>IF(ISBLANK(Main!C82), IF(ISNUMBER(Main!F82), 'Tm-Th-Salinity'!H190,""),Main!C82)</f>
        <v/>
      </c>
      <c r="B190">
        <f>Main!D82</f>
        <v>0</v>
      </c>
      <c r="C190" s="20" t="str">
        <f>IF(ISNUMBER(Main!E82),Main!E82,"")</f>
        <v/>
      </c>
      <c r="D190" s="25" t="e">
        <f>IF('Tm-Th-Salinity'!E190=0, 0.000001, 'Tm-supplement'!BB190)</f>
        <v>#VALUE!</v>
      </c>
      <c r="E190" t="e">
        <f t="shared" si="149"/>
        <v>#VALUE!</v>
      </c>
      <c r="F190" t="e">
        <f t="shared" si="150"/>
        <v>#VALUE!</v>
      </c>
      <c r="G190" t="str">
        <f t="shared" si="151"/>
        <v>DUD</v>
      </c>
      <c r="H190" t="str">
        <f t="shared" si="152"/>
        <v>DUD</v>
      </c>
      <c r="I190" t="str">
        <f t="shared" si="153"/>
        <v>DUD</v>
      </c>
      <c r="J190" t="str">
        <f t="shared" si="154"/>
        <v>DUD</v>
      </c>
      <c r="K190" t="str">
        <f t="shared" si="155"/>
        <v>DUD</v>
      </c>
      <c r="L190" t="str">
        <f t="shared" si="156"/>
        <v>DUD</v>
      </c>
      <c r="M190" t="str">
        <f t="shared" si="157"/>
        <v>DUD</v>
      </c>
      <c r="N190" t="str">
        <f t="shared" si="158"/>
        <v>DUD</v>
      </c>
      <c r="O190" t="str">
        <f t="shared" si="159"/>
        <v>DUD</v>
      </c>
      <c r="P190" t="str">
        <f t="shared" si="160"/>
        <v>DUD</v>
      </c>
      <c r="Q190" t="str">
        <f t="shared" si="161"/>
        <v>DUD</v>
      </c>
      <c r="R190" t="str">
        <f t="shared" si="162"/>
        <v>DUD</v>
      </c>
      <c r="S190" t="str">
        <f t="shared" si="163"/>
        <v>DUD</v>
      </c>
      <c r="T190" t="str">
        <f t="shared" si="164"/>
        <v>DUD</v>
      </c>
      <c r="U190" t="str">
        <f t="shared" si="165"/>
        <v>DUD</v>
      </c>
      <c r="V190" t="str">
        <f t="shared" si="166"/>
        <v>DUD</v>
      </c>
      <c r="W190" t="str">
        <f t="shared" si="167"/>
        <v>DUD</v>
      </c>
      <c r="X190" t="str">
        <f t="shared" si="168"/>
        <v>DUD</v>
      </c>
      <c r="Y190" t="str">
        <f t="shared" si="169"/>
        <v>DUD</v>
      </c>
      <c r="Z190" t="str">
        <f t="shared" si="170"/>
        <v>DUD</v>
      </c>
      <c r="AA190" t="str">
        <f t="shared" si="171"/>
        <v>DUD</v>
      </c>
      <c r="AB190" t="str">
        <f t="shared" si="172"/>
        <v>DUD</v>
      </c>
      <c r="AC190" t="str">
        <f t="shared" si="173"/>
        <v>DUD</v>
      </c>
      <c r="AD190" t="str">
        <f t="shared" si="174"/>
        <v>DUD</v>
      </c>
      <c r="AE190" t="str">
        <f t="shared" si="175"/>
        <v>DUD</v>
      </c>
      <c r="AF190" t="str">
        <f t="shared" si="176"/>
        <v>DUD</v>
      </c>
      <c r="AG190" t="str">
        <f t="shared" si="177"/>
        <v>DUD</v>
      </c>
      <c r="AH190" t="str">
        <f t="shared" si="178"/>
        <v>DUD</v>
      </c>
      <c r="AI190" t="str">
        <f t="shared" si="179"/>
        <v>DUD</v>
      </c>
      <c r="AJ190" t="str">
        <f t="shared" si="180"/>
        <v>DUD</v>
      </c>
      <c r="AK190" t="str">
        <f t="shared" si="181"/>
        <v>DUD</v>
      </c>
      <c r="AL190" t="str">
        <f t="shared" si="182"/>
        <v>DUD</v>
      </c>
      <c r="AM190" t="str">
        <f t="shared" si="183"/>
        <v>DUD</v>
      </c>
      <c r="AN190" t="str">
        <f t="shared" si="184"/>
        <v>DUD</v>
      </c>
      <c r="AO190">
        <f t="shared" si="185"/>
        <v>0</v>
      </c>
      <c r="AP190" s="69">
        <f t="shared" si="186"/>
        <v>1</v>
      </c>
      <c r="AQ190" s="21" t="str">
        <f t="shared" si="187"/>
        <v>Atkinson, A.B. Jr. (2002) A Model for the PTX Properties of H2O-NaCl. Unpublished MSc Thesis, Dept. of Geosciences, Virginia Tech, Blacksburg VA, 133 pp.</v>
      </c>
      <c r="AR190" s="30" t="e">
        <f t="shared" si="188"/>
        <v>#VALUE!</v>
      </c>
      <c r="AS190" s="30" t="e">
        <f t="shared" si="189"/>
        <v>#VALUE!</v>
      </c>
      <c r="AT190" s="30" t="e">
        <f t="shared" si="190"/>
        <v>#VALUE!</v>
      </c>
      <c r="AU190" s="68" t="str">
        <f t="shared" si="191"/>
        <v/>
      </c>
      <c r="AV190" s="30" t="str">
        <f t="shared" si="192"/>
        <v/>
      </c>
      <c r="AW190" s="63" t="e">
        <f>IF(AND(A190&gt;C190,B190="halite"),'Tm-supplement'!AS190,         0.9923-0.030512*(C190/100)^2-0.00021977*(C190/100)^4+0.086241*(D190)/10-0.041768*(C190/100)*(D190/10)+0.014825*(C190/100)^2*(D190/10)+0.001446*(C190/100)^3*(D190/10)-0.0000000030852*(C190/100)^8*(D190/10)+0.013051*(C190/100)*(D190/10)^2-0.0061402*(C190/100)^2*(D190/10)^2-0.0012843*(D190/10)^3+0.00037604*(C190/100)^2*(D190/10)^3-0.0000000099594*(C190/100)^2*(D190/10)^7)</f>
        <v>#VALUE!</v>
      </c>
      <c r="AX190" s="40" t="e">
        <f t="shared" si="193"/>
        <v>#VALUE!</v>
      </c>
      <c r="AY190"/>
    </row>
    <row r="191" spans="1:51" ht="13" customHeight="1">
      <c r="A191" t="str">
        <f>IF(ISBLANK(Main!C83), IF(ISNUMBER(Main!F83), 'Tm-Th-Salinity'!H191,""),Main!C83)</f>
        <v/>
      </c>
      <c r="B191">
        <f>Main!D83</f>
        <v>0</v>
      </c>
      <c r="C191" s="20" t="str">
        <f>IF(ISNUMBER(Main!E83),Main!E83,"")</f>
        <v/>
      </c>
      <c r="D191" s="25" t="e">
        <f>IF('Tm-Th-Salinity'!E191=0, 0.000001, 'Tm-supplement'!BB191)</f>
        <v>#VALUE!</v>
      </c>
      <c r="E191" t="e">
        <f t="shared" si="149"/>
        <v>#VALUE!</v>
      </c>
      <c r="F191" t="e">
        <f t="shared" si="150"/>
        <v>#VALUE!</v>
      </c>
      <c r="G191" t="str">
        <f t="shared" si="151"/>
        <v>DUD</v>
      </c>
      <c r="H191" t="str">
        <f t="shared" si="152"/>
        <v>DUD</v>
      </c>
      <c r="I191" t="str">
        <f t="shared" si="153"/>
        <v>DUD</v>
      </c>
      <c r="J191" t="str">
        <f t="shared" si="154"/>
        <v>DUD</v>
      </c>
      <c r="K191" t="str">
        <f t="shared" si="155"/>
        <v>DUD</v>
      </c>
      <c r="L191" t="str">
        <f t="shared" si="156"/>
        <v>DUD</v>
      </c>
      <c r="M191" t="str">
        <f t="shared" si="157"/>
        <v>DUD</v>
      </c>
      <c r="N191" t="str">
        <f t="shared" si="158"/>
        <v>DUD</v>
      </c>
      <c r="O191" t="str">
        <f t="shared" si="159"/>
        <v>DUD</v>
      </c>
      <c r="P191" t="str">
        <f t="shared" si="160"/>
        <v>DUD</v>
      </c>
      <c r="Q191" t="str">
        <f t="shared" si="161"/>
        <v>DUD</v>
      </c>
      <c r="R191" t="str">
        <f t="shared" si="162"/>
        <v>DUD</v>
      </c>
      <c r="S191" t="str">
        <f t="shared" si="163"/>
        <v>DUD</v>
      </c>
      <c r="T191" t="str">
        <f t="shared" si="164"/>
        <v>DUD</v>
      </c>
      <c r="U191" t="str">
        <f t="shared" si="165"/>
        <v>DUD</v>
      </c>
      <c r="V191" t="str">
        <f t="shared" si="166"/>
        <v>DUD</v>
      </c>
      <c r="W191" t="str">
        <f t="shared" si="167"/>
        <v>DUD</v>
      </c>
      <c r="X191" t="str">
        <f t="shared" si="168"/>
        <v>DUD</v>
      </c>
      <c r="Y191" t="str">
        <f t="shared" si="169"/>
        <v>DUD</v>
      </c>
      <c r="Z191" t="str">
        <f t="shared" si="170"/>
        <v>DUD</v>
      </c>
      <c r="AA191" t="str">
        <f t="shared" si="171"/>
        <v>DUD</v>
      </c>
      <c r="AB191" t="str">
        <f t="shared" si="172"/>
        <v>DUD</v>
      </c>
      <c r="AC191" t="str">
        <f t="shared" si="173"/>
        <v>DUD</v>
      </c>
      <c r="AD191" t="str">
        <f t="shared" si="174"/>
        <v>DUD</v>
      </c>
      <c r="AE191" t="str">
        <f t="shared" si="175"/>
        <v>DUD</v>
      </c>
      <c r="AF191" t="str">
        <f t="shared" si="176"/>
        <v>DUD</v>
      </c>
      <c r="AG191" t="str">
        <f t="shared" si="177"/>
        <v>DUD</v>
      </c>
      <c r="AH191" t="str">
        <f t="shared" si="178"/>
        <v>DUD</v>
      </c>
      <c r="AI191" t="str">
        <f t="shared" si="179"/>
        <v>DUD</v>
      </c>
      <c r="AJ191" t="str">
        <f t="shared" si="180"/>
        <v>DUD</v>
      </c>
      <c r="AK191" t="str">
        <f t="shared" si="181"/>
        <v>DUD</v>
      </c>
      <c r="AL191" t="str">
        <f t="shared" si="182"/>
        <v>DUD</v>
      </c>
      <c r="AM191" t="str">
        <f t="shared" si="183"/>
        <v>DUD</v>
      </c>
      <c r="AN191" t="str">
        <f t="shared" si="184"/>
        <v>DUD</v>
      </c>
      <c r="AO191">
        <f t="shared" si="185"/>
        <v>0</v>
      </c>
      <c r="AP191" s="69">
        <f t="shared" si="186"/>
        <v>1</v>
      </c>
      <c r="AQ191" s="21" t="str">
        <f t="shared" si="187"/>
        <v>Atkinson, A.B. Jr. (2002) A Model for the PTX Properties of H2O-NaCl. Unpublished MSc Thesis, Dept. of Geosciences, Virginia Tech, Blacksburg VA, 133 pp.</v>
      </c>
      <c r="AR191" s="30" t="e">
        <f t="shared" si="188"/>
        <v>#VALUE!</v>
      </c>
      <c r="AS191" s="30" t="e">
        <f t="shared" si="189"/>
        <v>#VALUE!</v>
      </c>
      <c r="AT191" s="30" t="e">
        <f t="shared" si="190"/>
        <v>#VALUE!</v>
      </c>
      <c r="AU191" s="68" t="str">
        <f t="shared" si="191"/>
        <v/>
      </c>
      <c r="AV191" s="30" t="str">
        <f t="shared" si="192"/>
        <v/>
      </c>
      <c r="AW191" s="63" t="e">
        <f>IF(AND(A191&gt;C191,B191="halite"),'Tm-supplement'!AS191,         0.9923-0.030512*(C191/100)^2-0.00021977*(C191/100)^4+0.086241*(D191)/10-0.041768*(C191/100)*(D191/10)+0.014825*(C191/100)^2*(D191/10)+0.001446*(C191/100)^3*(D191/10)-0.0000000030852*(C191/100)^8*(D191/10)+0.013051*(C191/100)*(D191/10)^2-0.0061402*(C191/100)^2*(D191/10)^2-0.0012843*(D191/10)^3+0.00037604*(C191/100)^2*(D191/10)^3-0.0000000099594*(C191/100)^2*(D191/10)^7)</f>
        <v>#VALUE!</v>
      </c>
      <c r="AX191" s="40" t="e">
        <f t="shared" si="193"/>
        <v>#VALUE!</v>
      </c>
      <c r="AY191"/>
    </row>
    <row r="192" spans="1:51" ht="13" customHeight="1">
      <c r="A192" t="str">
        <f>IF(ISBLANK(Main!C84), IF(ISNUMBER(Main!F84), 'Tm-Th-Salinity'!H192,""),Main!C84)</f>
        <v/>
      </c>
      <c r="B192">
        <f>Main!D84</f>
        <v>0</v>
      </c>
      <c r="C192" s="20" t="str">
        <f>IF(ISNUMBER(Main!E84),Main!E84,"")</f>
        <v/>
      </c>
      <c r="D192" s="25" t="e">
        <f>IF('Tm-Th-Salinity'!E192=0, 0.000001, 'Tm-supplement'!BB192)</f>
        <v>#VALUE!</v>
      </c>
      <c r="E192" t="e">
        <f t="shared" si="149"/>
        <v>#VALUE!</v>
      </c>
      <c r="F192" t="e">
        <f t="shared" si="150"/>
        <v>#VALUE!</v>
      </c>
      <c r="G192" t="str">
        <f t="shared" si="151"/>
        <v>DUD</v>
      </c>
      <c r="H192" t="str">
        <f t="shared" si="152"/>
        <v>DUD</v>
      </c>
      <c r="I192" t="str">
        <f t="shared" si="153"/>
        <v>DUD</v>
      </c>
      <c r="J192" t="str">
        <f t="shared" si="154"/>
        <v>DUD</v>
      </c>
      <c r="K192" t="str">
        <f t="shared" si="155"/>
        <v>DUD</v>
      </c>
      <c r="L192" t="str">
        <f t="shared" si="156"/>
        <v>DUD</v>
      </c>
      <c r="M192" t="str">
        <f t="shared" si="157"/>
        <v>DUD</v>
      </c>
      <c r="N192" t="str">
        <f t="shared" si="158"/>
        <v>DUD</v>
      </c>
      <c r="O192" t="str">
        <f t="shared" si="159"/>
        <v>DUD</v>
      </c>
      <c r="P192" t="str">
        <f t="shared" si="160"/>
        <v>DUD</v>
      </c>
      <c r="Q192" t="str">
        <f t="shared" si="161"/>
        <v>DUD</v>
      </c>
      <c r="R192" t="str">
        <f t="shared" si="162"/>
        <v>DUD</v>
      </c>
      <c r="S192" t="str">
        <f t="shared" si="163"/>
        <v>DUD</v>
      </c>
      <c r="T192" t="str">
        <f t="shared" si="164"/>
        <v>DUD</v>
      </c>
      <c r="U192" t="str">
        <f t="shared" si="165"/>
        <v>DUD</v>
      </c>
      <c r="V192" t="str">
        <f t="shared" si="166"/>
        <v>DUD</v>
      </c>
      <c r="W192" t="str">
        <f t="shared" si="167"/>
        <v>DUD</v>
      </c>
      <c r="X192" t="str">
        <f t="shared" si="168"/>
        <v>DUD</v>
      </c>
      <c r="Y192" t="str">
        <f t="shared" si="169"/>
        <v>DUD</v>
      </c>
      <c r="Z192" t="str">
        <f t="shared" si="170"/>
        <v>DUD</v>
      </c>
      <c r="AA192" t="str">
        <f t="shared" si="171"/>
        <v>DUD</v>
      </c>
      <c r="AB192" t="str">
        <f t="shared" si="172"/>
        <v>DUD</v>
      </c>
      <c r="AC192" t="str">
        <f t="shared" si="173"/>
        <v>DUD</v>
      </c>
      <c r="AD192" t="str">
        <f t="shared" si="174"/>
        <v>DUD</v>
      </c>
      <c r="AE192" t="str">
        <f t="shared" si="175"/>
        <v>DUD</v>
      </c>
      <c r="AF192" t="str">
        <f t="shared" si="176"/>
        <v>DUD</v>
      </c>
      <c r="AG192" t="str">
        <f t="shared" si="177"/>
        <v>DUD</v>
      </c>
      <c r="AH192" t="str">
        <f t="shared" si="178"/>
        <v>DUD</v>
      </c>
      <c r="AI192" t="str">
        <f t="shared" si="179"/>
        <v>DUD</v>
      </c>
      <c r="AJ192" t="str">
        <f t="shared" si="180"/>
        <v>DUD</v>
      </c>
      <c r="AK192" t="str">
        <f t="shared" si="181"/>
        <v>DUD</v>
      </c>
      <c r="AL192" t="str">
        <f t="shared" si="182"/>
        <v>DUD</v>
      </c>
      <c r="AM192" t="str">
        <f t="shared" si="183"/>
        <v>DUD</v>
      </c>
      <c r="AN192" t="str">
        <f t="shared" si="184"/>
        <v>DUD</v>
      </c>
      <c r="AO192">
        <f t="shared" si="185"/>
        <v>0</v>
      </c>
      <c r="AP192" s="69">
        <f t="shared" si="186"/>
        <v>1</v>
      </c>
      <c r="AQ192" s="21" t="str">
        <f t="shared" si="187"/>
        <v>Atkinson, A.B. Jr. (2002) A Model for the PTX Properties of H2O-NaCl. Unpublished MSc Thesis, Dept. of Geosciences, Virginia Tech, Blacksburg VA, 133 pp.</v>
      </c>
      <c r="AR192" s="30" t="e">
        <f t="shared" si="188"/>
        <v>#VALUE!</v>
      </c>
      <c r="AS192" s="30" t="e">
        <f t="shared" si="189"/>
        <v>#VALUE!</v>
      </c>
      <c r="AT192" s="30" t="e">
        <f t="shared" si="190"/>
        <v>#VALUE!</v>
      </c>
      <c r="AU192" s="68" t="str">
        <f t="shared" si="191"/>
        <v/>
      </c>
      <c r="AV192" s="30" t="str">
        <f t="shared" si="192"/>
        <v/>
      </c>
      <c r="AW192" s="63" t="e">
        <f>IF(AND(A192&gt;C192,B192="halite"),'Tm-supplement'!AS192,         0.9923-0.030512*(C192/100)^2-0.00021977*(C192/100)^4+0.086241*(D192)/10-0.041768*(C192/100)*(D192/10)+0.014825*(C192/100)^2*(D192/10)+0.001446*(C192/100)^3*(D192/10)-0.0000000030852*(C192/100)^8*(D192/10)+0.013051*(C192/100)*(D192/10)^2-0.0061402*(C192/100)^2*(D192/10)^2-0.0012843*(D192/10)^3+0.00037604*(C192/100)^2*(D192/10)^3-0.0000000099594*(C192/100)^2*(D192/10)^7)</f>
        <v>#VALUE!</v>
      </c>
      <c r="AX192" s="40" t="e">
        <f t="shared" si="193"/>
        <v>#VALUE!</v>
      </c>
      <c r="AY192"/>
    </row>
    <row r="193" spans="1:51" ht="13" customHeight="1">
      <c r="A193" t="str">
        <f>IF(ISBLANK(Main!C85), IF(ISNUMBER(Main!F85), 'Tm-Th-Salinity'!H193,""),Main!C85)</f>
        <v/>
      </c>
      <c r="B193">
        <f>Main!D85</f>
        <v>0</v>
      </c>
      <c r="C193" s="20" t="str">
        <f>IF(ISNUMBER(Main!E85),Main!E85,"")</f>
        <v/>
      </c>
      <c r="D193" s="25" t="e">
        <f>IF('Tm-Th-Salinity'!E193=0, 0.000001, 'Tm-supplement'!BB193)</f>
        <v>#VALUE!</v>
      </c>
      <c r="E193" t="e">
        <f t="shared" si="149"/>
        <v>#VALUE!</v>
      </c>
      <c r="F193" t="e">
        <f t="shared" si="150"/>
        <v>#VALUE!</v>
      </c>
      <c r="G193" t="str">
        <f t="shared" si="151"/>
        <v>DUD</v>
      </c>
      <c r="H193" t="str">
        <f t="shared" si="152"/>
        <v>DUD</v>
      </c>
      <c r="I193" t="str">
        <f t="shared" si="153"/>
        <v>DUD</v>
      </c>
      <c r="J193" t="str">
        <f t="shared" si="154"/>
        <v>DUD</v>
      </c>
      <c r="K193" t="str">
        <f t="shared" si="155"/>
        <v>DUD</v>
      </c>
      <c r="L193" t="str">
        <f t="shared" si="156"/>
        <v>DUD</v>
      </c>
      <c r="M193" t="str">
        <f t="shared" si="157"/>
        <v>DUD</v>
      </c>
      <c r="N193" t="str">
        <f t="shared" si="158"/>
        <v>DUD</v>
      </c>
      <c r="O193" t="str">
        <f t="shared" si="159"/>
        <v>DUD</v>
      </c>
      <c r="P193" t="str">
        <f t="shared" si="160"/>
        <v>DUD</v>
      </c>
      <c r="Q193" t="str">
        <f t="shared" si="161"/>
        <v>DUD</v>
      </c>
      <c r="R193" t="str">
        <f t="shared" si="162"/>
        <v>DUD</v>
      </c>
      <c r="S193" t="str">
        <f t="shared" si="163"/>
        <v>DUD</v>
      </c>
      <c r="T193" t="str">
        <f t="shared" si="164"/>
        <v>DUD</v>
      </c>
      <c r="U193" t="str">
        <f t="shared" si="165"/>
        <v>DUD</v>
      </c>
      <c r="V193" t="str">
        <f t="shared" si="166"/>
        <v>DUD</v>
      </c>
      <c r="W193" t="str">
        <f t="shared" si="167"/>
        <v>DUD</v>
      </c>
      <c r="X193" t="str">
        <f t="shared" si="168"/>
        <v>DUD</v>
      </c>
      <c r="Y193" t="str">
        <f t="shared" si="169"/>
        <v>DUD</v>
      </c>
      <c r="Z193" t="str">
        <f t="shared" si="170"/>
        <v>DUD</v>
      </c>
      <c r="AA193" t="str">
        <f t="shared" si="171"/>
        <v>DUD</v>
      </c>
      <c r="AB193" t="str">
        <f t="shared" si="172"/>
        <v>DUD</v>
      </c>
      <c r="AC193" t="str">
        <f t="shared" si="173"/>
        <v>DUD</v>
      </c>
      <c r="AD193" t="str">
        <f t="shared" si="174"/>
        <v>DUD</v>
      </c>
      <c r="AE193" t="str">
        <f t="shared" si="175"/>
        <v>DUD</v>
      </c>
      <c r="AF193" t="str">
        <f t="shared" si="176"/>
        <v>DUD</v>
      </c>
      <c r="AG193" t="str">
        <f t="shared" si="177"/>
        <v>DUD</v>
      </c>
      <c r="AH193" t="str">
        <f t="shared" si="178"/>
        <v>DUD</v>
      </c>
      <c r="AI193" t="str">
        <f t="shared" si="179"/>
        <v>DUD</v>
      </c>
      <c r="AJ193" t="str">
        <f t="shared" si="180"/>
        <v>DUD</v>
      </c>
      <c r="AK193" t="str">
        <f t="shared" si="181"/>
        <v>DUD</v>
      </c>
      <c r="AL193" t="str">
        <f t="shared" si="182"/>
        <v>DUD</v>
      </c>
      <c r="AM193" t="str">
        <f t="shared" si="183"/>
        <v>DUD</v>
      </c>
      <c r="AN193" t="str">
        <f t="shared" si="184"/>
        <v>DUD</v>
      </c>
      <c r="AO193">
        <f t="shared" si="185"/>
        <v>0</v>
      </c>
      <c r="AP193" s="69">
        <f t="shared" si="186"/>
        <v>1</v>
      </c>
      <c r="AQ193" s="21" t="str">
        <f t="shared" si="187"/>
        <v>Atkinson, A.B. Jr. (2002) A Model for the PTX Properties of H2O-NaCl. Unpublished MSc Thesis, Dept. of Geosciences, Virginia Tech, Blacksburg VA, 133 pp.</v>
      </c>
      <c r="AR193" s="30" t="e">
        <f t="shared" si="188"/>
        <v>#VALUE!</v>
      </c>
      <c r="AS193" s="30" t="e">
        <f t="shared" si="189"/>
        <v>#VALUE!</v>
      </c>
      <c r="AT193" s="30" t="e">
        <f t="shared" si="190"/>
        <v>#VALUE!</v>
      </c>
      <c r="AU193" s="68" t="str">
        <f t="shared" si="191"/>
        <v/>
      </c>
      <c r="AV193" s="30" t="str">
        <f t="shared" si="192"/>
        <v/>
      </c>
      <c r="AW193" s="63" t="e">
        <f>IF(AND(A193&gt;C193,B193="halite"),'Tm-supplement'!AS193,         0.9923-0.030512*(C193/100)^2-0.00021977*(C193/100)^4+0.086241*(D193)/10-0.041768*(C193/100)*(D193/10)+0.014825*(C193/100)^2*(D193/10)+0.001446*(C193/100)^3*(D193/10)-0.0000000030852*(C193/100)^8*(D193/10)+0.013051*(C193/100)*(D193/10)^2-0.0061402*(C193/100)^2*(D193/10)^2-0.0012843*(D193/10)^3+0.00037604*(C193/100)^2*(D193/10)^3-0.0000000099594*(C193/100)^2*(D193/10)^7)</f>
        <v>#VALUE!</v>
      </c>
      <c r="AX193" s="40" t="e">
        <f t="shared" si="193"/>
        <v>#VALUE!</v>
      </c>
      <c r="AY193"/>
    </row>
    <row r="194" spans="1:51" ht="13" customHeight="1">
      <c r="A194" t="str">
        <f>IF(ISBLANK(Main!C86), IF(ISNUMBER(Main!F86), 'Tm-Th-Salinity'!H194,""),Main!C86)</f>
        <v/>
      </c>
      <c r="B194">
        <f>Main!D86</f>
        <v>0</v>
      </c>
      <c r="C194" s="20" t="str">
        <f>IF(ISNUMBER(Main!E86),Main!E86,"")</f>
        <v/>
      </c>
      <c r="D194" s="25" t="e">
        <f>IF('Tm-Th-Salinity'!E194=0, 0.000001, 'Tm-supplement'!BB194)</f>
        <v>#VALUE!</v>
      </c>
      <c r="E194" t="e">
        <f t="shared" si="149"/>
        <v>#VALUE!</v>
      </c>
      <c r="F194" t="e">
        <f t="shared" si="150"/>
        <v>#VALUE!</v>
      </c>
      <c r="G194" t="str">
        <f t="shared" si="151"/>
        <v>DUD</v>
      </c>
      <c r="H194" t="str">
        <f t="shared" si="152"/>
        <v>DUD</v>
      </c>
      <c r="I194" t="str">
        <f t="shared" si="153"/>
        <v>DUD</v>
      </c>
      <c r="J194" t="str">
        <f t="shared" si="154"/>
        <v>DUD</v>
      </c>
      <c r="K194" t="str">
        <f t="shared" si="155"/>
        <v>DUD</v>
      </c>
      <c r="L194" t="str">
        <f t="shared" si="156"/>
        <v>DUD</v>
      </c>
      <c r="M194" t="str">
        <f t="shared" si="157"/>
        <v>DUD</v>
      </c>
      <c r="N194" t="str">
        <f t="shared" si="158"/>
        <v>DUD</v>
      </c>
      <c r="O194" t="str">
        <f t="shared" si="159"/>
        <v>DUD</v>
      </c>
      <c r="P194" t="str">
        <f t="shared" si="160"/>
        <v>DUD</v>
      </c>
      <c r="Q194" t="str">
        <f t="shared" si="161"/>
        <v>DUD</v>
      </c>
      <c r="R194" t="str">
        <f t="shared" si="162"/>
        <v>DUD</v>
      </c>
      <c r="S194" t="str">
        <f t="shared" si="163"/>
        <v>DUD</v>
      </c>
      <c r="T194" t="str">
        <f t="shared" si="164"/>
        <v>DUD</v>
      </c>
      <c r="U194" t="str">
        <f t="shared" si="165"/>
        <v>DUD</v>
      </c>
      <c r="V194" t="str">
        <f t="shared" si="166"/>
        <v>DUD</v>
      </c>
      <c r="W194" t="str">
        <f t="shared" si="167"/>
        <v>DUD</v>
      </c>
      <c r="X194" t="str">
        <f t="shared" si="168"/>
        <v>DUD</v>
      </c>
      <c r="Y194" t="str">
        <f t="shared" si="169"/>
        <v>DUD</v>
      </c>
      <c r="Z194" t="str">
        <f t="shared" si="170"/>
        <v>DUD</v>
      </c>
      <c r="AA194" t="str">
        <f t="shared" si="171"/>
        <v>DUD</v>
      </c>
      <c r="AB194" t="str">
        <f t="shared" si="172"/>
        <v>DUD</v>
      </c>
      <c r="AC194" t="str">
        <f t="shared" si="173"/>
        <v>DUD</v>
      </c>
      <c r="AD194" t="str">
        <f t="shared" si="174"/>
        <v>DUD</v>
      </c>
      <c r="AE194" t="str">
        <f t="shared" si="175"/>
        <v>DUD</v>
      </c>
      <c r="AF194" t="str">
        <f t="shared" si="176"/>
        <v>DUD</v>
      </c>
      <c r="AG194" t="str">
        <f t="shared" si="177"/>
        <v>DUD</v>
      </c>
      <c r="AH194" t="str">
        <f t="shared" si="178"/>
        <v>DUD</v>
      </c>
      <c r="AI194" t="str">
        <f t="shared" si="179"/>
        <v>DUD</v>
      </c>
      <c r="AJ194" t="str">
        <f t="shared" si="180"/>
        <v>DUD</v>
      </c>
      <c r="AK194" t="str">
        <f t="shared" si="181"/>
        <v>DUD</v>
      </c>
      <c r="AL194" t="str">
        <f t="shared" si="182"/>
        <v>DUD</v>
      </c>
      <c r="AM194" t="str">
        <f t="shared" si="183"/>
        <v>DUD</v>
      </c>
      <c r="AN194" t="str">
        <f t="shared" si="184"/>
        <v>DUD</v>
      </c>
      <c r="AO194">
        <f t="shared" si="185"/>
        <v>0</v>
      </c>
      <c r="AP194" s="69">
        <f t="shared" si="186"/>
        <v>1</v>
      </c>
      <c r="AQ194" s="21" t="str">
        <f t="shared" si="187"/>
        <v>Atkinson, A.B. Jr. (2002) A Model for the PTX Properties of H2O-NaCl. Unpublished MSc Thesis, Dept. of Geosciences, Virginia Tech, Blacksburg VA, 133 pp.</v>
      </c>
      <c r="AR194" s="30" t="e">
        <f t="shared" si="188"/>
        <v>#VALUE!</v>
      </c>
      <c r="AS194" s="30" t="e">
        <f t="shared" si="189"/>
        <v>#VALUE!</v>
      </c>
      <c r="AT194" s="30" t="e">
        <f t="shared" si="190"/>
        <v>#VALUE!</v>
      </c>
      <c r="AU194" s="68" t="str">
        <f t="shared" si="191"/>
        <v/>
      </c>
      <c r="AV194" s="30" t="str">
        <f t="shared" si="192"/>
        <v/>
      </c>
      <c r="AW194" s="63" t="e">
        <f>IF(AND(A194&gt;C194,B194="halite"),'Tm-supplement'!AS194,         0.9923-0.030512*(C194/100)^2-0.00021977*(C194/100)^4+0.086241*(D194)/10-0.041768*(C194/100)*(D194/10)+0.014825*(C194/100)^2*(D194/10)+0.001446*(C194/100)^3*(D194/10)-0.0000000030852*(C194/100)^8*(D194/10)+0.013051*(C194/100)*(D194/10)^2-0.0061402*(C194/100)^2*(D194/10)^2-0.0012843*(D194/10)^3+0.00037604*(C194/100)^2*(D194/10)^3-0.0000000099594*(C194/100)^2*(D194/10)^7)</f>
        <v>#VALUE!</v>
      </c>
      <c r="AX194" s="40" t="e">
        <f t="shared" si="193"/>
        <v>#VALUE!</v>
      </c>
      <c r="AY194"/>
    </row>
    <row r="195" spans="1:51" ht="13" customHeight="1">
      <c r="A195" t="str">
        <f>IF(ISBLANK(Main!C87), IF(ISNUMBER(Main!F87), 'Tm-Th-Salinity'!H195,""),Main!C87)</f>
        <v/>
      </c>
      <c r="B195">
        <f>Main!D87</f>
        <v>0</v>
      </c>
      <c r="C195" s="20" t="str">
        <f>IF(ISNUMBER(Main!E87),Main!E87,"")</f>
        <v/>
      </c>
      <c r="D195" s="25" t="e">
        <f>IF('Tm-Th-Salinity'!E195=0, 0.000001, 'Tm-supplement'!BB195)</f>
        <v>#VALUE!</v>
      </c>
      <c r="E195" t="e">
        <f t="shared" si="149"/>
        <v>#VALUE!</v>
      </c>
      <c r="F195" t="e">
        <f t="shared" si="150"/>
        <v>#VALUE!</v>
      </c>
      <c r="G195" t="str">
        <f t="shared" si="151"/>
        <v>DUD</v>
      </c>
      <c r="H195" t="str">
        <f t="shared" si="152"/>
        <v>DUD</v>
      </c>
      <c r="I195" t="str">
        <f t="shared" si="153"/>
        <v>DUD</v>
      </c>
      <c r="J195" t="str">
        <f t="shared" si="154"/>
        <v>DUD</v>
      </c>
      <c r="K195" t="str">
        <f t="shared" si="155"/>
        <v>DUD</v>
      </c>
      <c r="L195" t="str">
        <f t="shared" si="156"/>
        <v>DUD</v>
      </c>
      <c r="M195" t="str">
        <f t="shared" si="157"/>
        <v>DUD</v>
      </c>
      <c r="N195" t="str">
        <f t="shared" si="158"/>
        <v>DUD</v>
      </c>
      <c r="O195" t="str">
        <f t="shared" si="159"/>
        <v>DUD</v>
      </c>
      <c r="P195" t="str">
        <f t="shared" si="160"/>
        <v>DUD</v>
      </c>
      <c r="Q195" t="str">
        <f t="shared" si="161"/>
        <v>DUD</v>
      </c>
      <c r="R195" t="str">
        <f t="shared" si="162"/>
        <v>DUD</v>
      </c>
      <c r="S195" t="str">
        <f t="shared" si="163"/>
        <v>DUD</v>
      </c>
      <c r="T195" t="str">
        <f t="shared" si="164"/>
        <v>DUD</v>
      </c>
      <c r="U195" t="str">
        <f t="shared" si="165"/>
        <v>DUD</v>
      </c>
      <c r="V195" t="str">
        <f t="shared" si="166"/>
        <v>DUD</v>
      </c>
      <c r="W195" t="str">
        <f t="shared" si="167"/>
        <v>DUD</v>
      </c>
      <c r="X195" t="str">
        <f t="shared" si="168"/>
        <v>DUD</v>
      </c>
      <c r="Y195" t="str">
        <f t="shared" si="169"/>
        <v>DUD</v>
      </c>
      <c r="Z195" t="str">
        <f t="shared" si="170"/>
        <v>DUD</v>
      </c>
      <c r="AA195" t="str">
        <f t="shared" si="171"/>
        <v>DUD</v>
      </c>
      <c r="AB195" t="str">
        <f t="shared" si="172"/>
        <v>DUD</v>
      </c>
      <c r="AC195" t="str">
        <f t="shared" si="173"/>
        <v>DUD</v>
      </c>
      <c r="AD195" t="str">
        <f t="shared" si="174"/>
        <v>DUD</v>
      </c>
      <c r="AE195" t="str">
        <f t="shared" si="175"/>
        <v>DUD</v>
      </c>
      <c r="AF195" t="str">
        <f t="shared" si="176"/>
        <v>DUD</v>
      </c>
      <c r="AG195" t="str">
        <f t="shared" si="177"/>
        <v>DUD</v>
      </c>
      <c r="AH195" t="str">
        <f t="shared" si="178"/>
        <v>DUD</v>
      </c>
      <c r="AI195" t="str">
        <f t="shared" si="179"/>
        <v>DUD</v>
      </c>
      <c r="AJ195" t="str">
        <f t="shared" si="180"/>
        <v>DUD</v>
      </c>
      <c r="AK195" t="str">
        <f t="shared" si="181"/>
        <v>DUD</v>
      </c>
      <c r="AL195" t="str">
        <f t="shared" si="182"/>
        <v>DUD</v>
      </c>
      <c r="AM195" t="str">
        <f t="shared" si="183"/>
        <v>DUD</v>
      </c>
      <c r="AN195" t="str">
        <f t="shared" si="184"/>
        <v>DUD</v>
      </c>
      <c r="AO195">
        <f t="shared" si="185"/>
        <v>0</v>
      </c>
      <c r="AP195" s="69">
        <f t="shared" si="186"/>
        <v>1</v>
      </c>
      <c r="AQ195" s="21" t="str">
        <f t="shared" si="187"/>
        <v>Atkinson, A.B. Jr. (2002) A Model for the PTX Properties of H2O-NaCl. Unpublished MSc Thesis, Dept. of Geosciences, Virginia Tech, Blacksburg VA, 133 pp.</v>
      </c>
      <c r="AR195" s="30" t="e">
        <f t="shared" si="188"/>
        <v>#VALUE!</v>
      </c>
      <c r="AS195" s="30" t="e">
        <f t="shared" si="189"/>
        <v>#VALUE!</v>
      </c>
      <c r="AT195" s="30" t="e">
        <f t="shared" si="190"/>
        <v>#VALUE!</v>
      </c>
      <c r="AU195" s="68" t="str">
        <f t="shared" si="191"/>
        <v/>
      </c>
      <c r="AV195" s="30" t="str">
        <f t="shared" si="192"/>
        <v/>
      </c>
      <c r="AW195" s="63" t="e">
        <f>IF(AND(A195&gt;C195,B195="halite"),'Tm-supplement'!AS195,         0.9923-0.030512*(C195/100)^2-0.00021977*(C195/100)^4+0.086241*(D195)/10-0.041768*(C195/100)*(D195/10)+0.014825*(C195/100)^2*(D195/10)+0.001446*(C195/100)^3*(D195/10)-0.0000000030852*(C195/100)^8*(D195/10)+0.013051*(C195/100)*(D195/10)^2-0.0061402*(C195/100)^2*(D195/10)^2-0.0012843*(D195/10)^3+0.00037604*(C195/100)^2*(D195/10)^3-0.0000000099594*(C195/100)^2*(D195/10)^7)</f>
        <v>#VALUE!</v>
      </c>
      <c r="AX195" s="40" t="e">
        <f t="shared" si="193"/>
        <v>#VALUE!</v>
      </c>
      <c r="AY195"/>
    </row>
    <row r="196" spans="1:51" ht="13" customHeight="1">
      <c r="A196" t="str">
        <f>IF(ISBLANK(Main!C88), IF(ISNUMBER(Main!F88), 'Tm-Th-Salinity'!H196,""),Main!C88)</f>
        <v/>
      </c>
      <c r="B196">
        <f>Main!D88</f>
        <v>0</v>
      </c>
      <c r="C196" s="20" t="str">
        <f>IF(ISNUMBER(Main!E88),Main!E88,"")</f>
        <v/>
      </c>
      <c r="D196" s="25" t="e">
        <f>IF('Tm-Th-Salinity'!E196=0, 0.000001, 'Tm-supplement'!BB196)</f>
        <v>#VALUE!</v>
      </c>
      <c r="E196" t="e">
        <f t="shared" si="149"/>
        <v>#VALUE!</v>
      </c>
      <c r="F196" t="e">
        <f t="shared" si="150"/>
        <v>#VALUE!</v>
      </c>
      <c r="G196" t="str">
        <f t="shared" si="151"/>
        <v>DUD</v>
      </c>
      <c r="H196" t="str">
        <f t="shared" si="152"/>
        <v>DUD</v>
      </c>
      <c r="I196" t="str">
        <f t="shared" si="153"/>
        <v>DUD</v>
      </c>
      <c r="J196" t="str">
        <f t="shared" si="154"/>
        <v>DUD</v>
      </c>
      <c r="K196" t="str">
        <f t="shared" si="155"/>
        <v>DUD</v>
      </c>
      <c r="L196" t="str">
        <f t="shared" si="156"/>
        <v>DUD</v>
      </c>
      <c r="M196" t="str">
        <f t="shared" si="157"/>
        <v>DUD</v>
      </c>
      <c r="N196" t="str">
        <f t="shared" si="158"/>
        <v>DUD</v>
      </c>
      <c r="O196" t="str">
        <f t="shared" si="159"/>
        <v>DUD</v>
      </c>
      <c r="P196" t="str">
        <f t="shared" si="160"/>
        <v>DUD</v>
      </c>
      <c r="Q196" t="str">
        <f t="shared" si="161"/>
        <v>DUD</v>
      </c>
      <c r="R196" t="str">
        <f t="shared" si="162"/>
        <v>DUD</v>
      </c>
      <c r="S196" t="str">
        <f t="shared" si="163"/>
        <v>DUD</v>
      </c>
      <c r="T196" t="str">
        <f t="shared" si="164"/>
        <v>DUD</v>
      </c>
      <c r="U196" t="str">
        <f t="shared" si="165"/>
        <v>DUD</v>
      </c>
      <c r="V196" t="str">
        <f t="shared" si="166"/>
        <v>DUD</v>
      </c>
      <c r="W196" t="str">
        <f t="shared" si="167"/>
        <v>DUD</v>
      </c>
      <c r="X196" t="str">
        <f t="shared" si="168"/>
        <v>DUD</v>
      </c>
      <c r="Y196" t="str">
        <f t="shared" si="169"/>
        <v>DUD</v>
      </c>
      <c r="Z196" t="str">
        <f t="shared" si="170"/>
        <v>DUD</v>
      </c>
      <c r="AA196" t="str">
        <f t="shared" si="171"/>
        <v>DUD</v>
      </c>
      <c r="AB196" t="str">
        <f t="shared" si="172"/>
        <v>DUD</v>
      </c>
      <c r="AC196" t="str">
        <f t="shared" si="173"/>
        <v>DUD</v>
      </c>
      <c r="AD196" t="str">
        <f t="shared" si="174"/>
        <v>DUD</v>
      </c>
      <c r="AE196" t="str">
        <f t="shared" si="175"/>
        <v>DUD</v>
      </c>
      <c r="AF196" t="str">
        <f t="shared" si="176"/>
        <v>DUD</v>
      </c>
      <c r="AG196" t="str">
        <f t="shared" si="177"/>
        <v>DUD</v>
      </c>
      <c r="AH196" t="str">
        <f t="shared" si="178"/>
        <v>DUD</v>
      </c>
      <c r="AI196" t="str">
        <f t="shared" si="179"/>
        <v>DUD</v>
      </c>
      <c r="AJ196" t="str">
        <f t="shared" si="180"/>
        <v>DUD</v>
      </c>
      <c r="AK196" t="str">
        <f t="shared" si="181"/>
        <v>DUD</v>
      </c>
      <c r="AL196" t="str">
        <f t="shared" si="182"/>
        <v>DUD</v>
      </c>
      <c r="AM196" t="str">
        <f t="shared" si="183"/>
        <v>DUD</v>
      </c>
      <c r="AN196" t="str">
        <f t="shared" si="184"/>
        <v>DUD</v>
      </c>
      <c r="AO196">
        <f t="shared" si="185"/>
        <v>0</v>
      </c>
      <c r="AP196" s="69">
        <f t="shared" si="186"/>
        <v>1</v>
      </c>
      <c r="AQ196" s="21" t="str">
        <f t="shared" si="187"/>
        <v>Atkinson, A.B. Jr. (2002) A Model for the PTX Properties of H2O-NaCl. Unpublished MSc Thesis, Dept. of Geosciences, Virginia Tech, Blacksburg VA, 133 pp.</v>
      </c>
      <c r="AR196" s="30" t="e">
        <f t="shared" si="188"/>
        <v>#VALUE!</v>
      </c>
      <c r="AS196" s="30" t="e">
        <f t="shared" si="189"/>
        <v>#VALUE!</v>
      </c>
      <c r="AT196" s="30" t="e">
        <f t="shared" si="190"/>
        <v>#VALUE!</v>
      </c>
      <c r="AU196" s="68" t="str">
        <f t="shared" si="191"/>
        <v/>
      </c>
      <c r="AV196" s="30" t="str">
        <f t="shared" si="192"/>
        <v/>
      </c>
      <c r="AW196" s="63" t="e">
        <f>IF(AND(A196&gt;C196,B196="halite"),'Tm-supplement'!AS196,         0.9923-0.030512*(C196/100)^2-0.00021977*(C196/100)^4+0.086241*(D196)/10-0.041768*(C196/100)*(D196/10)+0.014825*(C196/100)^2*(D196/10)+0.001446*(C196/100)^3*(D196/10)-0.0000000030852*(C196/100)^8*(D196/10)+0.013051*(C196/100)*(D196/10)^2-0.0061402*(C196/100)^2*(D196/10)^2-0.0012843*(D196/10)^3+0.00037604*(C196/100)^2*(D196/10)^3-0.0000000099594*(C196/100)^2*(D196/10)^7)</f>
        <v>#VALUE!</v>
      </c>
      <c r="AX196" s="40" t="e">
        <f t="shared" si="193"/>
        <v>#VALUE!</v>
      </c>
      <c r="AY196"/>
    </row>
    <row r="197" spans="1:51" ht="13" customHeight="1">
      <c r="A197" t="str">
        <f>IF(ISBLANK(Main!C89), IF(ISNUMBER(Main!F89), 'Tm-Th-Salinity'!H197,""),Main!C89)</f>
        <v/>
      </c>
      <c r="B197">
        <f>Main!D89</f>
        <v>0</v>
      </c>
      <c r="C197" s="20" t="str">
        <f>IF(ISNUMBER(Main!E89),Main!E89,"")</f>
        <v/>
      </c>
      <c r="D197" s="25" t="e">
        <f>IF('Tm-Th-Salinity'!E197=0, 0.000001, 'Tm-supplement'!BB197)</f>
        <v>#VALUE!</v>
      </c>
      <c r="E197" t="e">
        <f t="shared" si="149"/>
        <v>#VALUE!</v>
      </c>
      <c r="F197" t="e">
        <f t="shared" si="150"/>
        <v>#VALUE!</v>
      </c>
      <c r="G197" t="str">
        <f t="shared" si="151"/>
        <v>DUD</v>
      </c>
      <c r="H197" t="str">
        <f t="shared" si="152"/>
        <v>DUD</v>
      </c>
      <c r="I197" t="str">
        <f t="shared" si="153"/>
        <v>DUD</v>
      </c>
      <c r="J197" t="str">
        <f t="shared" si="154"/>
        <v>DUD</v>
      </c>
      <c r="K197" t="str">
        <f t="shared" si="155"/>
        <v>DUD</v>
      </c>
      <c r="L197" t="str">
        <f t="shared" si="156"/>
        <v>DUD</v>
      </c>
      <c r="M197" t="str">
        <f t="shared" si="157"/>
        <v>DUD</v>
      </c>
      <c r="N197" t="str">
        <f t="shared" si="158"/>
        <v>DUD</v>
      </c>
      <c r="O197" t="str">
        <f t="shared" si="159"/>
        <v>DUD</v>
      </c>
      <c r="P197" t="str">
        <f t="shared" si="160"/>
        <v>DUD</v>
      </c>
      <c r="Q197" t="str">
        <f t="shared" si="161"/>
        <v>DUD</v>
      </c>
      <c r="R197" t="str">
        <f t="shared" si="162"/>
        <v>DUD</v>
      </c>
      <c r="S197" t="str">
        <f t="shared" si="163"/>
        <v>DUD</v>
      </c>
      <c r="T197" t="str">
        <f t="shared" si="164"/>
        <v>DUD</v>
      </c>
      <c r="U197" t="str">
        <f t="shared" si="165"/>
        <v>DUD</v>
      </c>
      <c r="V197" t="str">
        <f t="shared" si="166"/>
        <v>DUD</v>
      </c>
      <c r="W197" t="str">
        <f t="shared" si="167"/>
        <v>DUD</v>
      </c>
      <c r="X197" t="str">
        <f t="shared" si="168"/>
        <v>DUD</v>
      </c>
      <c r="Y197" t="str">
        <f t="shared" si="169"/>
        <v>DUD</v>
      </c>
      <c r="Z197" t="str">
        <f t="shared" si="170"/>
        <v>DUD</v>
      </c>
      <c r="AA197" t="str">
        <f t="shared" si="171"/>
        <v>DUD</v>
      </c>
      <c r="AB197" t="str">
        <f t="shared" si="172"/>
        <v>DUD</v>
      </c>
      <c r="AC197" t="str">
        <f t="shared" si="173"/>
        <v>DUD</v>
      </c>
      <c r="AD197" t="str">
        <f t="shared" si="174"/>
        <v>DUD</v>
      </c>
      <c r="AE197" t="str">
        <f t="shared" si="175"/>
        <v>DUD</v>
      </c>
      <c r="AF197" t="str">
        <f t="shared" si="176"/>
        <v>DUD</v>
      </c>
      <c r="AG197" t="str">
        <f t="shared" si="177"/>
        <v>DUD</v>
      </c>
      <c r="AH197" t="str">
        <f t="shared" si="178"/>
        <v>DUD</v>
      </c>
      <c r="AI197" t="str">
        <f t="shared" si="179"/>
        <v>DUD</v>
      </c>
      <c r="AJ197" t="str">
        <f t="shared" si="180"/>
        <v>DUD</v>
      </c>
      <c r="AK197" t="str">
        <f t="shared" si="181"/>
        <v>DUD</v>
      </c>
      <c r="AL197" t="str">
        <f t="shared" si="182"/>
        <v>DUD</v>
      </c>
      <c r="AM197" t="str">
        <f t="shared" si="183"/>
        <v>DUD</v>
      </c>
      <c r="AN197" t="str">
        <f t="shared" si="184"/>
        <v>DUD</v>
      </c>
      <c r="AO197">
        <f t="shared" si="185"/>
        <v>0</v>
      </c>
      <c r="AP197" s="69">
        <f t="shared" si="186"/>
        <v>1</v>
      </c>
      <c r="AQ197" s="21" t="str">
        <f t="shared" si="187"/>
        <v>Atkinson, A.B. Jr. (2002) A Model for the PTX Properties of H2O-NaCl. Unpublished MSc Thesis, Dept. of Geosciences, Virginia Tech, Blacksburg VA, 133 pp.</v>
      </c>
      <c r="AR197" s="30" t="e">
        <f t="shared" si="188"/>
        <v>#VALUE!</v>
      </c>
      <c r="AS197" s="30" t="e">
        <f t="shared" si="189"/>
        <v>#VALUE!</v>
      </c>
      <c r="AT197" s="30" t="e">
        <f t="shared" si="190"/>
        <v>#VALUE!</v>
      </c>
      <c r="AU197" s="68" t="str">
        <f t="shared" si="191"/>
        <v/>
      </c>
      <c r="AV197" s="30" t="str">
        <f t="shared" si="192"/>
        <v/>
      </c>
      <c r="AW197" s="63" t="e">
        <f>IF(AND(A197&gt;C197,B197="halite"),'Tm-supplement'!AS197,         0.9923-0.030512*(C197/100)^2-0.00021977*(C197/100)^4+0.086241*(D197)/10-0.041768*(C197/100)*(D197/10)+0.014825*(C197/100)^2*(D197/10)+0.001446*(C197/100)^3*(D197/10)-0.0000000030852*(C197/100)^8*(D197/10)+0.013051*(C197/100)*(D197/10)^2-0.0061402*(C197/100)^2*(D197/10)^2-0.0012843*(D197/10)^3+0.00037604*(C197/100)^2*(D197/10)^3-0.0000000099594*(C197/100)^2*(D197/10)^7)</f>
        <v>#VALUE!</v>
      </c>
      <c r="AX197" s="40" t="e">
        <f t="shared" si="193"/>
        <v>#VALUE!</v>
      </c>
      <c r="AY197"/>
    </row>
    <row r="198" spans="1:51" ht="13" customHeight="1">
      <c r="A198" t="str">
        <f>IF(ISBLANK(Main!C90), IF(ISNUMBER(Main!F90), 'Tm-Th-Salinity'!H198,""),Main!C90)</f>
        <v/>
      </c>
      <c r="B198">
        <f>Main!D90</f>
        <v>0</v>
      </c>
      <c r="C198" s="20" t="str">
        <f>IF(ISNUMBER(Main!E90),Main!E90,"")</f>
        <v/>
      </c>
      <c r="D198" s="25" t="e">
        <f>IF('Tm-Th-Salinity'!E198=0, 0.000001, 'Tm-supplement'!BB198)</f>
        <v>#VALUE!</v>
      </c>
      <c r="E198" t="e">
        <f t="shared" si="149"/>
        <v>#VALUE!</v>
      </c>
      <c r="F198" t="e">
        <f t="shared" si="150"/>
        <v>#VALUE!</v>
      </c>
      <c r="G198" t="str">
        <f t="shared" si="151"/>
        <v>DUD</v>
      </c>
      <c r="H198" t="str">
        <f t="shared" si="152"/>
        <v>DUD</v>
      </c>
      <c r="I198" t="str">
        <f t="shared" si="153"/>
        <v>DUD</v>
      </c>
      <c r="J198" t="str">
        <f t="shared" si="154"/>
        <v>DUD</v>
      </c>
      <c r="K198" t="str">
        <f t="shared" si="155"/>
        <v>DUD</v>
      </c>
      <c r="L198" t="str">
        <f t="shared" si="156"/>
        <v>DUD</v>
      </c>
      <c r="M198" t="str">
        <f t="shared" si="157"/>
        <v>DUD</v>
      </c>
      <c r="N198" t="str">
        <f t="shared" si="158"/>
        <v>DUD</v>
      </c>
      <c r="O198" t="str">
        <f t="shared" si="159"/>
        <v>DUD</v>
      </c>
      <c r="P198" t="str">
        <f t="shared" si="160"/>
        <v>DUD</v>
      </c>
      <c r="Q198" t="str">
        <f t="shared" si="161"/>
        <v>DUD</v>
      </c>
      <c r="R198" t="str">
        <f t="shared" si="162"/>
        <v>DUD</v>
      </c>
      <c r="S198" t="str">
        <f t="shared" si="163"/>
        <v>DUD</v>
      </c>
      <c r="T198" t="str">
        <f t="shared" si="164"/>
        <v>DUD</v>
      </c>
      <c r="U198" t="str">
        <f t="shared" si="165"/>
        <v>DUD</v>
      </c>
      <c r="V198" t="str">
        <f t="shared" si="166"/>
        <v>DUD</v>
      </c>
      <c r="W198" t="str">
        <f t="shared" si="167"/>
        <v>DUD</v>
      </c>
      <c r="X198" t="str">
        <f t="shared" si="168"/>
        <v>DUD</v>
      </c>
      <c r="Y198" t="str">
        <f t="shared" si="169"/>
        <v>DUD</v>
      </c>
      <c r="Z198" t="str">
        <f t="shared" si="170"/>
        <v>DUD</v>
      </c>
      <c r="AA198" t="str">
        <f t="shared" si="171"/>
        <v>DUD</v>
      </c>
      <c r="AB198" t="str">
        <f t="shared" si="172"/>
        <v>DUD</v>
      </c>
      <c r="AC198" t="str">
        <f t="shared" si="173"/>
        <v>DUD</v>
      </c>
      <c r="AD198" t="str">
        <f t="shared" si="174"/>
        <v>DUD</v>
      </c>
      <c r="AE198" t="str">
        <f t="shared" si="175"/>
        <v>DUD</v>
      </c>
      <c r="AF198" t="str">
        <f t="shared" si="176"/>
        <v>DUD</v>
      </c>
      <c r="AG198" t="str">
        <f t="shared" si="177"/>
        <v>DUD</v>
      </c>
      <c r="AH198" t="str">
        <f t="shared" si="178"/>
        <v>DUD</v>
      </c>
      <c r="AI198" t="str">
        <f t="shared" si="179"/>
        <v>DUD</v>
      </c>
      <c r="AJ198" t="str">
        <f t="shared" si="180"/>
        <v>DUD</v>
      </c>
      <c r="AK198" t="str">
        <f t="shared" si="181"/>
        <v>DUD</v>
      </c>
      <c r="AL198" t="str">
        <f t="shared" si="182"/>
        <v>DUD</v>
      </c>
      <c r="AM198" t="str">
        <f t="shared" si="183"/>
        <v>DUD</v>
      </c>
      <c r="AN198" t="str">
        <f t="shared" si="184"/>
        <v>DUD</v>
      </c>
      <c r="AO198">
        <f t="shared" si="185"/>
        <v>0</v>
      </c>
      <c r="AP198" s="69">
        <f t="shared" si="186"/>
        <v>1</v>
      </c>
      <c r="AQ198" s="21" t="str">
        <f t="shared" si="187"/>
        <v>Atkinson, A.B. Jr. (2002) A Model for the PTX Properties of H2O-NaCl. Unpublished MSc Thesis, Dept. of Geosciences, Virginia Tech, Blacksburg VA, 133 pp.</v>
      </c>
      <c r="AR198" s="30" t="e">
        <f t="shared" si="188"/>
        <v>#VALUE!</v>
      </c>
      <c r="AS198" s="30" t="e">
        <f t="shared" si="189"/>
        <v>#VALUE!</v>
      </c>
      <c r="AT198" s="30" t="e">
        <f t="shared" si="190"/>
        <v>#VALUE!</v>
      </c>
      <c r="AU198" s="68" t="str">
        <f t="shared" si="191"/>
        <v/>
      </c>
      <c r="AV198" s="30" t="str">
        <f t="shared" si="192"/>
        <v/>
      </c>
      <c r="AW198" s="63" t="e">
        <f>IF(AND(A198&gt;C198,B198="halite"),'Tm-supplement'!AS198,         0.9923-0.030512*(C198/100)^2-0.00021977*(C198/100)^4+0.086241*(D198)/10-0.041768*(C198/100)*(D198/10)+0.014825*(C198/100)^2*(D198/10)+0.001446*(C198/100)^3*(D198/10)-0.0000000030852*(C198/100)^8*(D198/10)+0.013051*(C198/100)*(D198/10)^2-0.0061402*(C198/100)^2*(D198/10)^2-0.0012843*(D198/10)^3+0.00037604*(C198/100)^2*(D198/10)^3-0.0000000099594*(C198/100)^2*(D198/10)^7)</f>
        <v>#VALUE!</v>
      </c>
      <c r="AX198" s="40" t="e">
        <f t="shared" si="193"/>
        <v>#VALUE!</v>
      </c>
      <c r="AY198"/>
    </row>
    <row r="199" spans="1:51" ht="13" customHeight="1">
      <c r="A199" t="str">
        <f>IF(ISBLANK(Main!C91), IF(ISNUMBER(Main!F91), 'Tm-Th-Salinity'!H199,""),Main!C91)</f>
        <v/>
      </c>
      <c r="B199">
        <f>Main!D91</f>
        <v>0</v>
      </c>
      <c r="C199" s="20" t="str">
        <f>IF(ISNUMBER(Main!E91),Main!E91,"")</f>
        <v/>
      </c>
      <c r="D199" s="25" t="e">
        <f>IF('Tm-Th-Salinity'!E199=0, 0.000001, 'Tm-supplement'!BB199)</f>
        <v>#VALUE!</v>
      </c>
      <c r="E199" t="e">
        <f t="shared" si="149"/>
        <v>#VALUE!</v>
      </c>
      <c r="F199" t="e">
        <f t="shared" si="150"/>
        <v>#VALUE!</v>
      </c>
      <c r="G199" t="str">
        <f t="shared" si="151"/>
        <v>DUD</v>
      </c>
      <c r="H199" t="str">
        <f t="shared" si="152"/>
        <v>DUD</v>
      </c>
      <c r="I199" t="str">
        <f t="shared" si="153"/>
        <v>DUD</v>
      </c>
      <c r="J199" t="str">
        <f t="shared" si="154"/>
        <v>DUD</v>
      </c>
      <c r="K199" t="str">
        <f t="shared" si="155"/>
        <v>DUD</v>
      </c>
      <c r="L199" t="str">
        <f t="shared" si="156"/>
        <v>DUD</v>
      </c>
      <c r="M199" t="str">
        <f t="shared" si="157"/>
        <v>DUD</v>
      </c>
      <c r="N199" t="str">
        <f t="shared" si="158"/>
        <v>DUD</v>
      </c>
      <c r="O199" t="str">
        <f t="shared" si="159"/>
        <v>DUD</v>
      </c>
      <c r="P199" t="str">
        <f t="shared" si="160"/>
        <v>DUD</v>
      </c>
      <c r="Q199" t="str">
        <f t="shared" si="161"/>
        <v>DUD</v>
      </c>
      <c r="R199" t="str">
        <f t="shared" si="162"/>
        <v>DUD</v>
      </c>
      <c r="S199" t="str">
        <f t="shared" si="163"/>
        <v>DUD</v>
      </c>
      <c r="T199" t="str">
        <f t="shared" si="164"/>
        <v>DUD</v>
      </c>
      <c r="U199" t="str">
        <f t="shared" si="165"/>
        <v>DUD</v>
      </c>
      <c r="V199" t="str">
        <f t="shared" si="166"/>
        <v>DUD</v>
      </c>
      <c r="W199" t="str">
        <f t="shared" si="167"/>
        <v>DUD</v>
      </c>
      <c r="X199" t="str">
        <f t="shared" si="168"/>
        <v>DUD</v>
      </c>
      <c r="Y199" t="str">
        <f t="shared" si="169"/>
        <v>DUD</v>
      </c>
      <c r="Z199" t="str">
        <f t="shared" si="170"/>
        <v>DUD</v>
      </c>
      <c r="AA199" t="str">
        <f t="shared" si="171"/>
        <v>DUD</v>
      </c>
      <c r="AB199" t="str">
        <f t="shared" si="172"/>
        <v>DUD</v>
      </c>
      <c r="AC199" t="str">
        <f t="shared" si="173"/>
        <v>DUD</v>
      </c>
      <c r="AD199" t="str">
        <f t="shared" si="174"/>
        <v>DUD</v>
      </c>
      <c r="AE199" t="str">
        <f t="shared" si="175"/>
        <v>DUD</v>
      </c>
      <c r="AF199" t="str">
        <f t="shared" si="176"/>
        <v>DUD</v>
      </c>
      <c r="AG199" t="str">
        <f t="shared" si="177"/>
        <v>DUD</v>
      </c>
      <c r="AH199" t="str">
        <f t="shared" si="178"/>
        <v>DUD</v>
      </c>
      <c r="AI199" t="str">
        <f t="shared" si="179"/>
        <v>DUD</v>
      </c>
      <c r="AJ199" t="str">
        <f t="shared" si="180"/>
        <v>DUD</v>
      </c>
      <c r="AK199" t="str">
        <f t="shared" si="181"/>
        <v>DUD</v>
      </c>
      <c r="AL199" t="str">
        <f t="shared" si="182"/>
        <v>DUD</v>
      </c>
      <c r="AM199" t="str">
        <f t="shared" si="183"/>
        <v>DUD</v>
      </c>
      <c r="AN199" t="str">
        <f t="shared" si="184"/>
        <v>DUD</v>
      </c>
      <c r="AO199">
        <f t="shared" si="185"/>
        <v>0</v>
      </c>
      <c r="AP199" s="69">
        <f t="shared" si="186"/>
        <v>1</v>
      </c>
      <c r="AQ199" s="21" t="str">
        <f t="shared" si="187"/>
        <v>Atkinson, A.B. Jr. (2002) A Model for the PTX Properties of H2O-NaCl. Unpublished MSc Thesis, Dept. of Geosciences, Virginia Tech, Blacksburg VA, 133 pp.</v>
      </c>
      <c r="AR199" s="30" t="e">
        <f t="shared" si="188"/>
        <v>#VALUE!</v>
      </c>
      <c r="AS199" s="30" t="e">
        <f t="shared" si="189"/>
        <v>#VALUE!</v>
      </c>
      <c r="AT199" s="30" t="e">
        <f t="shared" si="190"/>
        <v>#VALUE!</v>
      </c>
      <c r="AU199" s="68" t="str">
        <f t="shared" si="191"/>
        <v/>
      </c>
      <c r="AV199" s="30" t="str">
        <f t="shared" si="192"/>
        <v/>
      </c>
      <c r="AW199" s="63" t="e">
        <f>IF(AND(A199&gt;C199,B199="halite"),'Tm-supplement'!AS199,         0.9923-0.030512*(C199/100)^2-0.00021977*(C199/100)^4+0.086241*(D199)/10-0.041768*(C199/100)*(D199/10)+0.014825*(C199/100)^2*(D199/10)+0.001446*(C199/100)^3*(D199/10)-0.0000000030852*(C199/100)^8*(D199/10)+0.013051*(C199/100)*(D199/10)^2-0.0061402*(C199/100)^2*(D199/10)^2-0.0012843*(D199/10)^3+0.00037604*(C199/100)^2*(D199/10)^3-0.0000000099594*(C199/100)^2*(D199/10)^7)</f>
        <v>#VALUE!</v>
      </c>
      <c r="AX199" s="40" t="e">
        <f t="shared" si="193"/>
        <v>#VALUE!</v>
      </c>
      <c r="AY199"/>
    </row>
    <row r="200" spans="1:51" ht="13" customHeight="1">
      <c r="A200" t="str">
        <f>IF(ISBLANK(Main!C92), IF(ISNUMBER(Main!F92), 'Tm-Th-Salinity'!H200,""),Main!C92)</f>
        <v/>
      </c>
      <c r="B200">
        <f>Main!D92</f>
        <v>0</v>
      </c>
      <c r="C200" s="20" t="str">
        <f>IF(ISNUMBER(Main!E92),Main!E92,"")</f>
        <v/>
      </c>
      <c r="D200" s="25" t="e">
        <f>IF('Tm-Th-Salinity'!E200=0, 0.000001, 'Tm-supplement'!BB200)</f>
        <v>#VALUE!</v>
      </c>
      <c r="E200" t="e">
        <f t="shared" si="149"/>
        <v>#VALUE!</v>
      </c>
      <c r="F200" t="e">
        <f t="shared" si="150"/>
        <v>#VALUE!</v>
      </c>
      <c r="G200" t="str">
        <f t="shared" si="151"/>
        <v>DUD</v>
      </c>
      <c r="H200" t="str">
        <f t="shared" si="152"/>
        <v>DUD</v>
      </c>
      <c r="I200" t="str">
        <f t="shared" si="153"/>
        <v>DUD</v>
      </c>
      <c r="J200" t="str">
        <f t="shared" si="154"/>
        <v>DUD</v>
      </c>
      <c r="K200" t="str">
        <f t="shared" si="155"/>
        <v>DUD</v>
      </c>
      <c r="L200" t="str">
        <f t="shared" si="156"/>
        <v>DUD</v>
      </c>
      <c r="M200" t="str">
        <f t="shared" si="157"/>
        <v>DUD</v>
      </c>
      <c r="N200" t="str">
        <f t="shared" si="158"/>
        <v>DUD</v>
      </c>
      <c r="O200" t="str">
        <f t="shared" si="159"/>
        <v>DUD</v>
      </c>
      <c r="P200" t="str">
        <f t="shared" si="160"/>
        <v>DUD</v>
      </c>
      <c r="Q200" t="str">
        <f t="shared" si="161"/>
        <v>DUD</v>
      </c>
      <c r="R200" t="str">
        <f t="shared" si="162"/>
        <v>DUD</v>
      </c>
      <c r="S200" t="str">
        <f t="shared" si="163"/>
        <v>DUD</v>
      </c>
      <c r="T200" t="str">
        <f t="shared" si="164"/>
        <v>DUD</v>
      </c>
      <c r="U200" t="str">
        <f t="shared" si="165"/>
        <v>DUD</v>
      </c>
      <c r="V200" t="str">
        <f t="shared" si="166"/>
        <v>DUD</v>
      </c>
      <c r="W200" t="str">
        <f t="shared" si="167"/>
        <v>DUD</v>
      </c>
      <c r="X200" t="str">
        <f t="shared" si="168"/>
        <v>DUD</v>
      </c>
      <c r="Y200" t="str">
        <f t="shared" si="169"/>
        <v>DUD</v>
      </c>
      <c r="Z200" t="str">
        <f t="shared" si="170"/>
        <v>DUD</v>
      </c>
      <c r="AA200" t="str">
        <f t="shared" si="171"/>
        <v>DUD</v>
      </c>
      <c r="AB200" t="str">
        <f t="shared" si="172"/>
        <v>DUD</v>
      </c>
      <c r="AC200" t="str">
        <f t="shared" si="173"/>
        <v>DUD</v>
      </c>
      <c r="AD200" t="str">
        <f t="shared" si="174"/>
        <v>DUD</v>
      </c>
      <c r="AE200" t="str">
        <f t="shared" si="175"/>
        <v>DUD</v>
      </c>
      <c r="AF200" t="str">
        <f t="shared" si="176"/>
        <v>DUD</v>
      </c>
      <c r="AG200" t="str">
        <f t="shared" si="177"/>
        <v>DUD</v>
      </c>
      <c r="AH200" t="str">
        <f t="shared" si="178"/>
        <v>DUD</v>
      </c>
      <c r="AI200" t="str">
        <f t="shared" si="179"/>
        <v>DUD</v>
      </c>
      <c r="AJ200" t="str">
        <f t="shared" si="180"/>
        <v>DUD</v>
      </c>
      <c r="AK200" t="str">
        <f t="shared" si="181"/>
        <v>DUD</v>
      </c>
      <c r="AL200" t="str">
        <f t="shared" si="182"/>
        <v>DUD</v>
      </c>
      <c r="AM200" t="str">
        <f t="shared" si="183"/>
        <v>DUD</v>
      </c>
      <c r="AN200" t="str">
        <f t="shared" si="184"/>
        <v>DUD</v>
      </c>
      <c r="AO200">
        <f t="shared" si="185"/>
        <v>0</v>
      </c>
      <c r="AP200" s="69">
        <f t="shared" si="186"/>
        <v>1</v>
      </c>
      <c r="AQ200" s="21" t="str">
        <f t="shared" si="187"/>
        <v>Atkinson, A.B. Jr. (2002) A Model for the PTX Properties of H2O-NaCl. Unpublished MSc Thesis, Dept. of Geosciences, Virginia Tech, Blacksburg VA, 133 pp.</v>
      </c>
      <c r="AR200" s="30" t="e">
        <f t="shared" si="188"/>
        <v>#VALUE!</v>
      </c>
      <c r="AS200" s="30" t="e">
        <f t="shared" si="189"/>
        <v>#VALUE!</v>
      </c>
      <c r="AT200" s="30" t="e">
        <f t="shared" si="190"/>
        <v>#VALUE!</v>
      </c>
      <c r="AU200" s="68" t="str">
        <f t="shared" si="191"/>
        <v/>
      </c>
      <c r="AV200" s="30" t="str">
        <f t="shared" si="192"/>
        <v/>
      </c>
      <c r="AW200" s="63" t="e">
        <f>IF(AND(A200&gt;C200,B200="halite"),'Tm-supplement'!AS200,         0.9923-0.030512*(C200/100)^2-0.00021977*(C200/100)^4+0.086241*(D200)/10-0.041768*(C200/100)*(D200/10)+0.014825*(C200/100)^2*(D200/10)+0.001446*(C200/100)^3*(D200/10)-0.0000000030852*(C200/100)^8*(D200/10)+0.013051*(C200/100)*(D200/10)^2-0.0061402*(C200/100)^2*(D200/10)^2-0.0012843*(D200/10)^3+0.00037604*(C200/100)^2*(D200/10)^3-0.0000000099594*(C200/100)^2*(D200/10)^7)</f>
        <v>#VALUE!</v>
      </c>
      <c r="AX200" s="40" t="e">
        <f t="shared" si="193"/>
        <v>#VALUE!</v>
      </c>
      <c r="AY200"/>
    </row>
    <row r="201" spans="1:51" ht="13" customHeight="1">
      <c r="A201" t="str">
        <f>IF(ISBLANK(Main!C93), IF(ISNUMBER(Main!F93), 'Tm-Th-Salinity'!H201,""),Main!C93)</f>
        <v/>
      </c>
      <c r="B201">
        <f>Main!D93</f>
        <v>0</v>
      </c>
      <c r="C201" s="20" t="str">
        <f>IF(ISNUMBER(Main!E93),Main!E93,"")</f>
        <v/>
      </c>
      <c r="D201" s="25" t="e">
        <f>IF('Tm-Th-Salinity'!E201=0, 0.000001, 'Tm-supplement'!BB201)</f>
        <v>#VALUE!</v>
      </c>
      <c r="E201" t="e">
        <f t="shared" si="149"/>
        <v>#VALUE!</v>
      </c>
      <c r="F201" t="e">
        <f t="shared" si="150"/>
        <v>#VALUE!</v>
      </c>
      <c r="G201" t="str">
        <f t="shared" si="151"/>
        <v>DUD</v>
      </c>
      <c r="H201" t="str">
        <f t="shared" si="152"/>
        <v>DUD</v>
      </c>
      <c r="I201" t="str">
        <f t="shared" si="153"/>
        <v>DUD</v>
      </c>
      <c r="J201" t="str">
        <f t="shared" si="154"/>
        <v>DUD</v>
      </c>
      <c r="K201" t="str">
        <f t="shared" si="155"/>
        <v>DUD</v>
      </c>
      <c r="L201" t="str">
        <f t="shared" si="156"/>
        <v>DUD</v>
      </c>
      <c r="M201" t="str">
        <f t="shared" si="157"/>
        <v>DUD</v>
      </c>
      <c r="N201" t="str">
        <f t="shared" si="158"/>
        <v>DUD</v>
      </c>
      <c r="O201" t="str">
        <f t="shared" si="159"/>
        <v>DUD</v>
      </c>
      <c r="P201" t="str">
        <f t="shared" si="160"/>
        <v>DUD</v>
      </c>
      <c r="Q201" t="str">
        <f t="shared" si="161"/>
        <v>DUD</v>
      </c>
      <c r="R201" t="str">
        <f t="shared" si="162"/>
        <v>DUD</v>
      </c>
      <c r="S201" t="str">
        <f t="shared" si="163"/>
        <v>DUD</v>
      </c>
      <c r="T201" t="str">
        <f t="shared" si="164"/>
        <v>DUD</v>
      </c>
      <c r="U201" t="str">
        <f t="shared" si="165"/>
        <v>DUD</v>
      </c>
      <c r="V201" t="str">
        <f t="shared" si="166"/>
        <v>DUD</v>
      </c>
      <c r="W201" t="str">
        <f t="shared" si="167"/>
        <v>DUD</v>
      </c>
      <c r="X201" t="str">
        <f t="shared" si="168"/>
        <v>DUD</v>
      </c>
      <c r="Y201" t="str">
        <f t="shared" si="169"/>
        <v>DUD</v>
      </c>
      <c r="Z201" t="str">
        <f t="shared" si="170"/>
        <v>DUD</v>
      </c>
      <c r="AA201" t="str">
        <f t="shared" si="171"/>
        <v>DUD</v>
      </c>
      <c r="AB201" t="str">
        <f t="shared" si="172"/>
        <v>DUD</v>
      </c>
      <c r="AC201" t="str">
        <f t="shared" si="173"/>
        <v>DUD</v>
      </c>
      <c r="AD201" t="str">
        <f t="shared" si="174"/>
        <v>DUD</v>
      </c>
      <c r="AE201" t="str">
        <f t="shared" si="175"/>
        <v>DUD</v>
      </c>
      <c r="AF201" t="str">
        <f t="shared" si="176"/>
        <v>DUD</v>
      </c>
      <c r="AG201" t="str">
        <f t="shared" si="177"/>
        <v>DUD</v>
      </c>
      <c r="AH201" t="str">
        <f t="shared" si="178"/>
        <v>DUD</v>
      </c>
      <c r="AI201" t="str">
        <f t="shared" si="179"/>
        <v>DUD</v>
      </c>
      <c r="AJ201" t="str">
        <f t="shared" si="180"/>
        <v>DUD</v>
      </c>
      <c r="AK201" t="str">
        <f t="shared" si="181"/>
        <v>DUD</v>
      </c>
      <c r="AL201" t="str">
        <f t="shared" si="182"/>
        <v>DUD</v>
      </c>
      <c r="AM201" t="str">
        <f t="shared" si="183"/>
        <v>DUD</v>
      </c>
      <c r="AN201" t="str">
        <f t="shared" si="184"/>
        <v>DUD</v>
      </c>
      <c r="AO201">
        <f t="shared" si="185"/>
        <v>0</v>
      </c>
      <c r="AP201" s="69">
        <f t="shared" si="186"/>
        <v>1</v>
      </c>
      <c r="AQ201" s="21" t="str">
        <f t="shared" si="187"/>
        <v>Atkinson, A.B. Jr. (2002) A Model for the PTX Properties of H2O-NaCl. Unpublished MSc Thesis, Dept. of Geosciences, Virginia Tech, Blacksburg VA, 133 pp.</v>
      </c>
      <c r="AR201" s="30" t="e">
        <f t="shared" si="188"/>
        <v>#VALUE!</v>
      </c>
      <c r="AS201" s="30" t="e">
        <f t="shared" si="189"/>
        <v>#VALUE!</v>
      </c>
      <c r="AT201" s="30" t="e">
        <f t="shared" si="190"/>
        <v>#VALUE!</v>
      </c>
      <c r="AU201" s="68" t="str">
        <f t="shared" si="191"/>
        <v/>
      </c>
      <c r="AV201" s="30" t="str">
        <f t="shared" si="192"/>
        <v/>
      </c>
      <c r="AW201" s="63" t="e">
        <f>IF(AND(A201&gt;C201,B201="halite"),'Tm-supplement'!AS201,         0.9923-0.030512*(C201/100)^2-0.00021977*(C201/100)^4+0.086241*(D201)/10-0.041768*(C201/100)*(D201/10)+0.014825*(C201/100)^2*(D201/10)+0.001446*(C201/100)^3*(D201/10)-0.0000000030852*(C201/100)^8*(D201/10)+0.013051*(C201/100)*(D201/10)^2-0.0061402*(C201/100)^2*(D201/10)^2-0.0012843*(D201/10)^3+0.00037604*(C201/100)^2*(D201/10)^3-0.0000000099594*(C201/100)^2*(D201/10)^7)</f>
        <v>#VALUE!</v>
      </c>
      <c r="AX201" s="40" t="e">
        <f t="shared" si="193"/>
        <v>#VALUE!</v>
      </c>
      <c r="AY201"/>
    </row>
    <row r="202" spans="1:51" ht="13" customHeight="1">
      <c r="A202" t="str">
        <f>IF(ISBLANK(Main!C94), IF(ISNUMBER(Main!F94), 'Tm-Th-Salinity'!H202,""),Main!C94)</f>
        <v/>
      </c>
      <c r="B202">
        <f>Main!D94</f>
        <v>0</v>
      </c>
      <c r="C202" s="20" t="str">
        <f>IF(ISNUMBER(Main!E94),Main!E94,"")</f>
        <v/>
      </c>
      <c r="D202" s="25" t="e">
        <f>IF('Tm-Th-Salinity'!E202=0, 0.000001, 'Tm-supplement'!BB202)</f>
        <v>#VALUE!</v>
      </c>
      <c r="E202" t="e">
        <f t="shared" si="149"/>
        <v>#VALUE!</v>
      </c>
      <c r="F202" t="e">
        <f t="shared" si="150"/>
        <v>#VALUE!</v>
      </c>
      <c r="G202" t="str">
        <f t="shared" si="151"/>
        <v>DUD</v>
      </c>
      <c r="H202" t="str">
        <f t="shared" si="152"/>
        <v>DUD</v>
      </c>
      <c r="I202" t="str">
        <f t="shared" si="153"/>
        <v>DUD</v>
      </c>
      <c r="J202" t="str">
        <f t="shared" si="154"/>
        <v>DUD</v>
      </c>
      <c r="K202" t="str">
        <f t="shared" si="155"/>
        <v>DUD</v>
      </c>
      <c r="L202" t="str">
        <f t="shared" si="156"/>
        <v>DUD</v>
      </c>
      <c r="M202" t="str">
        <f t="shared" si="157"/>
        <v>DUD</v>
      </c>
      <c r="N202" t="str">
        <f t="shared" si="158"/>
        <v>DUD</v>
      </c>
      <c r="O202" t="str">
        <f t="shared" si="159"/>
        <v>DUD</v>
      </c>
      <c r="P202" t="str">
        <f t="shared" si="160"/>
        <v>DUD</v>
      </c>
      <c r="Q202" t="str">
        <f t="shared" si="161"/>
        <v>DUD</v>
      </c>
      <c r="R202" t="str">
        <f t="shared" si="162"/>
        <v>DUD</v>
      </c>
      <c r="S202" t="str">
        <f t="shared" si="163"/>
        <v>DUD</v>
      </c>
      <c r="T202" t="str">
        <f t="shared" si="164"/>
        <v>DUD</v>
      </c>
      <c r="U202" t="str">
        <f t="shared" si="165"/>
        <v>DUD</v>
      </c>
      <c r="V202" t="str">
        <f t="shared" si="166"/>
        <v>DUD</v>
      </c>
      <c r="W202" t="str">
        <f t="shared" si="167"/>
        <v>DUD</v>
      </c>
      <c r="X202" t="str">
        <f t="shared" si="168"/>
        <v>DUD</v>
      </c>
      <c r="Y202" t="str">
        <f t="shared" si="169"/>
        <v>DUD</v>
      </c>
      <c r="Z202" t="str">
        <f t="shared" si="170"/>
        <v>DUD</v>
      </c>
      <c r="AA202" t="str">
        <f t="shared" si="171"/>
        <v>DUD</v>
      </c>
      <c r="AB202" t="str">
        <f t="shared" si="172"/>
        <v>DUD</v>
      </c>
      <c r="AC202" t="str">
        <f t="shared" si="173"/>
        <v>DUD</v>
      </c>
      <c r="AD202" t="str">
        <f t="shared" si="174"/>
        <v>DUD</v>
      </c>
      <c r="AE202" t="str">
        <f t="shared" si="175"/>
        <v>DUD</v>
      </c>
      <c r="AF202" t="str">
        <f t="shared" si="176"/>
        <v>DUD</v>
      </c>
      <c r="AG202" t="str">
        <f t="shared" si="177"/>
        <v>DUD</v>
      </c>
      <c r="AH202" t="str">
        <f t="shared" si="178"/>
        <v>DUD</v>
      </c>
      <c r="AI202" t="str">
        <f t="shared" si="179"/>
        <v>DUD</v>
      </c>
      <c r="AJ202" t="str">
        <f t="shared" si="180"/>
        <v>DUD</v>
      </c>
      <c r="AK202" t="str">
        <f t="shared" si="181"/>
        <v>DUD</v>
      </c>
      <c r="AL202" t="str">
        <f t="shared" si="182"/>
        <v>DUD</v>
      </c>
      <c r="AM202" t="str">
        <f t="shared" si="183"/>
        <v>DUD</v>
      </c>
      <c r="AN202" t="str">
        <f t="shared" si="184"/>
        <v>DUD</v>
      </c>
      <c r="AO202">
        <f t="shared" si="185"/>
        <v>0</v>
      </c>
      <c r="AP202" s="69">
        <f t="shared" si="186"/>
        <v>1</v>
      </c>
      <c r="AQ202" s="21" t="str">
        <f t="shared" si="187"/>
        <v>Atkinson, A.B. Jr. (2002) A Model for the PTX Properties of H2O-NaCl. Unpublished MSc Thesis, Dept. of Geosciences, Virginia Tech, Blacksburg VA, 133 pp.</v>
      </c>
      <c r="AR202" s="30" t="e">
        <f t="shared" si="188"/>
        <v>#VALUE!</v>
      </c>
      <c r="AS202" s="30" t="e">
        <f t="shared" si="189"/>
        <v>#VALUE!</v>
      </c>
      <c r="AT202" s="30" t="e">
        <f t="shared" si="190"/>
        <v>#VALUE!</v>
      </c>
      <c r="AU202" s="68" t="str">
        <f t="shared" si="191"/>
        <v/>
      </c>
      <c r="AV202" s="30" t="str">
        <f t="shared" si="192"/>
        <v/>
      </c>
      <c r="AW202" s="63" t="e">
        <f>IF(AND(A202&gt;C202,B202="halite"),'Tm-supplement'!AS202,         0.9923-0.030512*(C202/100)^2-0.00021977*(C202/100)^4+0.086241*(D202)/10-0.041768*(C202/100)*(D202/10)+0.014825*(C202/100)^2*(D202/10)+0.001446*(C202/100)^3*(D202/10)-0.0000000030852*(C202/100)^8*(D202/10)+0.013051*(C202/100)*(D202/10)^2-0.0061402*(C202/100)^2*(D202/10)^2-0.0012843*(D202/10)^3+0.00037604*(C202/100)^2*(D202/10)^3-0.0000000099594*(C202/100)^2*(D202/10)^7)</f>
        <v>#VALUE!</v>
      </c>
      <c r="AX202" s="40" t="e">
        <f t="shared" si="193"/>
        <v>#VALUE!</v>
      </c>
      <c r="AY202"/>
    </row>
    <row r="203" spans="1:51" ht="13" customHeight="1">
      <c r="A203" t="str">
        <f>IF(ISBLANK(Main!C95), IF(ISNUMBER(Main!F95), 'Tm-Th-Salinity'!H203,""),Main!C95)</f>
        <v/>
      </c>
      <c r="B203">
        <f>Main!D95</f>
        <v>0</v>
      </c>
      <c r="C203" s="20" t="str">
        <f>IF(ISNUMBER(Main!E95),Main!E95,"")</f>
        <v/>
      </c>
      <c r="D203" s="25" t="e">
        <f>IF('Tm-Th-Salinity'!E203=0, 0.000001, 'Tm-supplement'!BB203)</f>
        <v>#VALUE!</v>
      </c>
      <c r="E203" t="e">
        <f t="shared" si="149"/>
        <v>#VALUE!</v>
      </c>
      <c r="F203" t="e">
        <f t="shared" si="150"/>
        <v>#VALUE!</v>
      </c>
      <c r="G203" t="str">
        <f t="shared" si="151"/>
        <v>DUD</v>
      </c>
      <c r="H203" t="str">
        <f t="shared" si="152"/>
        <v>DUD</v>
      </c>
      <c r="I203" t="str">
        <f t="shared" si="153"/>
        <v>DUD</v>
      </c>
      <c r="J203" t="str">
        <f t="shared" si="154"/>
        <v>DUD</v>
      </c>
      <c r="K203" t="str">
        <f t="shared" si="155"/>
        <v>DUD</v>
      </c>
      <c r="L203" t="str">
        <f t="shared" si="156"/>
        <v>DUD</v>
      </c>
      <c r="M203" t="str">
        <f t="shared" si="157"/>
        <v>DUD</v>
      </c>
      <c r="N203" t="str">
        <f t="shared" si="158"/>
        <v>DUD</v>
      </c>
      <c r="O203" t="str">
        <f t="shared" si="159"/>
        <v>DUD</v>
      </c>
      <c r="P203" t="str">
        <f t="shared" si="160"/>
        <v>DUD</v>
      </c>
      <c r="Q203" t="str">
        <f t="shared" si="161"/>
        <v>DUD</v>
      </c>
      <c r="R203" t="str">
        <f t="shared" si="162"/>
        <v>DUD</v>
      </c>
      <c r="S203" t="str">
        <f t="shared" si="163"/>
        <v>DUD</v>
      </c>
      <c r="T203" t="str">
        <f t="shared" si="164"/>
        <v>DUD</v>
      </c>
      <c r="U203" t="str">
        <f t="shared" si="165"/>
        <v>DUD</v>
      </c>
      <c r="V203" t="str">
        <f t="shared" si="166"/>
        <v>DUD</v>
      </c>
      <c r="W203" t="str">
        <f t="shared" si="167"/>
        <v>DUD</v>
      </c>
      <c r="X203" t="str">
        <f t="shared" si="168"/>
        <v>DUD</v>
      </c>
      <c r="Y203" t="str">
        <f t="shared" si="169"/>
        <v>DUD</v>
      </c>
      <c r="Z203" t="str">
        <f t="shared" si="170"/>
        <v>DUD</v>
      </c>
      <c r="AA203" t="str">
        <f t="shared" si="171"/>
        <v>DUD</v>
      </c>
      <c r="AB203" t="str">
        <f t="shared" si="172"/>
        <v>DUD</v>
      </c>
      <c r="AC203" t="str">
        <f t="shared" si="173"/>
        <v>DUD</v>
      </c>
      <c r="AD203" t="str">
        <f t="shared" si="174"/>
        <v>DUD</v>
      </c>
      <c r="AE203" t="str">
        <f t="shared" si="175"/>
        <v>DUD</v>
      </c>
      <c r="AF203" t="str">
        <f t="shared" si="176"/>
        <v>DUD</v>
      </c>
      <c r="AG203" t="str">
        <f t="shared" si="177"/>
        <v>DUD</v>
      </c>
      <c r="AH203" t="str">
        <f t="shared" si="178"/>
        <v>DUD</v>
      </c>
      <c r="AI203" t="str">
        <f t="shared" si="179"/>
        <v>DUD</v>
      </c>
      <c r="AJ203" t="str">
        <f t="shared" si="180"/>
        <v>DUD</v>
      </c>
      <c r="AK203" t="str">
        <f t="shared" si="181"/>
        <v>DUD</v>
      </c>
      <c r="AL203" t="str">
        <f t="shared" si="182"/>
        <v>DUD</v>
      </c>
      <c r="AM203" t="str">
        <f t="shared" si="183"/>
        <v>DUD</v>
      </c>
      <c r="AN203" t="str">
        <f t="shared" si="184"/>
        <v>DUD</v>
      </c>
      <c r="AO203">
        <f t="shared" si="185"/>
        <v>0</v>
      </c>
      <c r="AP203" s="69">
        <f t="shared" si="186"/>
        <v>1</v>
      </c>
      <c r="AQ203" s="21" t="str">
        <f t="shared" si="187"/>
        <v>Atkinson, A.B. Jr. (2002) A Model for the PTX Properties of H2O-NaCl. Unpublished MSc Thesis, Dept. of Geosciences, Virginia Tech, Blacksburg VA, 133 pp.</v>
      </c>
      <c r="AR203" s="30" t="e">
        <f t="shared" si="188"/>
        <v>#VALUE!</v>
      </c>
      <c r="AS203" s="30" t="e">
        <f t="shared" si="189"/>
        <v>#VALUE!</v>
      </c>
      <c r="AT203" s="30" t="e">
        <f t="shared" si="190"/>
        <v>#VALUE!</v>
      </c>
      <c r="AU203" s="68" t="str">
        <f t="shared" si="191"/>
        <v/>
      </c>
      <c r="AV203" s="30" t="str">
        <f t="shared" si="192"/>
        <v/>
      </c>
      <c r="AW203" s="63" t="e">
        <f>IF(AND(A203&gt;C203,B203="halite"),'Tm-supplement'!AS203,         0.9923-0.030512*(C203/100)^2-0.00021977*(C203/100)^4+0.086241*(D203)/10-0.041768*(C203/100)*(D203/10)+0.014825*(C203/100)^2*(D203/10)+0.001446*(C203/100)^3*(D203/10)-0.0000000030852*(C203/100)^8*(D203/10)+0.013051*(C203/100)*(D203/10)^2-0.0061402*(C203/100)^2*(D203/10)^2-0.0012843*(D203/10)^3+0.00037604*(C203/100)^2*(D203/10)^3-0.0000000099594*(C203/100)^2*(D203/10)^7)</f>
        <v>#VALUE!</v>
      </c>
      <c r="AX203" s="40" t="e">
        <f t="shared" si="193"/>
        <v>#VALUE!</v>
      </c>
      <c r="AY203"/>
    </row>
    <row r="204" spans="1:51" ht="13" customHeight="1">
      <c r="A204" t="str">
        <f>IF(ISBLANK(Main!C96), IF(ISNUMBER(Main!F96), 'Tm-Th-Salinity'!H204,""),Main!C96)</f>
        <v/>
      </c>
      <c r="B204">
        <f>Main!D96</f>
        <v>0</v>
      </c>
      <c r="C204" s="20" t="str">
        <f>IF(ISNUMBER(Main!E96),Main!E96,"")</f>
        <v/>
      </c>
      <c r="D204" s="25" t="e">
        <f>IF('Tm-Th-Salinity'!E204=0, 0.000001, 'Tm-supplement'!BB204)</f>
        <v>#VALUE!</v>
      </c>
      <c r="E204" t="e">
        <f t="shared" si="149"/>
        <v>#VALUE!</v>
      </c>
      <c r="F204" t="e">
        <f t="shared" si="150"/>
        <v>#VALUE!</v>
      </c>
      <c r="G204" t="str">
        <f t="shared" si="151"/>
        <v>DUD</v>
      </c>
      <c r="H204" t="str">
        <f t="shared" si="152"/>
        <v>DUD</v>
      </c>
      <c r="I204" t="str">
        <f t="shared" si="153"/>
        <v>DUD</v>
      </c>
      <c r="J204" t="str">
        <f t="shared" si="154"/>
        <v>DUD</v>
      </c>
      <c r="K204" t="str">
        <f t="shared" si="155"/>
        <v>DUD</v>
      </c>
      <c r="L204" t="str">
        <f t="shared" si="156"/>
        <v>DUD</v>
      </c>
      <c r="M204" t="str">
        <f t="shared" si="157"/>
        <v>DUD</v>
      </c>
      <c r="N204" t="str">
        <f t="shared" si="158"/>
        <v>DUD</v>
      </c>
      <c r="O204" t="str">
        <f t="shared" si="159"/>
        <v>DUD</v>
      </c>
      <c r="P204" t="str">
        <f t="shared" si="160"/>
        <v>DUD</v>
      </c>
      <c r="Q204" t="str">
        <f t="shared" si="161"/>
        <v>DUD</v>
      </c>
      <c r="R204" t="str">
        <f t="shared" si="162"/>
        <v>DUD</v>
      </c>
      <c r="S204" t="str">
        <f t="shared" si="163"/>
        <v>DUD</v>
      </c>
      <c r="T204" t="str">
        <f t="shared" si="164"/>
        <v>DUD</v>
      </c>
      <c r="U204" t="str">
        <f t="shared" si="165"/>
        <v>DUD</v>
      </c>
      <c r="V204" t="str">
        <f t="shared" si="166"/>
        <v>DUD</v>
      </c>
      <c r="W204" t="str">
        <f t="shared" si="167"/>
        <v>DUD</v>
      </c>
      <c r="X204" t="str">
        <f t="shared" si="168"/>
        <v>DUD</v>
      </c>
      <c r="Y204" t="str">
        <f t="shared" si="169"/>
        <v>DUD</v>
      </c>
      <c r="Z204" t="str">
        <f t="shared" si="170"/>
        <v>DUD</v>
      </c>
      <c r="AA204" t="str">
        <f t="shared" si="171"/>
        <v>DUD</v>
      </c>
      <c r="AB204" t="str">
        <f t="shared" si="172"/>
        <v>DUD</v>
      </c>
      <c r="AC204" t="str">
        <f t="shared" si="173"/>
        <v>DUD</v>
      </c>
      <c r="AD204" t="str">
        <f t="shared" si="174"/>
        <v>DUD</v>
      </c>
      <c r="AE204" t="str">
        <f t="shared" si="175"/>
        <v>DUD</v>
      </c>
      <c r="AF204" t="str">
        <f t="shared" si="176"/>
        <v>DUD</v>
      </c>
      <c r="AG204" t="str">
        <f t="shared" si="177"/>
        <v>DUD</v>
      </c>
      <c r="AH204" t="str">
        <f t="shared" si="178"/>
        <v>DUD</v>
      </c>
      <c r="AI204" t="str">
        <f t="shared" si="179"/>
        <v>DUD</v>
      </c>
      <c r="AJ204" t="str">
        <f t="shared" si="180"/>
        <v>DUD</v>
      </c>
      <c r="AK204" t="str">
        <f t="shared" si="181"/>
        <v>DUD</v>
      </c>
      <c r="AL204" t="str">
        <f t="shared" si="182"/>
        <v>DUD</v>
      </c>
      <c r="AM204" t="str">
        <f t="shared" si="183"/>
        <v>DUD</v>
      </c>
      <c r="AN204" t="str">
        <f t="shared" si="184"/>
        <v>DUD</v>
      </c>
      <c r="AO204">
        <f t="shared" si="185"/>
        <v>0</v>
      </c>
      <c r="AP204" s="69">
        <f t="shared" si="186"/>
        <v>1</v>
      </c>
      <c r="AQ204" s="21" t="str">
        <f t="shared" si="187"/>
        <v>Atkinson, A.B. Jr. (2002) A Model for the PTX Properties of H2O-NaCl. Unpublished MSc Thesis, Dept. of Geosciences, Virginia Tech, Blacksburg VA, 133 pp.</v>
      </c>
      <c r="AR204" s="30" t="e">
        <f t="shared" si="188"/>
        <v>#VALUE!</v>
      </c>
      <c r="AS204" s="30" t="e">
        <f t="shared" si="189"/>
        <v>#VALUE!</v>
      </c>
      <c r="AT204" s="30" t="e">
        <f t="shared" si="190"/>
        <v>#VALUE!</v>
      </c>
      <c r="AU204" s="68" t="str">
        <f t="shared" si="191"/>
        <v/>
      </c>
      <c r="AV204" s="30" t="str">
        <f t="shared" si="192"/>
        <v/>
      </c>
      <c r="AW204" s="63" t="e">
        <f>IF(AND(A204&gt;C204,B204="halite"),'Tm-supplement'!AS204,         0.9923-0.030512*(C204/100)^2-0.00021977*(C204/100)^4+0.086241*(D204)/10-0.041768*(C204/100)*(D204/10)+0.014825*(C204/100)^2*(D204/10)+0.001446*(C204/100)^3*(D204/10)-0.0000000030852*(C204/100)^8*(D204/10)+0.013051*(C204/100)*(D204/10)^2-0.0061402*(C204/100)^2*(D204/10)^2-0.0012843*(D204/10)^3+0.00037604*(C204/100)^2*(D204/10)^3-0.0000000099594*(C204/100)^2*(D204/10)^7)</f>
        <v>#VALUE!</v>
      </c>
      <c r="AX204" s="40" t="e">
        <f t="shared" si="193"/>
        <v>#VALUE!</v>
      </c>
      <c r="AY204"/>
    </row>
    <row r="205" spans="1:51" ht="13" customHeight="1">
      <c r="A205" t="str">
        <f>IF(ISBLANK(Main!C97), IF(ISNUMBER(Main!F97), 'Tm-Th-Salinity'!H205,""),Main!C97)</f>
        <v/>
      </c>
      <c r="B205">
        <f>Main!D97</f>
        <v>0</v>
      </c>
      <c r="C205" s="20" t="str">
        <f>IF(ISNUMBER(Main!E97),Main!E97,"")</f>
        <v/>
      </c>
      <c r="D205" s="25" t="e">
        <f>IF('Tm-Th-Salinity'!E205=0, 0.000001, 'Tm-supplement'!BB205)</f>
        <v>#VALUE!</v>
      </c>
      <c r="E205" t="e">
        <f t="shared" si="149"/>
        <v>#VALUE!</v>
      </c>
      <c r="F205" t="e">
        <f t="shared" si="150"/>
        <v>#VALUE!</v>
      </c>
      <c r="G205" t="str">
        <f t="shared" si="151"/>
        <v>DUD</v>
      </c>
      <c r="H205" t="str">
        <f t="shared" si="152"/>
        <v>DUD</v>
      </c>
      <c r="I205" t="str">
        <f t="shared" si="153"/>
        <v>DUD</v>
      </c>
      <c r="J205" t="str">
        <f t="shared" si="154"/>
        <v>DUD</v>
      </c>
      <c r="K205" t="str">
        <f t="shared" si="155"/>
        <v>DUD</v>
      </c>
      <c r="L205" t="str">
        <f t="shared" si="156"/>
        <v>DUD</v>
      </c>
      <c r="M205" t="str">
        <f t="shared" si="157"/>
        <v>DUD</v>
      </c>
      <c r="N205" t="str">
        <f t="shared" si="158"/>
        <v>DUD</v>
      </c>
      <c r="O205" t="str">
        <f t="shared" si="159"/>
        <v>DUD</v>
      </c>
      <c r="P205" t="str">
        <f t="shared" si="160"/>
        <v>DUD</v>
      </c>
      <c r="Q205" t="str">
        <f t="shared" si="161"/>
        <v>DUD</v>
      </c>
      <c r="R205" t="str">
        <f t="shared" si="162"/>
        <v>DUD</v>
      </c>
      <c r="S205" t="str">
        <f t="shared" si="163"/>
        <v>DUD</v>
      </c>
      <c r="T205" t="str">
        <f t="shared" si="164"/>
        <v>DUD</v>
      </c>
      <c r="U205" t="str">
        <f t="shared" si="165"/>
        <v>DUD</v>
      </c>
      <c r="V205" t="str">
        <f t="shared" si="166"/>
        <v>DUD</v>
      </c>
      <c r="W205" t="str">
        <f t="shared" si="167"/>
        <v>DUD</v>
      </c>
      <c r="X205" t="str">
        <f t="shared" si="168"/>
        <v>DUD</v>
      </c>
      <c r="Y205" t="str">
        <f t="shared" si="169"/>
        <v>DUD</v>
      </c>
      <c r="Z205" t="str">
        <f t="shared" si="170"/>
        <v>DUD</v>
      </c>
      <c r="AA205" t="str">
        <f t="shared" si="171"/>
        <v>DUD</v>
      </c>
      <c r="AB205" t="str">
        <f t="shared" si="172"/>
        <v>DUD</v>
      </c>
      <c r="AC205" t="str">
        <f t="shared" si="173"/>
        <v>DUD</v>
      </c>
      <c r="AD205" t="str">
        <f t="shared" si="174"/>
        <v>DUD</v>
      </c>
      <c r="AE205" t="str">
        <f t="shared" si="175"/>
        <v>DUD</v>
      </c>
      <c r="AF205" t="str">
        <f t="shared" si="176"/>
        <v>DUD</v>
      </c>
      <c r="AG205" t="str">
        <f t="shared" si="177"/>
        <v>DUD</v>
      </c>
      <c r="AH205" t="str">
        <f t="shared" si="178"/>
        <v>DUD</v>
      </c>
      <c r="AI205" t="str">
        <f t="shared" si="179"/>
        <v>DUD</v>
      </c>
      <c r="AJ205" t="str">
        <f t="shared" si="180"/>
        <v>DUD</v>
      </c>
      <c r="AK205" t="str">
        <f t="shared" si="181"/>
        <v>DUD</v>
      </c>
      <c r="AL205" t="str">
        <f t="shared" si="182"/>
        <v>DUD</v>
      </c>
      <c r="AM205" t="str">
        <f t="shared" si="183"/>
        <v>DUD</v>
      </c>
      <c r="AN205" t="str">
        <f t="shared" si="184"/>
        <v>DUD</v>
      </c>
      <c r="AO205">
        <f t="shared" si="185"/>
        <v>0</v>
      </c>
      <c r="AP205" s="69">
        <f t="shared" si="186"/>
        <v>1</v>
      </c>
      <c r="AQ205" s="21" t="str">
        <f t="shared" si="187"/>
        <v>Atkinson, A.B. Jr. (2002) A Model for the PTX Properties of H2O-NaCl. Unpublished MSc Thesis, Dept. of Geosciences, Virginia Tech, Blacksburg VA, 133 pp.</v>
      </c>
      <c r="AR205" s="30" t="e">
        <f t="shared" si="188"/>
        <v>#VALUE!</v>
      </c>
      <c r="AS205" s="30" t="e">
        <f t="shared" si="189"/>
        <v>#VALUE!</v>
      </c>
      <c r="AT205" s="30" t="e">
        <f t="shared" si="190"/>
        <v>#VALUE!</v>
      </c>
      <c r="AU205" s="68" t="str">
        <f t="shared" si="191"/>
        <v/>
      </c>
      <c r="AV205" s="30" t="str">
        <f t="shared" si="192"/>
        <v/>
      </c>
      <c r="AW205" s="63" t="e">
        <f>IF(AND(A205&gt;C205,B205="halite"),'Tm-supplement'!AS205,         0.9923-0.030512*(C205/100)^2-0.00021977*(C205/100)^4+0.086241*(D205)/10-0.041768*(C205/100)*(D205/10)+0.014825*(C205/100)^2*(D205/10)+0.001446*(C205/100)^3*(D205/10)-0.0000000030852*(C205/100)^8*(D205/10)+0.013051*(C205/100)*(D205/10)^2-0.0061402*(C205/100)^2*(D205/10)^2-0.0012843*(D205/10)^3+0.00037604*(C205/100)^2*(D205/10)^3-0.0000000099594*(C205/100)^2*(D205/10)^7)</f>
        <v>#VALUE!</v>
      </c>
      <c r="AX205" s="40" t="e">
        <f t="shared" si="193"/>
        <v>#VALUE!</v>
      </c>
      <c r="AY205"/>
    </row>
    <row r="206" spans="1:51" ht="13" customHeight="1">
      <c r="A206" t="str">
        <f>IF(ISBLANK(Main!C98), IF(ISNUMBER(Main!F98), 'Tm-Th-Salinity'!H206,""),Main!C98)</f>
        <v/>
      </c>
      <c r="B206">
        <f>Main!D98</f>
        <v>0</v>
      </c>
      <c r="C206" s="20" t="str">
        <f>IF(ISNUMBER(Main!E98),Main!E98,"")</f>
        <v/>
      </c>
      <c r="D206" s="25" t="e">
        <f>IF('Tm-Th-Salinity'!E206=0, 0.000001, 'Tm-supplement'!BB206)</f>
        <v>#VALUE!</v>
      </c>
      <c r="E206" t="e">
        <f t="shared" si="149"/>
        <v>#VALUE!</v>
      </c>
      <c r="F206" t="e">
        <f t="shared" si="150"/>
        <v>#VALUE!</v>
      </c>
      <c r="G206" t="str">
        <f t="shared" si="151"/>
        <v>DUD</v>
      </c>
      <c r="H206" t="str">
        <f t="shared" si="152"/>
        <v>DUD</v>
      </c>
      <c r="I206" t="str">
        <f t="shared" si="153"/>
        <v>DUD</v>
      </c>
      <c r="J206" t="str">
        <f t="shared" si="154"/>
        <v>DUD</v>
      </c>
      <c r="K206" t="str">
        <f t="shared" si="155"/>
        <v>DUD</v>
      </c>
      <c r="L206" t="str">
        <f t="shared" si="156"/>
        <v>DUD</v>
      </c>
      <c r="M206" t="str">
        <f t="shared" si="157"/>
        <v>DUD</v>
      </c>
      <c r="N206" t="str">
        <f t="shared" si="158"/>
        <v>DUD</v>
      </c>
      <c r="O206" t="str">
        <f t="shared" si="159"/>
        <v>DUD</v>
      </c>
      <c r="P206" t="str">
        <f t="shared" si="160"/>
        <v>DUD</v>
      </c>
      <c r="Q206" t="str">
        <f t="shared" si="161"/>
        <v>DUD</v>
      </c>
      <c r="R206" t="str">
        <f t="shared" si="162"/>
        <v>DUD</v>
      </c>
      <c r="S206" t="str">
        <f t="shared" si="163"/>
        <v>DUD</v>
      </c>
      <c r="T206" t="str">
        <f t="shared" si="164"/>
        <v>DUD</v>
      </c>
      <c r="U206" t="str">
        <f t="shared" si="165"/>
        <v>DUD</v>
      </c>
      <c r="V206" t="str">
        <f t="shared" si="166"/>
        <v>DUD</v>
      </c>
      <c r="W206" t="str">
        <f t="shared" si="167"/>
        <v>DUD</v>
      </c>
      <c r="X206" t="str">
        <f t="shared" si="168"/>
        <v>DUD</v>
      </c>
      <c r="Y206" t="str">
        <f t="shared" si="169"/>
        <v>DUD</v>
      </c>
      <c r="Z206" t="str">
        <f t="shared" si="170"/>
        <v>DUD</v>
      </c>
      <c r="AA206" t="str">
        <f t="shared" si="171"/>
        <v>DUD</v>
      </c>
      <c r="AB206" t="str">
        <f t="shared" si="172"/>
        <v>DUD</v>
      </c>
      <c r="AC206" t="str">
        <f t="shared" si="173"/>
        <v>DUD</v>
      </c>
      <c r="AD206" t="str">
        <f t="shared" si="174"/>
        <v>DUD</v>
      </c>
      <c r="AE206" t="str">
        <f t="shared" si="175"/>
        <v>DUD</v>
      </c>
      <c r="AF206" t="str">
        <f t="shared" si="176"/>
        <v>DUD</v>
      </c>
      <c r="AG206" t="str">
        <f t="shared" si="177"/>
        <v>DUD</v>
      </c>
      <c r="AH206" t="str">
        <f t="shared" si="178"/>
        <v>DUD</v>
      </c>
      <c r="AI206" t="str">
        <f t="shared" si="179"/>
        <v>DUD</v>
      </c>
      <c r="AJ206" t="str">
        <f t="shared" si="180"/>
        <v>DUD</v>
      </c>
      <c r="AK206" t="str">
        <f t="shared" si="181"/>
        <v>DUD</v>
      </c>
      <c r="AL206" t="str">
        <f t="shared" si="182"/>
        <v>DUD</v>
      </c>
      <c r="AM206" t="str">
        <f t="shared" si="183"/>
        <v>DUD</v>
      </c>
      <c r="AN206" t="str">
        <f t="shared" si="184"/>
        <v>DUD</v>
      </c>
      <c r="AO206">
        <f t="shared" si="185"/>
        <v>0</v>
      </c>
      <c r="AP206" s="69">
        <f t="shared" si="186"/>
        <v>1</v>
      </c>
      <c r="AQ206" s="21" t="str">
        <f t="shared" si="187"/>
        <v>Atkinson, A.B. Jr. (2002) A Model for the PTX Properties of H2O-NaCl. Unpublished MSc Thesis, Dept. of Geosciences, Virginia Tech, Blacksburg VA, 133 pp.</v>
      </c>
      <c r="AR206" s="30" t="e">
        <f t="shared" si="188"/>
        <v>#VALUE!</v>
      </c>
      <c r="AS206" s="30" t="e">
        <f t="shared" si="189"/>
        <v>#VALUE!</v>
      </c>
      <c r="AT206" s="30" t="e">
        <f t="shared" si="190"/>
        <v>#VALUE!</v>
      </c>
      <c r="AU206" s="68" t="str">
        <f t="shared" si="191"/>
        <v/>
      </c>
      <c r="AV206" s="30" t="str">
        <f t="shared" si="192"/>
        <v/>
      </c>
      <c r="AW206" s="63" t="e">
        <f>IF(AND(A206&gt;C206,B206="halite"),'Tm-supplement'!AS206,         0.9923-0.030512*(C206/100)^2-0.00021977*(C206/100)^4+0.086241*(D206)/10-0.041768*(C206/100)*(D206/10)+0.014825*(C206/100)^2*(D206/10)+0.001446*(C206/100)^3*(D206/10)-0.0000000030852*(C206/100)^8*(D206/10)+0.013051*(C206/100)*(D206/10)^2-0.0061402*(C206/100)^2*(D206/10)^2-0.0012843*(D206/10)^3+0.00037604*(C206/100)^2*(D206/10)^3-0.0000000099594*(C206/100)^2*(D206/10)^7)</f>
        <v>#VALUE!</v>
      </c>
      <c r="AX206" s="40" t="e">
        <f t="shared" si="193"/>
        <v>#VALUE!</v>
      </c>
      <c r="AY206"/>
    </row>
    <row r="207" spans="1:51" ht="13" customHeight="1">
      <c r="A207" t="str">
        <f>IF(ISBLANK(Main!C99), IF(ISNUMBER(Main!F99), 'Tm-Th-Salinity'!H207,""),Main!C99)</f>
        <v/>
      </c>
      <c r="B207">
        <f>Main!D99</f>
        <v>0</v>
      </c>
      <c r="C207" s="20" t="str">
        <f>IF(ISNUMBER(Main!E99),Main!E99,"")</f>
        <v/>
      </c>
      <c r="D207" s="25" t="e">
        <f>IF('Tm-Th-Salinity'!E207=0, 0.000001, 'Tm-supplement'!BB207)</f>
        <v>#VALUE!</v>
      </c>
      <c r="E207" t="e">
        <f t="shared" si="149"/>
        <v>#VALUE!</v>
      </c>
      <c r="F207" t="e">
        <f t="shared" si="150"/>
        <v>#VALUE!</v>
      </c>
      <c r="G207" t="str">
        <f t="shared" si="151"/>
        <v>DUD</v>
      </c>
      <c r="H207" t="str">
        <f t="shared" si="152"/>
        <v>DUD</v>
      </c>
      <c r="I207" t="str">
        <f t="shared" si="153"/>
        <v>DUD</v>
      </c>
      <c r="J207" t="str">
        <f t="shared" si="154"/>
        <v>DUD</v>
      </c>
      <c r="K207" t="str">
        <f t="shared" si="155"/>
        <v>DUD</v>
      </c>
      <c r="L207" t="str">
        <f t="shared" si="156"/>
        <v>DUD</v>
      </c>
      <c r="M207" t="str">
        <f t="shared" si="157"/>
        <v>DUD</v>
      </c>
      <c r="N207" t="str">
        <f t="shared" si="158"/>
        <v>DUD</v>
      </c>
      <c r="O207" t="str">
        <f t="shared" si="159"/>
        <v>DUD</v>
      </c>
      <c r="P207" t="str">
        <f t="shared" si="160"/>
        <v>DUD</v>
      </c>
      <c r="Q207" t="str">
        <f t="shared" si="161"/>
        <v>DUD</v>
      </c>
      <c r="R207" t="str">
        <f t="shared" si="162"/>
        <v>DUD</v>
      </c>
      <c r="S207" t="str">
        <f t="shared" si="163"/>
        <v>DUD</v>
      </c>
      <c r="T207" t="str">
        <f t="shared" si="164"/>
        <v>DUD</v>
      </c>
      <c r="U207" t="str">
        <f t="shared" si="165"/>
        <v>DUD</v>
      </c>
      <c r="V207" t="str">
        <f t="shared" si="166"/>
        <v>DUD</v>
      </c>
      <c r="W207" t="str">
        <f t="shared" si="167"/>
        <v>DUD</v>
      </c>
      <c r="X207" t="str">
        <f t="shared" si="168"/>
        <v>DUD</v>
      </c>
      <c r="Y207" t="str">
        <f t="shared" si="169"/>
        <v>DUD</v>
      </c>
      <c r="Z207" t="str">
        <f t="shared" si="170"/>
        <v>DUD</v>
      </c>
      <c r="AA207" t="str">
        <f t="shared" si="171"/>
        <v>DUD</v>
      </c>
      <c r="AB207" t="str">
        <f t="shared" si="172"/>
        <v>DUD</v>
      </c>
      <c r="AC207" t="str">
        <f t="shared" si="173"/>
        <v>DUD</v>
      </c>
      <c r="AD207" t="str">
        <f t="shared" si="174"/>
        <v>DUD</v>
      </c>
      <c r="AE207" t="str">
        <f t="shared" si="175"/>
        <v>DUD</v>
      </c>
      <c r="AF207" t="str">
        <f t="shared" si="176"/>
        <v>DUD</v>
      </c>
      <c r="AG207" t="str">
        <f t="shared" si="177"/>
        <v>DUD</v>
      </c>
      <c r="AH207" t="str">
        <f t="shared" si="178"/>
        <v>DUD</v>
      </c>
      <c r="AI207" t="str">
        <f t="shared" si="179"/>
        <v>DUD</v>
      </c>
      <c r="AJ207" t="str">
        <f t="shared" si="180"/>
        <v>DUD</v>
      </c>
      <c r="AK207" t="str">
        <f t="shared" si="181"/>
        <v>DUD</v>
      </c>
      <c r="AL207" t="str">
        <f t="shared" si="182"/>
        <v>DUD</v>
      </c>
      <c r="AM207" t="str">
        <f t="shared" si="183"/>
        <v>DUD</v>
      </c>
      <c r="AN207" t="str">
        <f t="shared" si="184"/>
        <v>DUD</v>
      </c>
      <c r="AO207">
        <f t="shared" si="185"/>
        <v>0</v>
      </c>
      <c r="AP207" s="69">
        <f t="shared" si="186"/>
        <v>1</v>
      </c>
      <c r="AQ207" s="21" t="str">
        <f t="shared" si="187"/>
        <v>Atkinson, A.B. Jr. (2002) A Model for the PTX Properties of H2O-NaCl. Unpublished MSc Thesis, Dept. of Geosciences, Virginia Tech, Blacksburg VA, 133 pp.</v>
      </c>
      <c r="AR207" s="30" t="e">
        <f t="shared" si="188"/>
        <v>#VALUE!</v>
      </c>
      <c r="AS207" s="30" t="e">
        <f t="shared" si="189"/>
        <v>#VALUE!</v>
      </c>
      <c r="AT207" s="30" t="e">
        <f t="shared" si="190"/>
        <v>#VALUE!</v>
      </c>
      <c r="AU207" s="68" t="str">
        <f t="shared" si="191"/>
        <v/>
      </c>
      <c r="AV207" s="30" t="str">
        <f t="shared" si="192"/>
        <v/>
      </c>
      <c r="AW207" s="63" t="e">
        <f>IF(AND(A207&gt;C207,B207="halite"),'Tm-supplement'!AS207,         0.9923-0.030512*(C207/100)^2-0.00021977*(C207/100)^4+0.086241*(D207)/10-0.041768*(C207/100)*(D207/10)+0.014825*(C207/100)^2*(D207/10)+0.001446*(C207/100)^3*(D207/10)-0.0000000030852*(C207/100)^8*(D207/10)+0.013051*(C207/100)*(D207/10)^2-0.0061402*(C207/100)^2*(D207/10)^2-0.0012843*(D207/10)^3+0.00037604*(C207/100)^2*(D207/10)^3-0.0000000099594*(C207/100)^2*(D207/10)^7)</f>
        <v>#VALUE!</v>
      </c>
      <c r="AX207" s="40" t="e">
        <f t="shared" si="193"/>
        <v>#VALUE!</v>
      </c>
      <c r="AY207"/>
    </row>
    <row r="208" spans="1:51" ht="13" customHeight="1">
      <c r="A208" t="str">
        <f>IF(ISBLANK(Main!C100), IF(ISNUMBER(Main!F100), 'Tm-Th-Salinity'!H208,""),Main!C100)</f>
        <v/>
      </c>
      <c r="B208">
        <f>Main!D100</f>
        <v>0</v>
      </c>
      <c r="C208" s="20" t="str">
        <f>IF(ISNUMBER(Main!E100),Main!E100,"")</f>
        <v/>
      </c>
      <c r="D208" s="25" t="e">
        <f>IF('Tm-Th-Salinity'!E208=0, 0.000001, 'Tm-supplement'!BB208)</f>
        <v>#VALUE!</v>
      </c>
      <c r="E208" t="e">
        <f t="shared" si="149"/>
        <v>#VALUE!</v>
      </c>
      <c r="F208" t="e">
        <f t="shared" si="150"/>
        <v>#VALUE!</v>
      </c>
      <c r="G208" t="str">
        <f t="shared" si="151"/>
        <v>DUD</v>
      </c>
      <c r="H208" t="str">
        <f t="shared" si="152"/>
        <v>DUD</v>
      </c>
      <c r="I208" t="str">
        <f t="shared" si="153"/>
        <v>DUD</v>
      </c>
      <c r="J208" t="str">
        <f t="shared" si="154"/>
        <v>DUD</v>
      </c>
      <c r="K208" t="str">
        <f t="shared" si="155"/>
        <v>DUD</v>
      </c>
      <c r="L208" t="str">
        <f t="shared" si="156"/>
        <v>DUD</v>
      </c>
      <c r="M208" t="str">
        <f t="shared" si="157"/>
        <v>DUD</v>
      </c>
      <c r="N208" t="str">
        <f t="shared" si="158"/>
        <v>DUD</v>
      </c>
      <c r="O208" t="str">
        <f t="shared" si="159"/>
        <v>DUD</v>
      </c>
      <c r="P208" t="str">
        <f t="shared" si="160"/>
        <v>DUD</v>
      </c>
      <c r="Q208" t="str">
        <f t="shared" si="161"/>
        <v>DUD</v>
      </c>
      <c r="R208" t="str">
        <f t="shared" si="162"/>
        <v>DUD</v>
      </c>
      <c r="S208" t="str">
        <f t="shared" si="163"/>
        <v>DUD</v>
      </c>
      <c r="T208" t="str">
        <f t="shared" si="164"/>
        <v>DUD</v>
      </c>
      <c r="U208" t="str">
        <f t="shared" si="165"/>
        <v>DUD</v>
      </c>
      <c r="V208" t="str">
        <f t="shared" si="166"/>
        <v>DUD</v>
      </c>
      <c r="W208" t="str">
        <f t="shared" si="167"/>
        <v>DUD</v>
      </c>
      <c r="X208" t="str">
        <f t="shared" si="168"/>
        <v>DUD</v>
      </c>
      <c r="Y208" t="str">
        <f t="shared" si="169"/>
        <v>DUD</v>
      </c>
      <c r="Z208" t="str">
        <f t="shared" si="170"/>
        <v>DUD</v>
      </c>
      <c r="AA208" t="str">
        <f t="shared" si="171"/>
        <v>DUD</v>
      </c>
      <c r="AB208" t="str">
        <f t="shared" si="172"/>
        <v>DUD</v>
      </c>
      <c r="AC208" t="str">
        <f t="shared" si="173"/>
        <v>DUD</v>
      </c>
      <c r="AD208" t="str">
        <f t="shared" si="174"/>
        <v>DUD</v>
      </c>
      <c r="AE208" t="str">
        <f t="shared" si="175"/>
        <v>DUD</v>
      </c>
      <c r="AF208" t="str">
        <f t="shared" si="176"/>
        <v>DUD</v>
      </c>
      <c r="AG208" t="str">
        <f t="shared" si="177"/>
        <v>DUD</v>
      </c>
      <c r="AH208" t="str">
        <f t="shared" si="178"/>
        <v>DUD</v>
      </c>
      <c r="AI208" t="str">
        <f t="shared" si="179"/>
        <v>DUD</v>
      </c>
      <c r="AJ208" t="str">
        <f t="shared" si="180"/>
        <v>DUD</v>
      </c>
      <c r="AK208" t="str">
        <f t="shared" si="181"/>
        <v>DUD</v>
      </c>
      <c r="AL208" t="str">
        <f t="shared" si="182"/>
        <v>DUD</v>
      </c>
      <c r="AM208" t="str">
        <f t="shared" si="183"/>
        <v>DUD</v>
      </c>
      <c r="AN208" t="str">
        <f t="shared" si="184"/>
        <v>DUD</v>
      </c>
      <c r="AO208">
        <f t="shared" si="185"/>
        <v>0</v>
      </c>
      <c r="AP208" s="69">
        <f t="shared" si="186"/>
        <v>1</v>
      </c>
      <c r="AQ208" s="21" t="str">
        <f t="shared" si="187"/>
        <v>Atkinson, A.B. Jr. (2002) A Model for the PTX Properties of H2O-NaCl. Unpublished MSc Thesis, Dept. of Geosciences, Virginia Tech, Blacksburg VA, 133 pp.</v>
      </c>
      <c r="AR208" s="30" t="e">
        <f t="shared" si="188"/>
        <v>#VALUE!</v>
      </c>
      <c r="AS208" s="30" t="e">
        <f t="shared" si="189"/>
        <v>#VALUE!</v>
      </c>
      <c r="AT208" s="30" t="e">
        <f t="shared" si="190"/>
        <v>#VALUE!</v>
      </c>
      <c r="AU208" s="68" t="str">
        <f t="shared" si="191"/>
        <v/>
      </c>
      <c r="AV208" s="30" t="str">
        <f t="shared" si="192"/>
        <v/>
      </c>
      <c r="AW208" s="63" t="e">
        <f>IF(AND(A208&gt;C208,B208="halite"),'Tm-supplement'!AS208,         0.9923-0.030512*(C208/100)^2-0.00021977*(C208/100)^4+0.086241*(D208)/10-0.041768*(C208/100)*(D208/10)+0.014825*(C208/100)^2*(D208/10)+0.001446*(C208/100)^3*(D208/10)-0.0000000030852*(C208/100)^8*(D208/10)+0.013051*(C208/100)*(D208/10)^2-0.0061402*(C208/100)^2*(D208/10)^2-0.0012843*(D208/10)^3+0.00037604*(C208/100)^2*(D208/10)^3-0.0000000099594*(C208/100)^2*(D208/10)^7)</f>
        <v>#VALUE!</v>
      </c>
      <c r="AX208" s="40" t="e">
        <f t="shared" si="193"/>
        <v>#VALUE!</v>
      </c>
      <c r="AY208"/>
    </row>
    <row r="209" spans="1:51" ht="13" customHeight="1">
      <c r="A209" t="str">
        <f>IF(ISBLANK(Main!C101), IF(ISNUMBER(Main!F101), 'Tm-Th-Salinity'!H209,""),Main!C101)</f>
        <v/>
      </c>
      <c r="B209">
        <f>Main!D101</f>
        <v>0</v>
      </c>
      <c r="C209" s="20" t="str">
        <f>IF(ISNUMBER(Main!E101),Main!E101,"")</f>
        <v/>
      </c>
      <c r="D209" s="25" t="e">
        <f>IF('Tm-Th-Salinity'!E209=0, 0.000001, 'Tm-supplement'!BB209)</f>
        <v>#VALUE!</v>
      </c>
      <c r="E209" t="e">
        <f t="shared" si="149"/>
        <v>#VALUE!</v>
      </c>
      <c r="F209" t="e">
        <f t="shared" si="150"/>
        <v>#VALUE!</v>
      </c>
      <c r="G209" t="str">
        <f t="shared" si="151"/>
        <v>DUD</v>
      </c>
      <c r="H209" t="str">
        <f t="shared" si="152"/>
        <v>DUD</v>
      </c>
      <c r="I209" t="str">
        <f t="shared" si="153"/>
        <v>DUD</v>
      </c>
      <c r="J209" t="str">
        <f t="shared" si="154"/>
        <v>DUD</v>
      </c>
      <c r="K209" t="str">
        <f t="shared" si="155"/>
        <v>DUD</v>
      </c>
      <c r="L209" t="str">
        <f t="shared" si="156"/>
        <v>DUD</v>
      </c>
      <c r="M209" t="str">
        <f t="shared" si="157"/>
        <v>DUD</v>
      </c>
      <c r="N209" t="str">
        <f t="shared" si="158"/>
        <v>DUD</v>
      </c>
      <c r="O209" t="str">
        <f t="shared" si="159"/>
        <v>DUD</v>
      </c>
      <c r="P209" t="str">
        <f t="shared" si="160"/>
        <v>DUD</v>
      </c>
      <c r="Q209" t="str">
        <f t="shared" si="161"/>
        <v>DUD</v>
      </c>
      <c r="R209" t="str">
        <f t="shared" si="162"/>
        <v>DUD</v>
      </c>
      <c r="S209" t="str">
        <f t="shared" si="163"/>
        <v>DUD</v>
      </c>
      <c r="T209" t="str">
        <f t="shared" si="164"/>
        <v>DUD</v>
      </c>
      <c r="U209" t="str">
        <f t="shared" si="165"/>
        <v>DUD</v>
      </c>
      <c r="V209" t="str">
        <f t="shared" si="166"/>
        <v>DUD</v>
      </c>
      <c r="W209" t="str">
        <f t="shared" si="167"/>
        <v>DUD</v>
      </c>
      <c r="X209" t="str">
        <f t="shared" si="168"/>
        <v>DUD</v>
      </c>
      <c r="Y209" t="str">
        <f t="shared" si="169"/>
        <v>DUD</v>
      </c>
      <c r="Z209" t="str">
        <f t="shared" si="170"/>
        <v>DUD</v>
      </c>
      <c r="AA209" t="str">
        <f t="shared" si="171"/>
        <v>DUD</v>
      </c>
      <c r="AB209" t="str">
        <f t="shared" si="172"/>
        <v>DUD</v>
      </c>
      <c r="AC209" t="str">
        <f t="shared" si="173"/>
        <v>DUD</v>
      </c>
      <c r="AD209" t="str">
        <f t="shared" si="174"/>
        <v>DUD</v>
      </c>
      <c r="AE209" t="str">
        <f t="shared" si="175"/>
        <v>DUD</v>
      </c>
      <c r="AF209" t="str">
        <f t="shared" si="176"/>
        <v>DUD</v>
      </c>
      <c r="AG209" t="str">
        <f t="shared" si="177"/>
        <v>DUD</v>
      </c>
      <c r="AH209" t="str">
        <f t="shared" si="178"/>
        <v>DUD</v>
      </c>
      <c r="AI209" t="str">
        <f t="shared" si="179"/>
        <v>DUD</v>
      </c>
      <c r="AJ209" t="str">
        <f t="shared" si="180"/>
        <v>DUD</v>
      </c>
      <c r="AK209" t="str">
        <f t="shared" si="181"/>
        <v>DUD</v>
      </c>
      <c r="AL209" t="str">
        <f t="shared" si="182"/>
        <v>DUD</v>
      </c>
      <c r="AM209" t="str">
        <f t="shared" si="183"/>
        <v>DUD</v>
      </c>
      <c r="AN209" t="str">
        <f t="shared" si="184"/>
        <v>DUD</v>
      </c>
      <c r="AO209">
        <f t="shared" si="185"/>
        <v>0</v>
      </c>
      <c r="AP209" s="69">
        <f t="shared" si="186"/>
        <v>1</v>
      </c>
      <c r="AQ209" s="21" t="str">
        <f t="shared" si="187"/>
        <v>Atkinson, A.B. Jr. (2002) A Model for the PTX Properties of H2O-NaCl. Unpublished MSc Thesis, Dept. of Geosciences, Virginia Tech, Blacksburg VA, 133 pp.</v>
      </c>
      <c r="AR209" s="30" t="e">
        <f t="shared" si="188"/>
        <v>#VALUE!</v>
      </c>
      <c r="AS209" s="30" t="e">
        <f t="shared" si="189"/>
        <v>#VALUE!</v>
      </c>
      <c r="AT209" s="30" t="e">
        <f t="shared" si="190"/>
        <v>#VALUE!</v>
      </c>
      <c r="AU209" s="68" t="str">
        <f t="shared" si="191"/>
        <v/>
      </c>
      <c r="AV209" s="30" t="str">
        <f t="shared" si="192"/>
        <v/>
      </c>
      <c r="AW209" s="63" t="e">
        <f>IF(AND(A209&gt;C209,B209="halite"),'Tm-supplement'!AS209,         0.9923-0.030512*(C209/100)^2-0.00021977*(C209/100)^4+0.086241*(D209)/10-0.041768*(C209/100)*(D209/10)+0.014825*(C209/100)^2*(D209/10)+0.001446*(C209/100)^3*(D209/10)-0.0000000030852*(C209/100)^8*(D209/10)+0.013051*(C209/100)*(D209/10)^2-0.0061402*(C209/100)^2*(D209/10)^2-0.0012843*(D209/10)^3+0.00037604*(C209/100)^2*(D209/10)^3-0.0000000099594*(C209/100)^2*(D209/10)^7)</f>
        <v>#VALUE!</v>
      </c>
      <c r="AX209" s="40" t="e">
        <f t="shared" si="193"/>
        <v>#VALUE!</v>
      </c>
      <c r="AY209"/>
    </row>
    <row r="210" spans="1:51" ht="13" customHeight="1">
      <c r="A210" t="str">
        <f>IF(ISBLANK(Main!C102), IF(ISNUMBER(Main!F102), 'Tm-Th-Salinity'!H210,""),Main!C102)</f>
        <v/>
      </c>
      <c r="B210">
        <f>Main!D102</f>
        <v>0</v>
      </c>
      <c r="C210" s="20" t="str">
        <f>IF(ISNUMBER(Main!E102),Main!E102,"")</f>
        <v/>
      </c>
      <c r="D210" s="25" t="e">
        <f>IF('Tm-Th-Salinity'!E210=0, 0.000001, 'Tm-supplement'!BB210)</f>
        <v>#VALUE!</v>
      </c>
      <c r="E210" t="e">
        <f t="shared" si="149"/>
        <v>#VALUE!</v>
      </c>
      <c r="F210" t="e">
        <f t="shared" si="150"/>
        <v>#VALUE!</v>
      </c>
      <c r="G210" t="str">
        <f t="shared" si="151"/>
        <v>DUD</v>
      </c>
      <c r="H210" t="str">
        <f t="shared" si="152"/>
        <v>DUD</v>
      </c>
      <c r="I210" t="str">
        <f t="shared" si="153"/>
        <v>DUD</v>
      </c>
      <c r="J210" t="str">
        <f t="shared" si="154"/>
        <v>DUD</v>
      </c>
      <c r="K210" t="str">
        <f t="shared" si="155"/>
        <v>DUD</v>
      </c>
      <c r="L210" t="str">
        <f t="shared" si="156"/>
        <v>DUD</v>
      </c>
      <c r="M210" t="str">
        <f t="shared" si="157"/>
        <v>DUD</v>
      </c>
      <c r="N210" t="str">
        <f t="shared" si="158"/>
        <v>DUD</v>
      </c>
      <c r="O210" t="str">
        <f t="shared" si="159"/>
        <v>DUD</v>
      </c>
      <c r="P210" t="str">
        <f t="shared" si="160"/>
        <v>DUD</v>
      </c>
      <c r="Q210" t="str">
        <f t="shared" si="161"/>
        <v>DUD</v>
      </c>
      <c r="R210" t="str">
        <f t="shared" si="162"/>
        <v>DUD</v>
      </c>
      <c r="S210" t="str">
        <f t="shared" si="163"/>
        <v>DUD</v>
      </c>
      <c r="T210" t="str">
        <f t="shared" si="164"/>
        <v>DUD</v>
      </c>
      <c r="U210" t="str">
        <f t="shared" si="165"/>
        <v>DUD</v>
      </c>
      <c r="V210" t="str">
        <f t="shared" si="166"/>
        <v>DUD</v>
      </c>
      <c r="W210" t="str">
        <f t="shared" si="167"/>
        <v>DUD</v>
      </c>
      <c r="X210" t="str">
        <f t="shared" si="168"/>
        <v>DUD</v>
      </c>
      <c r="Y210" t="str">
        <f t="shared" si="169"/>
        <v>DUD</v>
      </c>
      <c r="Z210" t="str">
        <f t="shared" si="170"/>
        <v>DUD</v>
      </c>
      <c r="AA210" t="str">
        <f t="shared" si="171"/>
        <v>DUD</v>
      </c>
      <c r="AB210" t="str">
        <f t="shared" si="172"/>
        <v>DUD</v>
      </c>
      <c r="AC210" t="str">
        <f t="shared" si="173"/>
        <v>DUD</v>
      </c>
      <c r="AD210" t="str">
        <f t="shared" si="174"/>
        <v>DUD</v>
      </c>
      <c r="AE210" t="str">
        <f t="shared" si="175"/>
        <v>DUD</v>
      </c>
      <c r="AF210" t="str">
        <f t="shared" si="176"/>
        <v>DUD</v>
      </c>
      <c r="AG210" t="str">
        <f t="shared" si="177"/>
        <v>DUD</v>
      </c>
      <c r="AH210" t="str">
        <f t="shared" si="178"/>
        <v>DUD</v>
      </c>
      <c r="AI210" t="str">
        <f t="shared" si="179"/>
        <v>DUD</v>
      </c>
      <c r="AJ210" t="str">
        <f t="shared" si="180"/>
        <v>DUD</v>
      </c>
      <c r="AK210" t="str">
        <f t="shared" si="181"/>
        <v>DUD</v>
      </c>
      <c r="AL210" t="str">
        <f t="shared" si="182"/>
        <v>DUD</v>
      </c>
      <c r="AM210" t="str">
        <f t="shared" si="183"/>
        <v>DUD</v>
      </c>
      <c r="AN210" t="str">
        <f t="shared" si="184"/>
        <v>DUD</v>
      </c>
      <c r="AO210">
        <f t="shared" si="185"/>
        <v>0</v>
      </c>
      <c r="AP210" s="69">
        <f t="shared" si="186"/>
        <v>1</v>
      </c>
      <c r="AQ210" s="21" t="str">
        <f t="shared" si="187"/>
        <v>Atkinson, A.B. Jr. (2002) A Model for the PTX Properties of H2O-NaCl. Unpublished MSc Thesis, Dept. of Geosciences, Virginia Tech, Blacksburg VA, 133 pp.</v>
      </c>
      <c r="AR210" s="30" t="e">
        <f t="shared" si="188"/>
        <v>#VALUE!</v>
      </c>
      <c r="AS210" s="30" t="e">
        <f t="shared" si="189"/>
        <v>#VALUE!</v>
      </c>
      <c r="AT210" s="30" t="e">
        <f t="shared" si="190"/>
        <v>#VALUE!</v>
      </c>
      <c r="AU210" s="68" t="str">
        <f t="shared" si="191"/>
        <v/>
      </c>
      <c r="AV210" s="30" t="str">
        <f t="shared" si="192"/>
        <v/>
      </c>
      <c r="AW210" s="63" t="e">
        <f>IF(AND(A210&gt;C210,B210="halite"),'Tm-supplement'!AS210,         0.9923-0.030512*(C210/100)^2-0.00021977*(C210/100)^4+0.086241*(D210)/10-0.041768*(C210/100)*(D210/10)+0.014825*(C210/100)^2*(D210/10)+0.001446*(C210/100)^3*(D210/10)-0.0000000030852*(C210/100)^8*(D210/10)+0.013051*(C210/100)*(D210/10)^2-0.0061402*(C210/100)^2*(D210/10)^2-0.0012843*(D210/10)^3+0.00037604*(C210/100)^2*(D210/10)^3-0.0000000099594*(C210/100)^2*(D210/10)^7)</f>
        <v>#VALUE!</v>
      </c>
      <c r="AX210" s="40" t="e">
        <f t="shared" si="193"/>
        <v>#VALUE!</v>
      </c>
      <c r="AY210"/>
    </row>
    <row r="211" spans="1:51" ht="13" customHeight="1">
      <c r="A211" t="str">
        <f>IF(ISBLANK(Main!C103), IF(ISNUMBER(Main!F103), 'Tm-Th-Salinity'!H211,""),Main!C103)</f>
        <v/>
      </c>
      <c r="B211">
        <f>Main!D103</f>
        <v>0</v>
      </c>
      <c r="C211" s="20" t="str">
        <f>IF(ISNUMBER(Main!E103),Main!E103,"")</f>
        <v/>
      </c>
      <c r="D211" s="25" t="e">
        <f>IF('Tm-Th-Salinity'!E211=0, 0.000001, 'Tm-supplement'!BB211)</f>
        <v>#VALUE!</v>
      </c>
      <c r="E211" t="e">
        <f t="shared" si="149"/>
        <v>#VALUE!</v>
      </c>
      <c r="F211" t="e">
        <f t="shared" si="150"/>
        <v>#VALUE!</v>
      </c>
      <c r="G211" t="str">
        <f t="shared" si="151"/>
        <v>DUD</v>
      </c>
      <c r="H211" t="str">
        <f t="shared" si="152"/>
        <v>DUD</v>
      </c>
      <c r="I211" t="str">
        <f t="shared" si="153"/>
        <v>DUD</v>
      </c>
      <c r="J211" t="str">
        <f t="shared" si="154"/>
        <v>DUD</v>
      </c>
      <c r="K211" t="str">
        <f t="shared" si="155"/>
        <v>DUD</v>
      </c>
      <c r="L211" t="str">
        <f t="shared" si="156"/>
        <v>DUD</v>
      </c>
      <c r="M211" t="str">
        <f t="shared" si="157"/>
        <v>DUD</v>
      </c>
      <c r="N211" t="str">
        <f t="shared" si="158"/>
        <v>DUD</v>
      </c>
      <c r="O211" t="str">
        <f t="shared" si="159"/>
        <v>DUD</v>
      </c>
      <c r="P211" t="str">
        <f t="shared" si="160"/>
        <v>DUD</v>
      </c>
      <c r="Q211" t="str">
        <f t="shared" si="161"/>
        <v>DUD</v>
      </c>
      <c r="R211" t="str">
        <f t="shared" si="162"/>
        <v>DUD</v>
      </c>
      <c r="S211" t="str">
        <f t="shared" si="163"/>
        <v>DUD</v>
      </c>
      <c r="T211" t="str">
        <f t="shared" si="164"/>
        <v>DUD</v>
      </c>
      <c r="U211" t="str">
        <f t="shared" si="165"/>
        <v>DUD</v>
      </c>
      <c r="V211" t="str">
        <f t="shared" si="166"/>
        <v>DUD</v>
      </c>
      <c r="W211" t="str">
        <f t="shared" si="167"/>
        <v>DUD</v>
      </c>
      <c r="X211" t="str">
        <f t="shared" si="168"/>
        <v>DUD</v>
      </c>
      <c r="Y211" t="str">
        <f t="shared" si="169"/>
        <v>DUD</v>
      </c>
      <c r="Z211" t="str">
        <f t="shared" si="170"/>
        <v>DUD</v>
      </c>
      <c r="AA211" t="str">
        <f t="shared" si="171"/>
        <v>DUD</v>
      </c>
      <c r="AB211" t="str">
        <f t="shared" si="172"/>
        <v>DUD</v>
      </c>
      <c r="AC211" t="str">
        <f t="shared" si="173"/>
        <v>DUD</v>
      </c>
      <c r="AD211" t="str">
        <f t="shared" si="174"/>
        <v>DUD</v>
      </c>
      <c r="AE211" t="str">
        <f t="shared" si="175"/>
        <v>DUD</v>
      </c>
      <c r="AF211" t="str">
        <f t="shared" si="176"/>
        <v>DUD</v>
      </c>
      <c r="AG211" t="str">
        <f t="shared" si="177"/>
        <v>DUD</v>
      </c>
      <c r="AH211" t="str">
        <f t="shared" si="178"/>
        <v>DUD</v>
      </c>
      <c r="AI211" t="str">
        <f t="shared" si="179"/>
        <v>DUD</v>
      </c>
      <c r="AJ211" t="str">
        <f t="shared" si="180"/>
        <v>DUD</v>
      </c>
      <c r="AK211" t="str">
        <f t="shared" si="181"/>
        <v>DUD</v>
      </c>
      <c r="AL211" t="str">
        <f t="shared" si="182"/>
        <v>DUD</v>
      </c>
      <c r="AM211" t="str">
        <f t="shared" si="183"/>
        <v>DUD</v>
      </c>
      <c r="AN211" t="str">
        <f t="shared" si="184"/>
        <v>DUD</v>
      </c>
      <c r="AO211">
        <f t="shared" si="185"/>
        <v>0</v>
      </c>
      <c r="AP211" s="69">
        <f t="shared" si="186"/>
        <v>1</v>
      </c>
      <c r="AQ211" s="21" t="str">
        <f t="shared" si="187"/>
        <v>Atkinson, A.B. Jr. (2002) A Model for the PTX Properties of H2O-NaCl. Unpublished MSc Thesis, Dept. of Geosciences, Virginia Tech, Blacksburg VA, 133 pp.</v>
      </c>
      <c r="AR211" s="30" t="e">
        <f t="shared" si="188"/>
        <v>#VALUE!</v>
      </c>
      <c r="AS211" s="30" t="e">
        <f t="shared" si="189"/>
        <v>#VALUE!</v>
      </c>
      <c r="AT211" s="30" t="e">
        <f t="shared" si="190"/>
        <v>#VALUE!</v>
      </c>
      <c r="AU211" s="68" t="str">
        <f t="shared" si="191"/>
        <v/>
      </c>
      <c r="AV211" s="30" t="str">
        <f t="shared" si="192"/>
        <v/>
      </c>
      <c r="AW211" s="63" t="e">
        <f>IF(AND(A211&gt;C211,B211="halite"),'Tm-supplement'!AS211,         0.9923-0.030512*(C211/100)^2-0.00021977*(C211/100)^4+0.086241*(D211)/10-0.041768*(C211/100)*(D211/10)+0.014825*(C211/100)^2*(D211/10)+0.001446*(C211/100)^3*(D211/10)-0.0000000030852*(C211/100)^8*(D211/10)+0.013051*(C211/100)*(D211/10)^2-0.0061402*(C211/100)^2*(D211/10)^2-0.0012843*(D211/10)^3+0.00037604*(C211/100)^2*(D211/10)^3-0.0000000099594*(C211/100)^2*(D211/10)^7)</f>
        <v>#VALUE!</v>
      </c>
      <c r="AX211" s="40" t="e">
        <f t="shared" si="193"/>
        <v>#VALUE!</v>
      </c>
      <c r="AY211"/>
    </row>
    <row r="212" spans="1:51" ht="13" customHeight="1">
      <c r="A212" t="str">
        <f>IF(ISBLANK(Main!C104), IF(ISNUMBER(Main!F104), 'Tm-Th-Salinity'!H212,""),Main!C104)</f>
        <v/>
      </c>
      <c r="B212">
        <f>Main!D104</f>
        <v>0</v>
      </c>
      <c r="C212" s="20" t="str">
        <f>IF(ISNUMBER(Main!E104),Main!E104,"")</f>
        <v/>
      </c>
      <c r="D212" s="25" t="e">
        <f>IF('Tm-Th-Salinity'!E212=0, 0.000001, 'Tm-supplement'!BB212)</f>
        <v>#VALUE!</v>
      </c>
      <c r="E212" t="e">
        <f t="shared" si="149"/>
        <v>#VALUE!</v>
      </c>
      <c r="F212" t="e">
        <f t="shared" si="150"/>
        <v>#VALUE!</v>
      </c>
      <c r="G212" t="str">
        <f t="shared" si="151"/>
        <v>DUD</v>
      </c>
      <c r="H212" t="str">
        <f t="shared" si="152"/>
        <v>DUD</v>
      </c>
      <c r="I212" t="str">
        <f t="shared" si="153"/>
        <v>DUD</v>
      </c>
      <c r="J212" t="str">
        <f t="shared" si="154"/>
        <v>DUD</v>
      </c>
      <c r="K212" t="str">
        <f t="shared" si="155"/>
        <v>DUD</v>
      </c>
      <c r="L212" t="str">
        <f t="shared" si="156"/>
        <v>DUD</v>
      </c>
      <c r="M212" t="str">
        <f t="shared" si="157"/>
        <v>DUD</v>
      </c>
      <c r="N212" t="str">
        <f t="shared" si="158"/>
        <v>DUD</v>
      </c>
      <c r="O212" t="str">
        <f t="shared" si="159"/>
        <v>DUD</v>
      </c>
      <c r="P212" t="str">
        <f t="shared" si="160"/>
        <v>DUD</v>
      </c>
      <c r="Q212" t="str">
        <f t="shared" si="161"/>
        <v>DUD</v>
      </c>
      <c r="R212" t="str">
        <f t="shared" si="162"/>
        <v>DUD</v>
      </c>
      <c r="S212" t="str">
        <f t="shared" si="163"/>
        <v>DUD</v>
      </c>
      <c r="T212" t="str">
        <f t="shared" si="164"/>
        <v>DUD</v>
      </c>
      <c r="U212" t="str">
        <f t="shared" si="165"/>
        <v>DUD</v>
      </c>
      <c r="V212" t="str">
        <f t="shared" si="166"/>
        <v>DUD</v>
      </c>
      <c r="W212" t="str">
        <f t="shared" si="167"/>
        <v>DUD</v>
      </c>
      <c r="X212" t="str">
        <f t="shared" si="168"/>
        <v>DUD</v>
      </c>
      <c r="Y212" t="str">
        <f t="shared" si="169"/>
        <v>DUD</v>
      </c>
      <c r="Z212" t="str">
        <f t="shared" si="170"/>
        <v>DUD</v>
      </c>
      <c r="AA212" t="str">
        <f t="shared" si="171"/>
        <v>DUD</v>
      </c>
      <c r="AB212" t="str">
        <f t="shared" si="172"/>
        <v>DUD</v>
      </c>
      <c r="AC212" t="str">
        <f t="shared" si="173"/>
        <v>DUD</v>
      </c>
      <c r="AD212" t="str">
        <f t="shared" si="174"/>
        <v>DUD</v>
      </c>
      <c r="AE212" t="str">
        <f t="shared" si="175"/>
        <v>DUD</v>
      </c>
      <c r="AF212" t="str">
        <f t="shared" si="176"/>
        <v>DUD</v>
      </c>
      <c r="AG212" t="str">
        <f t="shared" si="177"/>
        <v>DUD</v>
      </c>
      <c r="AH212" t="str">
        <f t="shared" si="178"/>
        <v>DUD</v>
      </c>
      <c r="AI212" t="str">
        <f t="shared" si="179"/>
        <v>DUD</v>
      </c>
      <c r="AJ212" t="str">
        <f t="shared" si="180"/>
        <v>DUD</v>
      </c>
      <c r="AK212" t="str">
        <f t="shared" si="181"/>
        <v>DUD</v>
      </c>
      <c r="AL212" t="str">
        <f t="shared" si="182"/>
        <v>DUD</v>
      </c>
      <c r="AM212" t="str">
        <f t="shared" si="183"/>
        <v>DUD</v>
      </c>
      <c r="AN212" t="str">
        <f t="shared" si="184"/>
        <v>DUD</v>
      </c>
      <c r="AO212">
        <f t="shared" si="185"/>
        <v>0</v>
      </c>
      <c r="AP212" s="69">
        <f t="shared" si="186"/>
        <v>1</v>
      </c>
      <c r="AQ212" s="21" t="str">
        <f t="shared" si="187"/>
        <v>Atkinson, A.B. Jr. (2002) A Model for the PTX Properties of H2O-NaCl. Unpublished MSc Thesis, Dept. of Geosciences, Virginia Tech, Blacksburg VA, 133 pp.</v>
      </c>
      <c r="AR212" s="30" t="e">
        <f t="shared" si="188"/>
        <v>#VALUE!</v>
      </c>
      <c r="AS212" s="30" t="e">
        <f t="shared" si="189"/>
        <v>#VALUE!</v>
      </c>
      <c r="AT212" s="30" t="e">
        <f t="shared" si="190"/>
        <v>#VALUE!</v>
      </c>
      <c r="AU212" s="68" t="str">
        <f t="shared" si="191"/>
        <v/>
      </c>
      <c r="AV212" s="30" t="str">
        <f t="shared" si="192"/>
        <v/>
      </c>
      <c r="AW212" s="63" t="e">
        <f>IF(AND(A212&gt;C212,B212="halite"),'Tm-supplement'!AS212,         0.9923-0.030512*(C212/100)^2-0.00021977*(C212/100)^4+0.086241*(D212)/10-0.041768*(C212/100)*(D212/10)+0.014825*(C212/100)^2*(D212/10)+0.001446*(C212/100)^3*(D212/10)-0.0000000030852*(C212/100)^8*(D212/10)+0.013051*(C212/100)*(D212/10)^2-0.0061402*(C212/100)^2*(D212/10)^2-0.0012843*(D212/10)^3+0.00037604*(C212/100)^2*(D212/10)^3-0.0000000099594*(C212/100)^2*(D212/10)^7)</f>
        <v>#VALUE!</v>
      </c>
      <c r="AX212" s="40" t="e">
        <f t="shared" si="193"/>
        <v>#VALUE!</v>
      </c>
      <c r="AY212"/>
    </row>
    <row r="213" spans="1:51" ht="13" customHeight="1">
      <c r="A213" t="str">
        <f>IF(ISBLANK(Main!C105), IF(ISNUMBER(Main!F105), 'Tm-Th-Salinity'!H213,""),Main!C105)</f>
        <v/>
      </c>
      <c r="B213">
        <f>Main!D105</f>
        <v>0</v>
      </c>
      <c r="C213" s="20" t="str">
        <f>IF(ISNUMBER(Main!E105),Main!E105,"")</f>
        <v/>
      </c>
      <c r="D213" s="25" t="e">
        <f>IF('Tm-Th-Salinity'!E213=0, 0.000001, 'Tm-supplement'!BB213)</f>
        <v>#VALUE!</v>
      </c>
      <c r="E213" t="e">
        <f t="shared" si="149"/>
        <v>#VALUE!</v>
      </c>
      <c r="F213" t="e">
        <f t="shared" si="150"/>
        <v>#VALUE!</v>
      </c>
      <c r="G213" t="str">
        <f t="shared" si="151"/>
        <v>DUD</v>
      </c>
      <c r="H213" t="str">
        <f t="shared" si="152"/>
        <v>DUD</v>
      </c>
      <c r="I213" t="str">
        <f t="shared" si="153"/>
        <v>DUD</v>
      </c>
      <c r="J213" t="str">
        <f t="shared" si="154"/>
        <v>DUD</v>
      </c>
      <c r="K213" t="str">
        <f t="shared" si="155"/>
        <v>DUD</v>
      </c>
      <c r="L213" t="str">
        <f t="shared" si="156"/>
        <v>DUD</v>
      </c>
      <c r="M213" t="str">
        <f t="shared" si="157"/>
        <v>DUD</v>
      </c>
      <c r="N213" t="str">
        <f t="shared" si="158"/>
        <v>DUD</v>
      </c>
      <c r="O213" t="str">
        <f t="shared" si="159"/>
        <v>DUD</v>
      </c>
      <c r="P213" t="str">
        <f t="shared" si="160"/>
        <v>DUD</v>
      </c>
      <c r="Q213" t="str">
        <f t="shared" si="161"/>
        <v>DUD</v>
      </c>
      <c r="R213" t="str">
        <f t="shared" si="162"/>
        <v>DUD</v>
      </c>
      <c r="S213" t="str">
        <f t="shared" si="163"/>
        <v>DUD</v>
      </c>
      <c r="T213" t="str">
        <f t="shared" si="164"/>
        <v>DUD</v>
      </c>
      <c r="U213" t="str">
        <f t="shared" si="165"/>
        <v>DUD</v>
      </c>
      <c r="V213" t="str">
        <f t="shared" si="166"/>
        <v>DUD</v>
      </c>
      <c r="W213" t="str">
        <f t="shared" si="167"/>
        <v>DUD</v>
      </c>
      <c r="X213" t="str">
        <f t="shared" si="168"/>
        <v>DUD</v>
      </c>
      <c r="Y213" t="str">
        <f t="shared" si="169"/>
        <v>DUD</v>
      </c>
      <c r="Z213" t="str">
        <f t="shared" si="170"/>
        <v>DUD</v>
      </c>
      <c r="AA213" t="str">
        <f t="shared" si="171"/>
        <v>DUD</v>
      </c>
      <c r="AB213" t="str">
        <f t="shared" si="172"/>
        <v>DUD</v>
      </c>
      <c r="AC213" t="str">
        <f t="shared" si="173"/>
        <v>DUD</v>
      </c>
      <c r="AD213" t="str">
        <f t="shared" si="174"/>
        <v>DUD</v>
      </c>
      <c r="AE213" t="str">
        <f t="shared" si="175"/>
        <v>DUD</v>
      </c>
      <c r="AF213" t="str">
        <f t="shared" si="176"/>
        <v>DUD</v>
      </c>
      <c r="AG213" t="str">
        <f t="shared" si="177"/>
        <v>DUD</v>
      </c>
      <c r="AH213" t="str">
        <f t="shared" si="178"/>
        <v>DUD</v>
      </c>
      <c r="AI213" t="str">
        <f t="shared" si="179"/>
        <v>DUD</v>
      </c>
      <c r="AJ213" t="str">
        <f t="shared" si="180"/>
        <v>DUD</v>
      </c>
      <c r="AK213" t="str">
        <f t="shared" si="181"/>
        <v>DUD</v>
      </c>
      <c r="AL213" t="str">
        <f t="shared" si="182"/>
        <v>DUD</v>
      </c>
      <c r="AM213" t="str">
        <f t="shared" si="183"/>
        <v>DUD</v>
      </c>
      <c r="AN213" t="str">
        <f t="shared" si="184"/>
        <v>DUD</v>
      </c>
      <c r="AO213">
        <f t="shared" si="185"/>
        <v>0</v>
      </c>
      <c r="AP213" s="69">
        <f t="shared" si="186"/>
        <v>1</v>
      </c>
      <c r="AQ213" s="21" t="str">
        <f t="shared" si="187"/>
        <v>Atkinson, A.B. Jr. (2002) A Model for the PTX Properties of H2O-NaCl. Unpublished MSc Thesis, Dept. of Geosciences, Virginia Tech, Blacksburg VA, 133 pp.</v>
      </c>
      <c r="AR213" s="30" t="e">
        <f t="shared" si="188"/>
        <v>#VALUE!</v>
      </c>
      <c r="AS213" s="30" t="e">
        <f t="shared" si="189"/>
        <v>#VALUE!</v>
      </c>
      <c r="AT213" s="30" t="e">
        <f t="shared" si="190"/>
        <v>#VALUE!</v>
      </c>
      <c r="AU213" s="68" t="str">
        <f t="shared" si="191"/>
        <v/>
      </c>
      <c r="AV213" s="30" t="str">
        <f t="shared" si="192"/>
        <v/>
      </c>
      <c r="AW213" s="63" t="e">
        <f>IF(AND(A213&gt;C213,B213="halite"),'Tm-supplement'!AS213,         0.9923-0.030512*(C213/100)^2-0.00021977*(C213/100)^4+0.086241*(D213)/10-0.041768*(C213/100)*(D213/10)+0.014825*(C213/100)^2*(D213/10)+0.001446*(C213/100)^3*(D213/10)-0.0000000030852*(C213/100)^8*(D213/10)+0.013051*(C213/100)*(D213/10)^2-0.0061402*(C213/100)^2*(D213/10)^2-0.0012843*(D213/10)^3+0.00037604*(C213/100)^2*(D213/10)^3-0.0000000099594*(C213/100)^2*(D213/10)^7)</f>
        <v>#VALUE!</v>
      </c>
      <c r="AX213" s="40" t="e">
        <f t="shared" si="193"/>
        <v>#VALUE!</v>
      </c>
      <c r="AY213"/>
    </row>
    <row r="214" spans="1:51" ht="13" customHeight="1">
      <c r="A214" t="str">
        <f>IF(ISBLANK(Main!C106), IF(ISNUMBER(Main!F106), 'Tm-Th-Salinity'!H214,""),Main!C106)</f>
        <v/>
      </c>
      <c r="B214">
        <f>Main!D106</f>
        <v>0</v>
      </c>
      <c r="C214" s="20" t="str">
        <f>IF(ISNUMBER(Main!E106),Main!E106,"")</f>
        <v/>
      </c>
      <c r="D214" s="25" t="e">
        <f>IF('Tm-Th-Salinity'!E214=0, 0.000001, 'Tm-supplement'!BB214)</f>
        <v>#VALUE!</v>
      </c>
      <c r="E214" t="e">
        <f t="shared" si="149"/>
        <v>#VALUE!</v>
      </c>
      <c r="F214" t="e">
        <f t="shared" si="150"/>
        <v>#VALUE!</v>
      </c>
      <c r="G214" t="str">
        <f t="shared" si="151"/>
        <v>DUD</v>
      </c>
      <c r="H214" t="str">
        <f t="shared" si="152"/>
        <v>DUD</v>
      </c>
      <c r="I214" t="str">
        <f t="shared" si="153"/>
        <v>DUD</v>
      </c>
      <c r="J214" t="str">
        <f t="shared" si="154"/>
        <v>DUD</v>
      </c>
      <c r="K214" t="str">
        <f t="shared" si="155"/>
        <v>DUD</v>
      </c>
      <c r="L214" t="str">
        <f t="shared" si="156"/>
        <v>DUD</v>
      </c>
      <c r="M214" t="str">
        <f t="shared" si="157"/>
        <v>DUD</v>
      </c>
      <c r="N214" t="str">
        <f t="shared" si="158"/>
        <v>DUD</v>
      </c>
      <c r="O214" t="str">
        <f t="shared" si="159"/>
        <v>DUD</v>
      </c>
      <c r="P214" t="str">
        <f t="shared" si="160"/>
        <v>DUD</v>
      </c>
      <c r="Q214" t="str">
        <f t="shared" si="161"/>
        <v>DUD</v>
      </c>
      <c r="R214" t="str">
        <f t="shared" si="162"/>
        <v>DUD</v>
      </c>
      <c r="S214" t="str">
        <f t="shared" si="163"/>
        <v>DUD</v>
      </c>
      <c r="T214" t="str">
        <f t="shared" si="164"/>
        <v>DUD</v>
      </c>
      <c r="U214" t="str">
        <f t="shared" si="165"/>
        <v>DUD</v>
      </c>
      <c r="V214" t="str">
        <f t="shared" si="166"/>
        <v>DUD</v>
      </c>
      <c r="W214" t="str">
        <f t="shared" si="167"/>
        <v>DUD</v>
      </c>
      <c r="X214" t="str">
        <f t="shared" si="168"/>
        <v>DUD</v>
      </c>
      <c r="Y214" t="str">
        <f t="shared" si="169"/>
        <v>DUD</v>
      </c>
      <c r="Z214" t="str">
        <f t="shared" si="170"/>
        <v>DUD</v>
      </c>
      <c r="AA214" t="str">
        <f t="shared" si="171"/>
        <v>DUD</v>
      </c>
      <c r="AB214" t="str">
        <f t="shared" si="172"/>
        <v>DUD</v>
      </c>
      <c r="AC214" t="str">
        <f t="shared" si="173"/>
        <v>DUD</v>
      </c>
      <c r="AD214" t="str">
        <f t="shared" si="174"/>
        <v>DUD</v>
      </c>
      <c r="AE214" t="str">
        <f t="shared" si="175"/>
        <v>DUD</v>
      </c>
      <c r="AF214" t="str">
        <f t="shared" si="176"/>
        <v>DUD</v>
      </c>
      <c r="AG214" t="str">
        <f t="shared" si="177"/>
        <v>DUD</v>
      </c>
      <c r="AH214" t="str">
        <f t="shared" si="178"/>
        <v>DUD</v>
      </c>
      <c r="AI214" t="str">
        <f t="shared" si="179"/>
        <v>DUD</v>
      </c>
      <c r="AJ214" t="str">
        <f t="shared" si="180"/>
        <v>DUD</v>
      </c>
      <c r="AK214" t="str">
        <f t="shared" si="181"/>
        <v>DUD</v>
      </c>
      <c r="AL214" t="str">
        <f t="shared" si="182"/>
        <v>DUD</v>
      </c>
      <c r="AM214" t="str">
        <f t="shared" si="183"/>
        <v>DUD</v>
      </c>
      <c r="AN214" t="str">
        <f t="shared" si="184"/>
        <v>DUD</v>
      </c>
      <c r="AO214">
        <f t="shared" si="185"/>
        <v>0</v>
      </c>
      <c r="AP214" s="69">
        <f t="shared" si="186"/>
        <v>1</v>
      </c>
      <c r="AQ214" s="21" t="str">
        <f t="shared" si="187"/>
        <v>Atkinson, A.B. Jr. (2002) A Model for the PTX Properties of H2O-NaCl. Unpublished MSc Thesis, Dept. of Geosciences, Virginia Tech, Blacksburg VA, 133 pp.</v>
      </c>
      <c r="AR214" s="30" t="e">
        <f t="shared" si="188"/>
        <v>#VALUE!</v>
      </c>
      <c r="AS214" s="30" t="e">
        <f t="shared" si="189"/>
        <v>#VALUE!</v>
      </c>
      <c r="AT214" s="30" t="e">
        <f t="shared" si="190"/>
        <v>#VALUE!</v>
      </c>
      <c r="AU214" s="68" t="str">
        <f t="shared" si="191"/>
        <v/>
      </c>
      <c r="AV214" s="30" t="str">
        <f t="shared" si="192"/>
        <v/>
      </c>
      <c r="AW214" s="63" t="e">
        <f>IF(AND(A214&gt;C214,B214="halite"),'Tm-supplement'!AS214,         0.9923-0.030512*(C214/100)^2-0.00021977*(C214/100)^4+0.086241*(D214)/10-0.041768*(C214/100)*(D214/10)+0.014825*(C214/100)^2*(D214/10)+0.001446*(C214/100)^3*(D214/10)-0.0000000030852*(C214/100)^8*(D214/10)+0.013051*(C214/100)*(D214/10)^2-0.0061402*(C214/100)^2*(D214/10)^2-0.0012843*(D214/10)^3+0.00037604*(C214/100)^2*(D214/10)^3-0.0000000099594*(C214/100)^2*(D214/10)^7)</f>
        <v>#VALUE!</v>
      </c>
      <c r="AX214" s="40" t="e">
        <f t="shared" si="193"/>
        <v>#VALUE!</v>
      </c>
      <c r="AY214"/>
    </row>
    <row r="215" spans="1:51" ht="13" customHeight="1">
      <c r="A215" t="str">
        <f>IF(ISBLANK(Main!C107), IF(ISNUMBER(Main!F107), 'Tm-Th-Salinity'!H215,""),Main!C107)</f>
        <v/>
      </c>
      <c r="B215">
        <f>Main!D107</f>
        <v>0</v>
      </c>
      <c r="C215" s="20" t="str">
        <f>IF(ISNUMBER(Main!E107),Main!E107,"")</f>
        <v/>
      </c>
      <c r="D215" s="25" t="e">
        <f>IF('Tm-Th-Salinity'!E215=0, 0.000001, 'Tm-supplement'!BB215)</f>
        <v>#VALUE!</v>
      </c>
      <c r="E215" t="e">
        <f t="shared" si="149"/>
        <v>#VALUE!</v>
      </c>
      <c r="F215" t="e">
        <f t="shared" si="150"/>
        <v>#VALUE!</v>
      </c>
      <c r="G215" t="str">
        <f t="shared" si="151"/>
        <v>DUD</v>
      </c>
      <c r="H215" t="str">
        <f t="shared" si="152"/>
        <v>DUD</v>
      </c>
      <c r="I215" t="str">
        <f t="shared" si="153"/>
        <v>DUD</v>
      </c>
      <c r="J215" t="str">
        <f t="shared" si="154"/>
        <v>DUD</v>
      </c>
      <c r="K215" t="str">
        <f t="shared" si="155"/>
        <v>DUD</v>
      </c>
      <c r="L215" t="str">
        <f t="shared" si="156"/>
        <v>DUD</v>
      </c>
      <c r="M215" t="str">
        <f t="shared" si="157"/>
        <v>DUD</v>
      </c>
      <c r="N215" t="str">
        <f t="shared" si="158"/>
        <v>DUD</v>
      </c>
      <c r="O215" t="str">
        <f t="shared" si="159"/>
        <v>DUD</v>
      </c>
      <c r="P215" t="str">
        <f t="shared" si="160"/>
        <v>DUD</v>
      </c>
      <c r="Q215" t="str">
        <f t="shared" si="161"/>
        <v>DUD</v>
      </c>
      <c r="R215" t="str">
        <f t="shared" si="162"/>
        <v>DUD</v>
      </c>
      <c r="S215" t="str">
        <f t="shared" si="163"/>
        <v>DUD</v>
      </c>
      <c r="T215" t="str">
        <f t="shared" si="164"/>
        <v>DUD</v>
      </c>
      <c r="U215" t="str">
        <f t="shared" si="165"/>
        <v>DUD</v>
      </c>
      <c r="V215" t="str">
        <f t="shared" si="166"/>
        <v>DUD</v>
      </c>
      <c r="W215" t="str">
        <f t="shared" si="167"/>
        <v>DUD</v>
      </c>
      <c r="X215" t="str">
        <f t="shared" si="168"/>
        <v>DUD</v>
      </c>
      <c r="Y215" t="str">
        <f t="shared" si="169"/>
        <v>DUD</v>
      </c>
      <c r="Z215" t="str">
        <f t="shared" si="170"/>
        <v>DUD</v>
      </c>
      <c r="AA215" t="str">
        <f t="shared" si="171"/>
        <v>DUD</v>
      </c>
      <c r="AB215" t="str">
        <f t="shared" si="172"/>
        <v>DUD</v>
      </c>
      <c r="AC215" t="str">
        <f t="shared" si="173"/>
        <v>DUD</v>
      </c>
      <c r="AD215" t="str">
        <f t="shared" si="174"/>
        <v>DUD</v>
      </c>
      <c r="AE215" t="str">
        <f t="shared" si="175"/>
        <v>DUD</v>
      </c>
      <c r="AF215" t="str">
        <f t="shared" si="176"/>
        <v>DUD</v>
      </c>
      <c r="AG215" t="str">
        <f t="shared" si="177"/>
        <v>DUD</v>
      </c>
      <c r="AH215" t="str">
        <f t="shared" si="178"/>
        <v>DUD</v>
      </c>
      <c r="AI215" t="str">
        <f t="shared" si="179"/>
        <v>DUD</v>
      </c>
      <c r="AJ215" t="str">
        <f t="shared" si="180"/>
        <v>DUD</v>
      </c>
      <c r="AK215" t="str">
        <f t="shared" si="181"/>
        <v>DUD</v>
      </c>
      <c r="AL215" t="str">
        <f t="shared" si="182"/>
        <v>DUD</v>
      </c>
      <c r="AM215" t="str">
        <f t="shared" si="183"/>
        <v>DUD</v>
      </c>
      <c r="AN215" t="str">
        <f t="shared" si="184"/>
        <v>DUD</v>
      </c>
      <c r="AO215">
        <f t="shared" si="185"/>
        <v>0</v>
      </c>
      <c r="AP215" s="69">
        <f t="shared" si="186"/>
        <v>1</v>
      </c>
      <c r="AQ215" s="21" t="str">
        <f t="shared" si="187"/>
        <v>Atkinson, A.B. Jr. (2002) A Model for the PTX Properties of H2O-NaCl. Unpublished MSc Thesis, Dept. of Geosciences, Virginia Tech, Blacksburg VA, 133 pp.</v>
      </c>
      <c r="AR215" s="30" t="e">
        <f t="shared" si="188"/>
        <v>#VALUE!</v>
      </c>
      <c r="AS215" s="30" t="e">
        <f t="shared" si="189"/>
        <v>#VALUE!</v>
      </c>
      <c r="AT215" s="30" t="e">
        <f t="shared" si="190"/>
        <v>#VALUE!</v>
      </c>
      <c r="AU215" s="68" t="str">
        <f t="shared" si="191"/>
        <v/>
      </c>
      <c r="AV215" s="30" t="str">
        <f t="shared" si="192"/>
        <v/>
      </c>
      <c r="AW215" s="63" t="e">
        <f>IF(AND(A215&gt;C215,B215="halite"),'Tm-supplement'!AS215,         0.9923-0.030512*(C215/100)^2-0.00021977*(C215/100)^4+0.086241*(D215)/10-0.041768*(C215/100)*(D215/10)+0.014825*(C215/100)^2*(D215/10)+0.001446*(C215/100)^3*(D215/10)-0.0000000030852*(C215/100)^8*(D215/10)+0.013051*(C215/100)*(D215/10)^2-0.0061402*(C215/100)^2*(D215/10)^2-0.0012843*(D215/10)^3+0.00037604*(C215/100)^2*(D215/10)^3-0.0000000099594*(C215/100)^2*(D215/10)^7)</f>
        <v>#VALUE!</v>
      </c>
      <c r="AX215" s="40" t="e">
        <f t="shared" si="193"/>
        <v>#VALUE!</v>
      </c>
      <c r="AY215"/>
    </row>
    <row r="216" spans="1:51" ht="13" customHeight="1">
      <c r="A216" t="str">
        <f>IF(ISBLANK(Main!C108), IF(ISNUMBER(Main!F108), 'Tm-Th-Salinity'!H216,""),Main!C108)</f>
        <v/>
      </c>
      <c r="B216">
        <f>Main!D108</f>
        <v>0</v>
      </c>
      <c r="C216" s="20" t="str">
        <f>IF(ISNUMBER(Main!E108),Main!E108,"")</f>
        <v/>
      </c>
      <c r="D216" s="25" t="e">
        <f>IF('Tm-Th-Salinity'!E216=0, 0.000001, 'Tm-supplement'!BB216)</f>
        <v>#VALUE!</v>
      </c>
      <c r="E216" t="e">
        <f t="shared" si="149"/>
        <v>#VALUE!</v>
      </c>
      <c r="F216" t="e">
        <f t="shared" si="150"/>
        <v>#VALUE!</v>
      </c>
      <c r="G216" t="str">
        <f t="shared" si="151"/>
        <v>DUD</v>
      </c>
      <c r="H216" t="str">
        <f t="shared" si="152"/>
        <v>DUD</v>
      </c>
      <c r="I216" t="str">
        <f t="shared" si="153"/>
        <v>DUD</v>
      </c>
      <c r="J216" t="str">
        <f t="shared" si="154"/>
        <v>DUD</v>
      </c>
      <c r="K216" t="str">
        <f t="shared" si="155"/>
        <v>DUD</v>
      </c>
      <c r="L216" t="str">
        <f t="shared" si="156"/>
        <v>DUD</v>
      </c>
      <c r="M216" t="str">
        <f t="shared" si="157"/>
        <v>DUD</v>
      </c>
      <c r="N216" t="str">
        <f t="shared" si="158"/>
        <v>DUD</v>
      </c>
      <c r="O216" t="str">
        <f t="shared" si="159"/>
        <v>DUD</v>
      </c>
      <c r="P216" t="str">
        <f t="shared" si="160"/>
        <v>DUD</v>
      </c>
      <c r="Q216" t="str">
        <f t="shared" si="161"/>
        <v>DUD</v>
      </c>
      <c r="R216" t="str">
        <f t="shared" si="162"/>
        <v>DUD</v>
      </c>
      <c r="S216" t="str">
        <f t="shared" si="163"/>
        <v>DUD</v>
      </c>
      <c r="T216" t="str">
        <f t="shared" si="164"/>
        <v>DUD</v>
      </c>
      <c r="U216" t="str">
        <f t="shared" si="165"/>
        <v>DUD</v>
      </c>
      <c r="V216" t="str">
        <f t="shared" si="166"/>
        <v>DUD</v>
      </c>
      <c r="W216" t="str">
        <f t="shared" si="167"/>
        <v>DUD</v>
      </c>
      <c r="X216" t="str">
        <f t="shared" si="168"/>
        <v>DUD</v>
      </c>
      <c r="Y216" t="str">
        <f t="shared" si="169"/>
        <v>DUD</v>
      </c>
      <c r="Z216" t="str">
        <f t="shared" si="170"/>
        <v>DUD</v>
      </c>
      <c r="AA216" t="str">
        <f t="shared" si="171"/>
        <v>DUD</v>
      </c>
      <c r="AB216" t="str">
        <f t="shared" si="172"/>
        <v>DUD</v>
      </c>
      <c r="AC216" t="str">
        <f t="shared" si="173"/>
        <v>DUD</v>
      </c>
      <c r="AD216" t="str">
        <f t="shared" si="174"/>
        <v>DUD</v>
      </c>
      <c r="AE216" t="str">
        <f t="shared" si="175"/>
        <v>DUD</v>
      </c>
      <c r="AF216" t="str">
        <f t="shared" si="176"/>
        <v>DUD</v>
      </c>
      <c r="AG216" t="str">
        <f t="shared" si="177"/>
        <v>DUD</v>
      </c>
      <c r="AH216" t="str">
        <f t="shared" si="178"/>
        <v>DUD</v>
      </c>
      <c r="AI216" t="str">
        <f t="shared" si="179"/>
        <v>DUD</v>
      </c>
      <c r="AJ216" t="str">
        <f t="shared" si="180"/>
        <v>DUD</v>
      </c>
      <c r="AK216" t="str">
        <f t="shared" si="181"/>
        <v>DUD</v>
      </c>
      <c r="AL216" t="str">
        <f t="shared" si="182"/>
        <v>DUD</v>
      </c>
      <c r="AM216" t="str">
        <f t="shared" si="183"/>
        <v>DUD</v>
      </c>
      <c r="AN216" t="str">
        <f t="shared" si="184"/>
        <v>DUD</v>
      </c>
      <c r="AO216">
        <f t="shared" si="185"/>
        <v>0</v>
      </c>
      <c r="AP216" s="69">
        <f t="shared" si="186"/>
        <v>1</v>
      </c>
      <c r="AQ216" s="21" t="str">
        <f t="shared" si="187"/>
        <v>Atkinson, A.B. Jr. (2002) A Model for the PTX Properties of H2O-NaCl. Unpublished MSc Thesis, Dept. of Geosciences, Virginia Tech, Blacksburg VA, 133 pp.</v>
      </c>
      <c r="AR216" s="30" t="e">
        <f t="shared" si="188"/>
        <v>#VALUE!</v>
      </c>
      <c r="AS216" s="30" t="e">
        <f t="shared" si="189"/>
        <v>#VALUE!</v>
      </c>
      <c r="AT216" s="30" t="e">
        <f t="shared" si="190"/>
        <v>#VALUE!</v>
      </c>
      <c r="AU216" s="68" t="str">
        <f t="shared" si="191"/>
        <v/>
      </c>
      <c r="AV216" s="30" t="str">
        <f t="shared" si="192"/>
        <v/>
      </c>
      <c r="AW216" s="63" t="e">
        <f>IF(AND(A216&gt;C216,B216="halite"),'Tm-supplement'!AS216,         0.9923-0.030512*(C216/100)^2-0.00021977*(C216/100)^4+0.086241*(D216)/10-0.041768*(C216/100)*(D216/10)+0.014825*(C216/100)^2*(D216/10)+0.001446*(C216/100)^3*(D216/10)-0.0000000030852*(C216/100)^8*(D216/10)+0.013051*(C216/100)*(D216/10)^2-0.0061402*(C216/100)^2*(D216/10)^2-0.0012843*(D216/10)^3+0.00037604*(C216/100)^2*(D216/10)^3-0.0000000099594*(C216/100)^2*(D216/10)^7)</f>
        <v>#VALUE!</v>
      </c>
      <c r="AX216" s="40" t="e">
        <f t="shared" si="193"/>
        <v>#VALUE!</v>
      </c>
      <c r="AY216"/>
    </row>
    <row r="217" spans="1:51" ht="13" customHeight="1">
      <c r="A217" t="str">
        <f>IF(ISBLANK(Main!C109), IF(ISNUMBER(Main!F109), 'Tm-Th-Salinity'!H217,""),Main!C109)</f>
        <v/>
      </c>
      <c r="B217">
        <f>Main!D109</f>
        <v>0</v>
      </c>
      <c r="C217" s="20" t="str">
        <f>IF(ISNUMBER(Main!E109),Main!E109,"")</f>
        <v/>
      </c>
      <c r="D217" s="25" t="e">
        <f>IF('Tm-Th-Salinity'!E217=0, 0.000001, 'Tm-supplement'!BB217)</f>
        <v>#VALUE!</v>
      </c>
      <c r="E217" t="e">
        <f t="shared" si="149"/>
        <v>#VALUE!</v>
      </c>
      <c r="F217" t="e">
        <f t="shared" si="150"/>
        <v>#VALUE!</v>
      </c>
      <c r="G217" t="str">
        <f t="shared" si="151"/>
        <v>DUD</v>
      </c>
      <c r="H217" t="str">
        <f t="shared" si="152"/>
        <v>DUD</v>
      </c>
      <c r="I217" t="str">
        <f t="shared" si="153"/>
        <v>DUD</v>
      </c>
      <c r="J217" t="str">
        <f t="shared" si="154"/>
        <v>DUD</v>
      </c>
      <c r="K217" t="str">
        <f t="shared" si="155"/>
        <v>DUD</v>
      </c>
      <c r="L217" t="str">
        <f t="shared" si="156"/>
        <v>DUD</v>
      </c>
      <c r="M217" t="str">
        <f t="shared" si="157"/>
        <v>DUD</v>
      </c>
      <c r="N217" t="str">
        <f t="shared" si="158"/>
        <v>DUD</v>
      </c>
      <c r="O217" t="str">
        <f t="shared" si="159"/>
        <v>DUD</v>
      </c>
      <c r="P217" t="str">
        <f t="shared" si="160"/>
        <v>DUD</v>
      </c>
      <c r="Q217" t="str">
        <f t="shared" si="161"/>
        <v>DUD</v>
      </c>
      <c r="R217" t="str">
        <f t="shared" si="162"/>
        <v>DUD</v>
      </c>
      <c r="S217" t="str">
        <f t="shared" si="163"/>
        <v>DUD</v>
      </c>
      <c r="T217" t="str">
        <f t="shared" si="164"/>
        <v>DUD</v>
      </c>
      <c r="U217" t="str">
        <f t="shared" si="165"/>
        <v>DUD</v>
      </c>
      <c r="V217" t="str">
        <f t="shared" si="166"/>
        <v>DUD</v>
      </c>
      <c r="W217" t="str">
        <f t="shared" si="167"/>
        <v>DUD</v>
      </c>
      <c r="X217" t="str">
        <f t="shared" si="168"/>
        <v>DUD</v>
      </c>
      <c r="Y217" t="str">
        <f t="shared" si="169"/>
        <v>DUD</v>
      </c>
      <c r="Z217" t="str">
        <f t="shared" si="170"/>
        <v>DUD</v>
      </c>
      <c r="AA217" t="str">
        <f t="shared" si="171"/>
        <v>DUD</v>
      </c>
      <c r="AB217" t="str">
        <f t="shared" si="172"/>
        <v>DUD</v>
      </c>
      <c r="AC217" t="str">
        <f t="shared" si="173"/>
        <v>DUD</v>
      </c>
      <c r="AD217" t="str">
        <f t="shared" si="174"/>
        <v>DUD</v>
      </c>
      <c r="AE217" t="str">
        <f t="shared" si="175"/>
        <v>DUD</v>
      </c>
      <c r="AF217" t="str">
        <f t="shared" si="176"/>
        <v>DUD</v>
      </c>
      <c r="AG217" t="str">
        <f t="shared" si="177"/>
        <v>DUD</v>
      </c>
      <c r="AH217" t="str">
        <f t="shared" si="178"/>
        <v>DUD</v>
      </c>
      <c r="AI217" t="str">
        <f t="shared" si="179"/>
        <v>DUD</v>
      </c>
      <c r="AJ217" t="str">
        <f t="shared" si="180"/>
        <v>DUD</v>
      </c>
      <c r="AK217" t="str">
        <f t="shared" si="181"/>
        <v>DUD</v>
      </c>
      <c r="AL217" t="str">
        <f t="shared" si="182"/>
        <v>DUD</v>
      </c>
      <c r="AM217" t="str">
        <f t="shared" si="183"/>
        <v>DUD</v>
      </c>
      <c r="AN217" t="str">
        <f t="shared" si="184"/>
        <v>DUD</v>
      </c>
      <c r="AO217">
        <f t="shared" si="185"/>
        <v>0</v>
      </c>
      <c r="AP217" s="69">
        <f t="shared" si="186"/>
        <v>1</v>
      </c>
      <c r="AQ217" s="21" t="str">
        <f t="shared" si="187"/>
        <v>Atkinson, A.B. Jr. (2002) A Model for the PTX Properties of H2O-NaCl. Unpublished MSc Thesis, Dept. of Geosciences, Virginia Tech, Blacksburg VA, 133 pp.</v>
      </c>
      <c r="AR217" s="30" t="e">
        <f t="shared" si="188"/>
        <v>#VALUE!</v>
      </c>
      <c r="AS217" s="30" t="e">
        <f t="shared" si="189"/>
        <v>#VALUE!</v>
      </c>
      <c r="AT217" s="30" t="e">
        <f t="shared" si="190"/>
        <v>#VALUE!</v>
      </c>
      <c r="AU217" s="68" t="str">
        <f t="shared" si="191"/>
        <v/>
      </c>
      <c r="AV217" s="30" t="str">
        <f t="shared" si="192"/>
        <v/>
      </c>
      <c r="AW217" s="63" t="e">
        <f>IF(AND(A217&gt;C217,B217="halite"),'Tm-supplement'!AS217,         0.9923-0.030512*(C217/100)^2-0.00021977*(C217/100)^4+0.086241*(D217)/10-0.041768*(C217/100)*(D217/10)+0.014825*(C217/100)^2*(D217/10)+0.001446*(C217/100)^3*(D217/10)-0.0000000030852*(C217/100)^8*(D217/10)+0.013051*(C217/100)*(D217/10)^2-0.0061402*(C217/100)^2*(D217/10)^2-0.0012843*(D217/10)^3+0.00037604*(C217/100)^2*(D217/10)^3-0.0000000099594*(C217/100)^2*(D217/10)^7)</f>
        <v>#VALUE!</v>
      </c>
      <c r="AX217" s="40" t="e">
        <f t="shared" si="193"/>
        <v>#VALUE!</v>
      </c>
      <c r="AY217"/>
    </row>
    <row r="218" spans="1:51" ht="13" customHeight="1">
      <c r="A218" t="str">
        <f>IF(ISBLANK(Main!C110), IF(ISNUMBER(Main!F110), 'Tm-Th-Salinity'!H218,""),Main!C110)</f>
        <v/>
      </c>
      <c r="B218">
        <f>Main!D110</f>
        <v>0</v>
      </c>
      <c r="C218" s="20" t="str">
        <f>IF(ISNUMBER(Main!E110),Main!E110,"")</f>
        <v/>
      </c>
      <c r="D218" s="25" t="e">
        <f>IF('Tm-Th-Salinity'!E218=0, 0.000001, 'Tm-supplement'!BB218)</f>
        <v>#VALUE!</v>
      </c>
      <c r="E218" t="e">
        <f t="shared" si="149"/>
        <v>#VALUE!</v>
      </c>
      <c r="F218" t="e">
        <f t="shared" si="150"/>
        <v>#VALUE!</v>
      </c>
      <c r="G218" t="str">
        <f t="shared" si="151"/>
        <v>DUD</v>
      </c>
      <c r="H218" t="str">
        <f t="shared" si="152"/>
        <v>DUD</v>
      </c>
      <c r="I218" t="str">
        <f t="shared" si="153"/>
        <v>DUD</v>
      </c>
      <c r="J218" t="str">
        <f t="shared" si="154"/>
        <v>DUD</v>
      </c>
      <c r="K218" t="str">
        <f t="shared" si="155"/>
        <v>DUD</v>
      </c>
      <c r="L218" t="str">
        <f t="shared" si="156"/>
        <v>DUD</v>
      </c>
      <c r="M218" t="str">
        <f t="shared" si="157"/>
        <v>DUD</v>
      </c>
      <c r="N218" t="str">
        <f t="shared" si="158"/>
        <v>DUD</v>
      </c>
      <c r="O218" t="str">
        <f t="shared" si="159"/>
        <v>DUD</v>
      </c>
      <c r="P218" t="str">
        <f t="shared" si="160"/>
        <v>DUD</v>
      </c>
      <c r="Q218" t="str">
        <f t="shared" si="161"/>
        <v>DUD</v>
      </c>
      <c r="R218" t="str">
        <f t="shared" si="162"/>
        <v>DUD</v>
      </c>
      <c r="S218" t="str">
        <f t="shared" si="163"/>
        <v>DUD</v>
      </c>
      <c r="T218" t="str">
        <f t="shared" si="164"/>
        <v>DUD</v>
      </c>
      <c r="U218" t="str">
        <f t="shared" si="165"/>
        <v>DUD</v>
      </c>
      <c r="V218" t="str">
        <f t="shared" si="166"/>
        <v>DUD</v>
      </c>
      <c r="W218" t="str">
        <f t="shared" si="167"/>
        <v>DUD</v>
      </c>
      <c r="X218" t="str">
        <f t="shared" si="168"/>
        <v>DUD</v>
      </c>
      <c r="Y218" t="str">
        <f t="shared" si="169"/>
        <v>DUD</v>
      </c>
      <c r="Z218" t="str">
        <f t="shared" si="170"/>
        <v>DUD</v>
      </c>
      <c r="AA218" t="str">
        <f t="shared" si="171"/>
        <v>DUD</v>
      </c>
      <c r="AB218" t="str">
        <f t="shared" si="172"/>
        <v>DUD</v>
      </c>
      <c r="AC218" t="str">
        <f t="shared" si="173"/>
        <v>DUD</v>
      </c>
      <c r="AD218" t="str">
        <f t="shared" si="174"/>
        <v>DUD</v>
      </c>
      <c r="AE218" t="str">
        <f t="shared" si="175"/>
        <v>DUD</v>
      </c>
      <c r="AF218" t="str">
        <f t="shared" si="176"/>
        <v>DUD</v>
      </c>
      <c r="AG218" t="str">
        <f t="shared" si="177"/>
        <v>DUD</v>
      </c>
      <c r="AH218" t="str">
        <f t="shared" si="178"/>
        <v>DUD</v>
      </c>
      <c r="AI218" t="str">
        <f t="shared" si="179"/>
        <v>DUD</v>
      </c>
      <c r="AJ218" t="str">
        <f t="shared" si="180"/>
        <v>DUD</v>
      </c>
      <c r="AK218" t="str">
        <f t="shared" si="181"/>
        <v>DUD</v>
      </c>
      <c r="AL218" t="str">
        <f t="shared" si="182"/>
        <v>DUD</v>
      </c>
      <c r="AM218" t="str">
        <f t="shared" si="183"/>
        <v>DUD</v>
      </c>
      <c r="AN218" t="str">
        <f t="shared" si="184"/>
        <v>DUD</v>
      </c>
      <c r="AO218">
        <f t="shared" si="185"/>
        <v>0</v>
      </c>
      <c r="AP218" s="69">
        <f t="shared" si="186"/>
        <v>1</v>
      </c>
      <c r="AQ218" s="21" t="str">
        <f t="shared" si="187"/>
        <v>Atkinson, A.B. Jr. (2002) A Model for the PTX Properties of H2O-NaCl. Unpublished MSc Thesis, Dept. of Geosciences, Virginia Tech, Blacksburg VA, 133 pp.</v>
      </c>
      <c r="AR218" s="30" t="e">
        <f t="shared" si="188"/>
        <v>#VALUE!</v>
      </c>
      <c r="AS218" s="30" t="e">
        <f t="shared" si="189"/>
        <v>#VALUE!</v>
      </c>
      <c r="AT218" s="30" t="e">
        <f t="shared" si="190"/>
        <v>#VALUE!</v>
      </c>
      <c r="AU218" s="68" t="str">
        <f t="shared" si="191"/>
        <v/>
      </c>
      <c r="AV218" s="30" t="str">
        <f t="shared" si="192"/>
        <v/>
      </c>
      <c r="AW218" s="63" t="e">
        <f>IF(AND(A218&gt;C218,B218="halite"),'Tm-supplement'!AS218,         0.9923-0.030512*(C218/100)^2-0.00021977*(C218/100)^4+0.086241*(D218)/10-0.041768*(C218/100)*(D218/10)+0.014825*(C218/100)^2*(D218/10)+0.001446*(C218/100)^3*(D218/10)-0.0000000030852*(C218/100)^8*(D218/10)+0.013051*(C218/100)*(D218/10)^2-0.0061402*(C218/100)^2*(D218/10)^2-0.0012843*(D218/10)^3+0.00037604*(C218/100)^2*(D218/10)^3-0.0000000099594*(C218/100)^2*(D218/10)^7)</f>
        <v>#VALUE!</v>
      </c>
      <c r="AX218" s="40" t="e">
        <f t="shared" si="193"/>
        <v>#VALUE!</v>
      </c>
      <c r="AY218"/>
    </row>
    <row r="219" spans="1:51" ht="13" customHeight="1">
      <c r="A219" t="str">
        <f>IF(ISBLANK(Main!C111), IF(ISNUMBER(Main!F111), 'Tm-Th-Salinity'!H219,""),Main!C111)</f>
        <v/>
      </c>
      <c r="B219">
        <f>Main!D111</f>
        <v>0</v>
      </c>
      <c r="C219" s="20" t="str">
        <f>IF(ISNUMBER(Main!E111),Main!E111,"")</f>
        <v/>
      </c>
      <c r="D219" s="25" t="e">
        <f>IF('Tm-Th-Salinity'!E219=0, 0.000001, 'Tm-supplement'!BB219)</f>
        <v>#VALUE!</v>
      </c>
      <c r="E219" t="e">
        <f t="shared" si="149"/>
        <v>#VALUE!</v>
      </c>
      <c r="F219" t="e">
        <f t="shared" si="150"/>
        <v>#VALUE!</v>
      </c>
      <c r="G219" t="str">
        <f t="shared" si="151"/>
        <v>DUD</v>
      </c>
      <c r="H219" t="str">
        <f t="shared" si="152"/>
        <v>DUD</v>
      </c>
      <c r="I219" t="str">
        <f t="shared" si="153"/>
        <v>DUD</v>
      </c>
      <c r="J219" t="str">
        <f t="shared" si="154"/>
        <v>DUD</v>
      </c>
      <c r="K219" t="str">
        <f t="shared" si="155"/>
        <v>DUD</v>
      </c>
      <c r="L219" t="str">
        <f t="shared" si="156"/>
        <v>DUD</v>
      </c>
      <c r="M219" t="str">
        <f t="shared" si="157"/>
        <v>DUD</v>
      </c>
      <c r="N219" t="str">
        <f t="shared" si="158"/>
        <v>DUD</v>
      </c>
      <c r="O219" t="str">
        <f t="shared" si="159"/>
        <v>DUD</v>
      </c>
      <c r="P219" t="str">
        <f t="shared" si="160"/>
        <v>DUD</v>
      </c>
      <c r="Q219" t="str">
        <f t="shared" si="161"/>
        <v>DUD</v>
      </c>
      <c r="R219" t="str">
        <f t="shared" si="162"/>
        <v>DUD</v>
      </c>
      <c r="S219" t="str">
        <f t="shared" si="163"/>
        <v>DUD</v>
      </c>
      <c r="T219" t="str">
        <f t="shared" si="164"/>
        <v>DUD</v>
      </c>
      <c r="U219" t="str">
        <f t="shared" si="165"/>
        <v>DUD</v>
      </c>
      <c r="V219" t="str">
        <f t="shared" si="166"/>
        <v>DUD</v>
      </c>
      <c r="W219" t="str">
        <f t="shared" si="167"/>
        <v>DUD</v>
      </c>
      <c r="X219" t="str">
        <f t="shared" si="168"/>
        <v>DUD</v>
      </c>
      <c r="Y219" t="str">
        <f t="shared" si="169"/>
        <v>DUD</v>
      </c>
      <c r="Z219" t="str">
        <f t="shared" si="170"/>
        <v>DUD</v>
      </c>
      <c r="AA219" t="str">
        <f t="shared" si="171"/>
        <v>DUD</v>
      </c>
      <c r="AB219" t="str">
        <f t="shared" si="172"/>
        <v>DUD</v>
      </c>
      <c r="AC219" t="str">
        <f t="shared" si="173"/>
        <v>DUD</v>
      </c>
      <c r="AD219" t="str">
        <f t="shared" si="174"/>
        <v>DUD</v>
      </c>
      <c r="AE219" t="str">
        <f t="shared" si="175"/>
        <v>DUD</v>
      </c>
      <c r="AF219" t="str">
        <f t="shared" si="176"/>
        <v>DUD</v>
      </c>
      <c r="AG219" t="str">
        <f t="shared" si="177"/>
        <v>DUD</v>
      </c>
      <c r="AH219" t="str">
        <f t="shared" si="178"/>
        <v>DUD</v>
      </c>
      <c r="AI219" t="str">
        <f t="shared" si="179"/>
        <v>DUD</v>
      </c>
      <c r="AJ219" t="str">
        <f t="shared" si="180"/>
        <v>DUD</v>
      </c>
      <c r="AK219" t="str">
        <f t="shared" si="181"/>
        <v>DUD</v>
      </c>
      <c r="AL219" t="str">
        <f t="shared" si="182"/>
        <v>DUD</v>
      </c>
      <c r="AM219" t="str">
        <f t="shared" si="183"/>
        <v>DUD</v>
      </c>
      <c r="AN219" t="str">
        <f t="shared" si="184"/>
        <v>DUD</v>
      </c>
      <c r="AO219">
        <f t="shared" si="185"/>
        <v>0</v>
      </c>
      <c r="AP219" s="69">
        <f t="shared" si="186"/>
        <v>1</v>
      </c>
      <c r="AQ219" s="21" t="str">
        <f t="shared" si="187"/>
        <v>Atkinson, A.B. Jr. (2002) A Model for the PTX Properties of H2O-NaCl. Unpublished MSc Thesis, Dept. of Geosciences, Virginia Tech, Blacksburg VA, 133 pp.</v>
      </c>
      <c r="AR219" s="30" t="e">
        <f t="shared" si="188"/>
        <v>#VALUE!</v>
      </c>
      <c r="AS219" s="30" t="e">
        <f t="shared" si="189"/>
        <v>#VALUE!</v>
      </c>
      <c r="AT219" s="30" t="e">
        <f t="shared" si="190"/>
        <v>#VALUE!</v>
      </c>
      <c r="AU219" s="68" t="str">
        <f t="shared" si="191"/>
        <v/>
      </c>
      <c r="AV219" s="30" t="str">
        <f t="shared" si="192"/>
        <v/>
      </c>
      <c r="AW219" s="63" t="e">
        <f>IF(AND(A219&gt;C219,B219="halite"),'Tm-supplement'!AS219,         0.9923-0.030512*(C219/100)^2-0.00021977*(C219/100)^4+0.086241*(D219)/10-0.041768*(C219/100)*(D219/10)+0.014825*(C219/100)^2*(D219/10)+0.001446*(C219/100)^3*(D219/10)-0.0000000030852*(C219/100)^8*(D219/10)+0.013051*(C219/100)*(D219/10)^2-0.0061402*(C219/100)^2*(D219/10)^2-0.0012843*(D219/10)^3+0.00037604*(C219/100)^2*(D219/10)^3-0.0000000099594*(C219/100)^2*(D219/10)^7)</f>
        <v>#VALUE!</v>
      </c>
      <c r="AX219" s="40" t="e">
        <f t="shared" si="193"/>
        <v>#VALUE!</v>
      </c>
      <c r="AY219"/>
    </row>
    <row r="220" spans="1:51" ht="13" customHeight="1">
      <c r="A220" t="str">
        <f>IF(ISBLANK(Main!C112), IF(ISNUMBER(Main!F112), 'Tm-Th-Salinity'!H220,""),Main!C112)</f>
        <v/>
      </c>
      <c r="B220">
        <f>Main!D112</f>
        <v>0</v>
      </c>
      <c r="C220" s="20" t="str">
        <f>IF(ISNUMBER(Main!E112),Main!E112,"")</f>
        <v/>
      </c>
      <c r="D220" s="25" t="e">
        <f>IF('Tm-Th-Salinity'!E220=0, 0.000001, 'Tm-supplement'!BB220)</f>
        <v>#VALUE!</v>
      </c>
      <c r="E220" t="e">
        <f t="shared" si="149"/>
        <v>#VALUE!</v>
      </c>
      <c r="F220" t="e">
        <f t="shared" si="150"/>
        <v>#VALUE!</v>
      </c>
      <c r="G220" t="str">
        <f t="shared" si="151"/>
        <v>DUD</v>
      </c>
      <c r="H220" t="str">
        <f t="shared" si="152"/>
        <v>DUD</v>
      </c>
      <c r="I220" t="str">
        <f t="shared" si="153"/>
        <v>DUD</v>
      </c>
      <c r="J220" t="str">
        <f t="shared" si="154"/>
        <v>DUD</v>
      </c>
      <c r="K220" t="str">
        <f t="shared" si="155"/>
        <v>DUD</v>
      </c>
      <c r="L220" t="str">
        <f t="shared" si="156"/>
        <v>DUD</v>
      </c>
      <c r="M220" t="str">
        <f t="shared" si="157"/>
        <v>DUD</v>
      </c>
      <c r="N220" t="str">
        <f t="shared" si="158"/>
        <v>DUD</v>
      </c>
      <c r="O220" t="str">
        <f t="shared" si="159"/>
        <v>DUD</v>
      </c>
      <c r="P220" t="str">
        <f t="shared" si="160"/>
        <v>DUD</v>
      </c>
      <c r="Q220" t="str">
        <f t="shared" si="161"/>
        <v>DUD</v>
      </c>
      <c r="R220" t="str">
        <f t="shared" si="162"/>
        <v>DUD</v>
      </c>
      <c r="S220" t="str">
        <f t="shared" si="163"/>
        <v>DUD</v>
      </c>
      <c r="T220" t="str">
        <f t="shared" si="164"/>
        <v>DUD</v>
      </c>
      <c r="U220" t="str">
        <f t="shared" si="165"/>
        <v>DUD</v>
      </c>
      <c r="V220" t="str">
        <f t="shared" si="166"/>
        <v>DUD</v>
      </c>
      <c r="W220" t="str">
        <f t="shared" si="167"/>
        <v>DUD</v>
      </c>
      <c r="X220" t="str">
        <f t="shared" si="168"/>
        <v>DUD</v>
      </c>
      <c r="Y220" t="str">
        <f t="shared" si="169"/>
        <v>DUD</v>
      </c>
      <c r="Z220" t="str">
        <f t="shared" si="170"/>
        <v>DUD</v>
      </c>
      <c r="AA220" t="str">
        <f t="shared" si="171"/>
        <v>DUD</v>
      </c>
      <c r="AB220" t="str">
        <f t="shared" si="172"/>
        <v>DUD</v>
      </c>
      <c r="AC220" t="str">
        <f t="shared" si="173"/>
        <v>DUD</v>
      </c>
      <c r="AD220" t="str">
        <f t="shared" si="174"/>
        <v>DUD</v>
      </c>
      <c r="AE220" t="str">
        <f t="shared" si="175"/>
        <v>DUD</v>
      </c>
      <c r="AF220" t="str">
        <f t="shared" si="176"/>
        <v>DUD</v>
      </c>
      <c r="AG220" t="str">
        <f t="shared" si="177"/>
        <v>DUD</v>
      </c>
      <c r="AH220" t="str">
        <f t="shared" si="178"/>
        <v>DUD</v>
      </c>
      <c r="AI220" t="str">
        <f t="shared" si="179"/>
        <v>DUD</v>
      </c>
      <c r="AJ220" t="str">
        <f t="shared" si="180"/>
        <v>DUD</v>
      </c>
      <c r="AK220" t="str">
        <f t="shared" si="181"/>
        <v>DUD</v>
      </c>
      <c r="AL220" t="str">
        <f t="shared" si="182"/>
        <v>DUD</v>
      </c>
      <c r="AM220" t="str">
        <f t="shared" si="183"/>
        <v>DUD</v>
      </c>
      <c r="AN220" t="str">
        <f t="shared" si="184"/>
        <v>DUD</v>
      </c>
      <c r="AO220">
        <f t="shared" si="185"/>
        <v>0</v>
      </c>
      <c r="AP220" s="69">
        <f t="shared" si="186"/>
        <v>1</v>
      </c>
      <c r="AQ220" s="21" t="str">
        <f t="shared" si="187"/>
        <v>Atkinson, A.B. Jr. (2002) A Model for the PTX Properties of H2O-NaCl. Unpublished MSc Thesis, Dept. of Geosciences, Virginia Tech, Blacksburg VA, 133 pp.</v>
      </c>
      <c r="AR220" s="30" t="e">
        <f t="shared" si="188"/>
        <v>#VALUE!</v>
      </c>
      <c r="AS220" s="30" t="e">
        <f t="shared" si="189"/>
        <v>#VALUE!</v>
      </c>
      <c r="AT220" s="30" t="e">
        <f t="shared" si="190"/>
        <v>#VALUE!</v>
      </c>
      <c r="AU220" s="68" t="str">
        <f t="shared" si="191"/>
        <v/>
      </c>
      <c r="AV220" s="30" t="str">
        <f t="shared" si="192"/>
        <v/>
      </c>
      <c r="AW220" s="63" t="e">
        <f>IF(AND(A220&gt;C220,B220="halite"),'Tm-supplement'!AS220,         0.9923-0.030512*(C220/100)^2-0.00021977*(C220/100)^4+0.086241*(D220)/10-0.041768*(C220/100)*(D220/10)+0.014825*(C220/100)^2*(D220/10)+0.001446*(C220/100)^3*(D220/10)-0.0000000030852*(C220/100)^8*(D220/10)+0.013051*(C220/100)*(D220/10)^2-0.0061402*(C220/100)^2*(D220/10)^2-0.0012843*(D220/10)^3+0.00037604*(C220/100)^2*(D220/10)^3-0.0000000099594*(C220/100)^2*(D220/10)^7)</f>
        <v>#VALUE!</v>
      </c>
      <c r="AX220" s="40" t="e">
        <f t="shared" si="193"/>
        <v>#VALUE!</v>
      </c>
      <c r="AY220"/>
    </row>
    <row r="221" spans="1:51" ht="13" customHeight="1">
      <c r="A221" t="str">
        <f>IF(ISBLANK(Main!C113), IF(ISNUMBER(Main!F113), 'Tm-Th-Salinity'!H221,""),Main!C113)</f>
        <v/>
      </c>
      <c r="B221">
        <f>Main!D113</f>
        <v>0</v>
      </c>
      <c r="C221" s="20" t="str">
        <f>IF(ISNUMBER(Main!E113),Main!E113,"")</f>
        <v/>
      </c>
      <c r="D221" s="25" t="e">
        <f>IF('Tm-Th-Salinity'!E221=0, 0.000001, 'Tm-supplement'!BB221)</f>
        <v>#VALUE!</v>
      </c>
      <c r="E221" t="e">
        <f t="shared" si="149"/>
        <v>#VALUE!</v>
      </c>
      <c r="F221" t="e">
        <f t="shared" si="150"/>
        <v>#VALUE!</v>
      </c>
      <c r="G221" t="str">
        <f t="shared" si="151"/>
        <v>DUD</v>
      </c>
      <c r="H221" t="str">
        <f t="shared" si="152"/>
        <v>DUD</v>
      </c>
      <c r="I221" t="str">
        <f t="shared" si="153"/>
        <v>DUD</v>
      </c>
      <c r="J221" t="str">
        <f t="shared" si="154"/>
        <v>DUD</v>
      </c>
      <c r="K221" t="str">
        <f t="shared" si="155"/>
        <v>DUD</v>
      </c>
      <c r="L221" t="str">
        <f t="shared" si="156"/>
        <v>DUD</v>
      </c>
      <c r="M221" t="str">
        <f t="shared" si="157"/>
        <v>DUD</v>
      </c>
      <c r="N221" t="str">
        <f t="shared" si="158"/>
        <v>DUD</v>
      </c>
      <c r="O221" t="str">
        <f t="shared" si="159"/>
        <v>DUD</v>
      </c>
      <c r="P221" t="str">
        <f t="shared" si="160"/>
        <v>DUD</v>
      </c>
      <c r="Q221" t="str">
        <f t="shared" si="161"/>
        <v>DUD</v>
      </c>
      <c r="R221" t="str">
        <f t="shared" si="162"/>
        <v>DUD</v>
      </c>
      <c r="S221" t="str">
        <f t="shared" si="163"/>
        <v>DUD</v>
      </c>
      <c r="T221" t="str">
        <f t="shared" si="164"/>
        <v>DUD</v>
      </c>
      <c r="U221" t="str">
        <f t="shared" si="165"/>
        <v>DUD</v>
      </c>
      <c r="V221" t="str">
        <f t="shared" si="166"/>
        <v>DUD</v>
      </c>
      <c r="W221" t="str">
        <f t="shared" si="167"/>
        <v>DUD</v>
      </c>
      <c r="X221" t="str">
        <f t="shared" si="168"/>
        <v>DUD</v>
      </c>
      <c r="Y221" t="str">
        <f t="shared" si="169"/>
        <v>DUD</v>
      </c>
      <c r="Z221" t="str">
        <f t="shared" si="170"/>
        <v>DUD</v>
      </c>
      <c r="AA221" t="str">
        <f t="shared" si="171"/>
        <v>DUD</v>
      </c>
      <c r="AB221" t="str">
        <f t="shared" si="172"/>
        <v>DUD</v>
      </c>
      <c r="AC221" t="str">
        <f t="shared" si="173"/>
        <v>DUD</v>
      </c>
      <c r="AD221" t="str">
        <f t="shared" si="174"/>
        <v>DUD</v>
      </c>
      <c r="AE221" t="str">
        <f t="shared" si="175"/>
        <v>DUD</v>
      </c>
      <c r="AF221" t="str">
        <f t="shared" si="176"/>
        <v>DUD</v>
      </c>
      <c r="AG221" t="str">
        <f t="shared" si="177"/>
        <v>DUD</v>
      </c>
      <c r="AH221" t="str">
        <f t="shared" si="178"/>
        <v>DUD</v>
      </c>
      <c r="AI221" t="str">
        <f t="shared" si="179"/>
        <v>DUD</v>
      </c>
      <c r="AJ221" t="str">
        <f t="shared" si="180"/>
        <v>DUD</v>
      </c>
      <c r="AK221" t="str">
        <f t="shared" si="181"/>
        <v>DUD</v>
      </c>
      <c r="AL221" t="str">
        <f t="shared" si="182"/>
        <v>DUD</v>
      </c>
      <c r="AM221" t="str">
        <f t="shared" si="183"/>
        <v>DUD</v>
      </c>
      <c r="AN221" t="str">
        <f t="shared" si="184"/>
        <v>DUD</v>
      </c>
      <c r="AO221">
        <f t="shared" si="185"/>
        <v>0</v>
      </c>
      <c r="AP221" s="69">
        <f t="shared" si="186"/>
        <v>1</v>
      </c>
      <c r="AQ221" s="21" t="str">
        <f t="shared" si="187"/>
        <v>Atkinson, A.B. Jr. (2002) A Model for the PTX Properties of H2O-NaCl. Unpublished MSc Thesis, Dept. of Geosciences, Virginia Tech, Blacksburg VA, 133 pp.</v>
      </c>
      <c r="AR221" s="30" t="e">
        <f t="shared" si="188"/>
        <v>#VALUE!</v>
      </c>
      <c r="AS221" s="30" t="e">
        <f t="shared" si="189"/>
        <v>#VALUE!</v>
      </c>
      <c r="AT221" s="30" t="e">
        <f t="shared" si="190"/>
        <v>#VALUE!</v>
      </c>
      <c r="AU221" s="68" t="str">
        <f t="shared" si="191"/>
        <v/>
      </c>
      <c r="AV221" s="30" t="str">
        <f t="shared" si="192"/>
        <v/>
      </c>
      <c r="AW221" s="63" t="e">
        <f>IF(AND(A221&gt;C221,B221="halite"),'Tm-supplement'!AS221,         0.9923-0.030512*(C221/100)^2-0.00021977*(C221/100)^4+0.086241*(D221)/10-0.041768*(C221/100)*(D221/10)+0.014825*(C221/100)^2*(D221/10)+0.001446*(C221/100)^3*(D221/10)-0.0000000030852*(C221/100)^8*(D221/10)+0.013051*(C221/100)*(D221/10)^2-0.0061402*(C221/100)^2*(D221/10)^2-0.0012843*(D221/10)^3+0.00037604*(C221/100)^2*(D221/10)^3-0.0000000099594*(C221/100)^2*(D221/10)^7)</f>
        <v>#VALUE!</v>
      </c>
      <c r="AX221" s="40" t="e">
        <f t="shared" si="193"/>
        <v>#VALUE!</v>
      </c>
      <c r="AY221"/>
    </row>
    <row r="222" spans="1:51" ht="13" customHeight="1">
      <c r="A222" t="str">
        <f>IF(ISBLANK(Main!C114), IF(ISNUMBER(Main!F114), 'Tm-Th-Salinity'!H222,""),Main!C114)</f>
        <v/>
      </c>
      <c r="B222">
        <f>Main!D114</f>
        <v>0</v>
      </c>
      <c r="C222" s="20" t="str">
        <f>IF(ISNUMBER(Main!E114),Main!E114,"")</f>
        <v/>
      </c>
      <c r="D222" s="25" t="e">
        <f>IF('Tm-Th-Salinity'!E222=0, 0.000001, 'Tm-supplement'!BB222)</f>
        <v>#VALUE!</v>
      </c>
      <c r="E222" t="e">
        <f t="shared" si="149"/>
        <v>#VALUE!</v>
      </c>
      <c r="F222" t="e">
        <f t="shared" si="150"/>
        <v>#VALUE!</v>
      </c>
      <c r="G222" t="str">
        <f t="shared" si="151"/>
        <v>DUD</v>
      </c>
      <c r="H222" t="str">
        <f t="shared" si="152"/>
        <v>DUD</v>
      </c>
      <c r="I222" t="str">
        <f t="shared" si="153"/>
        <v>DUD</v>
      </c>
      <c r="J222" t="str">
        <f t="shared" si="154"/>
        <v>DUD</v>
      </c>
      <c r="K222" t="str">
        <f t="shared" si="155"/>
        <v>DUD</v>
      </c>
      <c r="L222" t="str">
        <f t="shared" si="156"/>
        <v>DUD</v>
      </c>
      <c r="M222" t="str">
        <f t="shared" si="157"/>
        <v>DUD</v>
      </c>
      <c r="N222" t="str">
        <f t="shared" si="158"/>
        <v>DUD</v>
      </c>
      <c r="O222" t="str">
        <f t="shared" si="159"/>
        <v>DUD</v>
      </c>
      <c r="P222" t="str">
        <f t="shared" si="160"/>
        <v>DUD</v>
      </c>
      <c r="Q222" t="str">
        <f t="shared" si="161"/>
        <v>DUD</v>
      </c>
      <c r="R222" t="str">
        <f t="shared" si="162"/>
        <v>DUD</v>
      </c>
      <c r="S222" t="str">
        <f t="shared" si="163"/>
        <v>DUD</v>
      </c>
      <c r="T222" t="str">
        <f t="shared" si="164"/>
        <v>DUD</v>
      </c>
      <c r="U222" t="str">
        <f t="shared" si="165"/>
        <v>DUD</v>
      </c>
      <c r="V222" t="str">
        <f t="shared" si="166"/>
        <v>DUD</v>
      </c>
      <c r="W222" t="str">
        <f t="shared" si="167"/>
        <v>DUD</v>
      </c>
      <c r="X222" t="str">
        <f t="shared" si="168"/>
        <v>DUD</v>
      </c>
      <c r="Y222" t="str">
        <f t="shared" si="169"/>
        <v>DUD</v>
      </c>
      <c r="Z222" t="str">
        <f t="shared" si="170"/>
        <v>DUD</v>
      </c>
      <c r="AA222" t="str">
        <f t="shared" si="171"/>
        <v>DUD</v>
      </c>
      <c r="AB222" t="str">
        <f t="shared" si="172"/>
        <v>DUD</v>
      </c>
      <c r="AC222" t="str">
        <f t="shared" si="173"/>
        <v>DUD</v>
      </c>
      <c r="AD222" t="str">
        <f t="shared" si="174"/>
        <v>DUD</v>
      </c>
      <c r="AE222" t="str">
        <f t="shared" si="175"/>
        <v>DUD</v>
      </c>
      <c r="AF222" t="str">
        <f t="shared" si="176"/>
        <v>DUD</v>
      </c>
      <c r="AG222" t="str">
        <f t="shared" si="177"/>
        <v>DUD</v>
      </c>
      <c r="AH222" t="str">
        <f t="shared" si="178"/>
        <v>DUD</v>
      </c>
      <c r="AI222" t="str">
        <f t="shared" si="179"/>
        <v>DUD</v>
      </c>
      <c r="AJ222" t="str">
        <f t="shared" si="180"/>
        <v>DUD</v>
      </c>
      <c r="AK222" t="str">
        <f t="shared" si="181"/>
        <v>DUD</v>
      </c>
      <c r="AL222" t="str">
        <f t="shared" si="182"/>
        <v>DUD</v>
      </c>
      <c r="AM222" t="str">
        <f t="shared" si="183"/>
        <v>DUD</v>
      </c>
      <c r="AN222" t="str">
        <f t="shared" si="184"/>
        <v>DUD</v>
      </c>
      <c r="AO222">
        <f t="shared" si="185"/>
        <v>0</v>
      </c>
      <c r="AP222" s="69">
        <f t="shared" si="186"/>
        <v>1</v>
      </c>
      <c r="AQ222" s="21" t="str">
        <f t="shared" si="187"/>
        <v>Atkinson, A.B. Jr. (2002) A Model for the PTX Properties of H2O-NaCl. Unpublished MSc Thesis, Dept. of Geosciences, Virginia Tech, Blacksburg VA, 133 pp.</v>
      </c>
      <c r="AR222" s="30" t="e">
        <f t="shared" si="188"/>
        <v>#VALUE!</v>
      </c>
      <c r="AS222" s="30" t="e">
        <f t="shared" si="189"/>
        <v>#VALUE!</v>
      </c>
      <c r="AT222" s="30" t="e">
        <f t="shared" si="190"/>
        <v>#VALUE!</v>
      </c>
      <c r="AU222" s="68" t="str">
        <f t="shared" si="191"/>
        <v/>
      </c>
      <c r="AV222" s="30" t="str">
        <f t="shared" si="192"/>
        <v/>
      </c>
      <c r="AW222" s="63" t="e">
        <f>IF(AND(A222&gt;C222,B222="halite"),'Tm-supplement'!AS222,         0.9923-0.030512*(C222/100)^2-0.00021977*(C222/100)^4+0.086241*(D222)/10-0.041768*(C222/100)*(D222/10)+0.014825*(C222/100)^2*(D222/10)+0.001446*(C222/100)^3*(D222/10)-0.0000000030852*(C222/100)^8*(D222/10)+0.013051*(C222/100)*(D222/10)^2-0.0061402*(C222/100)^2*(D222/10)^2-0.0012843*(D222/10)^3+0.00037604*(C222/100)^2*(D222/10)^3-0.0000000099594*(C222/100)^2*(D222/10)^7)</f>
        <v>#VALUE!</v>
      </c>
      <c r="AX222" s="40" t="e">
        <f t="shared" si="193"/>
        <v>#VALUE!</v>
      </c>
      <c r="AY222"/>
    </row>
    <row r="223" spans="1:51" ht="13" customHeight="1">
      <c r="A223" t="str">
        <f>IF(ISBLANK(Main!C115), IF(ISNUMBER(Main!F115), 'Tm-Th-Salinity'!H223,""),Main!C115)</f>
        <v/>
      </c>
      <c r="B223">
        <f>Main!D115</f>
        <v>0</v>
      </c>
      <c r="C223" s="20" t="str">
        <f>IF(ISNUMBER(Main!E115),Main!E115,"")</f>
        <v/>
      </c>
      <c r="D223" s="25" t="e">
        <f>IF('Tm-Th-Salinity'!E223=0, 0.000001, 'Tm-supplement'!BB223)</f>
        <v>#VALUE!</v>
      </c>
      <c r="E223" t="e">
        <f t="shared" si="149"/>
        <v>#VALUE!</v>
      </c>
      <c r="F223" t="e">
        <f t="shared" si="150"/>
        <v>#VALUE!</v>
      </c>
      <c r="G223" t="str">
        <f t="shared" si="151"/>
        <v>DUD</v>
      </c>
      <c r="H223" t="str">
        <f t="shared" si="152"/>
        <v>DUD</v>
      </c>
      <c r="I223" t="str">
        <f t="shared" si="153"/>
        <v>DUD</v>
      </c>
      <c r="J223" t="str">
        <f t="shared" si="154"/>
        <v>DUD</v>
      </c>
      <c r="K223" t="str">
        <f t="shared" si="155"/>
        <v>DUD</v>
      </c>
      <c r="L223" t="str">
        <f t="shared" si="156"/>
        <v>DUD</v>
      </c>
      <c r="M223" t="str">
        <f t="shared" si="157"/>
        <v>DUD</v>
      </c>
      <c r="N223" t="str">
        <f t="shared" si="158"/>
        <v>DUD</v>
      </c>
      <c r="O223" t="str">
        <f t="shared" si="159"/>
        <v>DUD</v>
      </c>
      <c r="P223" t="str">
        <f t="shared" si="160"/>
        <v>DUD</v>
      </c>
      <c r="Q223" t="str">
        <f t="shared" si="161"/>
        <v>DUD</v>
      </c>
      <c r="R223" t="str">
        <f t="shared" si="162"/>
        <v>DUD</v>
      </c>
      <c r="S223" t="str">
        <f t="shared" si="163"/>
        <v>DUD</v>
      </c>
      <c r="T223" t="str">
        <f t="shared" si="164"/>
        <v>DUD</v>
      </c>
      <c r="U223" t="str">
        <f t="shared" si="165"/>
        <v>DUD</v>
      </c>
      <c r="V223" t="str">
        <f t="shared" si="166"/>
        <v>DUD</v>
      </c>
      <c r="W223" t="str">
        <f t="shared" si="167"/>
        <v>DUD</v>
      </c>
      <c r="X223" t="str">
        <f t="shared" si="168"/>
        <v>DUD</v>
      </c>
      <c r="Y223" t="str">
        <f t="shared" si="169"/>
        <v>DUD</v>
      </c>
      <c r="Z223" t="str">
        <f t="shared" si="170"/>
        <v>DUD</v>
      </c>
      <c r="AA223" t="str">
        <f t="shared" si="171"/>
        <v>DUD</v>
      </c>
      <c r="AB223" t="str">
        <f t="shared" si="172"/>
        <v>DUD</v>
      </c>
      <c r="AC223" t="str">
        <f t="shared" si="173"/>
        <v>DUD</v>
      </c>
      <c r="AD223" t="str">
        <f t="shared" si="174"/>
        <v>DUD</v>
      </c>
      <c r="AE223" t="str">
        <f t="shared" si="175"/>
        <v>DUD</v>
      </c>
      <c r="AF223" t="str">
        <f t="shared" si="176"/>
        <v>DUD</v>
      </c>
      <c r="AG223" t="str">
        <f t="shared" si="177"/>
        <v>DUD</v>
      </c>
      <c r="AH223" t="str">
        <f t="shared" si="178"/>
        <v>DUD</v>
      </c>
      <c r="AI223" t="str">
        <f t="shared" si="179"/>
        <v>DUD</v>
      </c>
      <c r="AJ223" t="str">
        <f t="shared" si="180"/>
        <v>DUD</v>
      </c>
      <c r="AK223" t="str">
        <f t="shared" si="181"/>
        <v>DUD</v>
      </c>
      <c r="AL223" t="str">
        <f t="shared" si="182"/>
        <v>DUD</v>
      </c>
      <c r="AM223" t="str">
        <f t="shared" si="183"/>
        <v>DUD</v>
      </c>
      <c r="AN223" t="str">
        <f t="shared" si="184"/>
        <v>DUD</v>
      </c>
      <c r="AO223">
        <f t="shared" si="185"/>
        <v>0</v>
      </c>
      <c r="AP223" s="69">
        <f t="shared" si="186"/>
        <v>1</v>
      </c>
      <c r="AQ223" s="21" t="str">
        <f t="shared" si="187"/>
        <v>Atkinson, A.B. Jr. (2002) A Model for the PTX Properties of H2O-NaCl. Unpublished MSc Thesis, Dept. of Geosciences, Virginia Tech, Blacksburg VA, 133 pp.</v>
      </c>
      <c r="AR223" s="30" t="e">
        <f t="shared" si="188"/>
        <v>#VALUE!</v>
      </c>
      <c r="AS223" s="30" t="e">
        <f t="shared" si="189"/>
        <v>#VALUE!</v>
      </c>
      <c r="AT223" s="30" t="e">
        <f t="shared" si="190"/>
        <v>#VALUE!</v>
      </c>
      <c r="AU223" s="68" t="str">
        <f t="shared" si="191"/>
        <v/>
      </c>
      <c r="AV223" s="30" t="str">
        <f t="shared" si="192"/>
        <v/>
      </c>
      <c r="AW223" s="63" t="e">
        <f>IF(AND(A223&gt;C223,B223="halite"),'Tm-supplement'!AS223,         0.9923-0.030512*(C223/100)^2-0.00021977*(C223/100)^4+0.086241*(D223)/10-0.041768*(C223/100)*(D223/10)+0.014825*(C223/100)^2*(D223/10)+0.001446*(C223/100)^3*(D223/10)-0.0000000030852*(C223/100)^8*(D223/10)+0.013051*(C223/100)*(D223/10)^2-0.0061402*(C223/100)^2*(D223/10)^2-0.0012843*(D223/10)^3+0.00037604*(C223/100)^2*(D223/10)^3-0.0000000099594*(C223/100)^2*(D223/10)^7)</f>
        <v>#VALUE!</v>
      </c>
      <c r="AX223" s="40" t="e">
        <f t="shared" si="193"/>
        <v>#VALUE!</v>
      </c>
      <c r="AY223"/>
    </row>
    <row r="224" spans="1:51" ht="13" customHeight="1">
      <c r="A224" t="str">
        <f>IF(ISBLANK(Main!C116), IF(ISNUMBER(Main!F116), 'Tm-Th-Salinity'!H224,""),Main!C116)</f>
        <v/>
      </c>
      <c r="B224">
        <f>Main!D116</f>
        <v>0</v>
      </c>
      <c r="C224" s="20" t="str">
        <f>IF(ISNUMBER(Main!E116),Main!E116,"")</f>
        <v/>
      </c>
      <c r="D224" s="25" t="e">
        <f>IF('Tm-Th-Salinity'!E224=0, 0.000001, 'Tm-supplement'!BB224)</f>
        <v>#VALUE!</v>
      </c>
      <c r="E224" t="e">
        <f t="shared" si="149"/>
        <v>#VALUE!</v>
      </c>
      <c r="F224" t="e">
        <f t="shared" si="150"/>
        <v>#VALUE!</v>
      </c>
      <c r="G224" t="str">
        <f t="shared" si="151"/>
        <v>DUD</v>
      </c>
      <c r="H224" t="str">
        <f t="shared" si="152"/>
        <v>DUD</v>
      </c>
      <c r="I224" t="str">
        <f t="shared" si="153"/>
        <v>DUD</v>
      </c>
      <c r="J224" t="str">
        <f t="shared" si="154"/>
        <v>DUD</v>
      </c>
      <c r="K224" t="str">
        <f t="shared" si="155"/>
        <v>DUD</v>
      </c>
      <c r="L224" t="str">
        <f t="shared" si="156"/>
        <v>DUD</v>
      </c>
      <c r="M224" t="str">
        <f t="shared" si="157"/>
        <v>DUD</v>
      </c>
      <c r="N224" t="str">
        <f t="shared" si="158"/>
        <v>DUD</v>
      </c>
      <c r="O224" t="str">
        <f t="shared" si="159"/>
        <v>DUD</v>
      </c>
      <c r="P224" t="str">
        <f t="shared" si="160"/>
        <v>DUD</v>
      </c>
      <c r="Q224" t="str">
        <f t="shared" si="161"/>
        <v>DUD</v>
      </c>
      <c r="R224" t="str">
        <f t="shared" si="162"/>
        <v>DUD</v>
      </c>
      <c r="S224" t="str">
        <f t="shared" si="163"/>
        <v>DUD</v>
      </c>
      <c r="T224" t="str">
        <f t="shared" si="164"/>
        <v>DUD</v>
      </c>
      <c r="U224" t="str">
        <f t="shared" si="165"/>
        <v>DUD</v>
      </c>
      <c r="V224" t="str">
        <f t="shared" si="166"/>
        <v>DUD</v>
      </c>
      <c r="W224" t="str">
        <f t="shared" si="167"/>
        <v>DUD</v>
      </c>
      <c r="X224" t="str">
        <f t="shared" si="168"/>
        <v>DUD</v>
      </c>
      <c r="Y224" t="str">
        <f t="shared" si="169"/>
        <v>DUD</v>
      </c>
      <c r="Z224" t="str">
        <f t="shared" si="170"/>
        <v>DUD</v>
      </c>
      <c r="AA224" t="str">
        <f t="shared" si="171"/>
        <v>DUD</v>
      </c>
      <c r="AB224" t="str">
        <f t="shared" si="172"/>
        <v>DUD</v>
      </c>
      <c r="AC224" t="str">
        <f t="shared" si="173"/>
        <v>DUD</v>
      </c>
      <c r="AD224" t="str">
        <f t="shared" si="174"/>
        <v>DUD</v>
      </c>
      <c r="AE224" t="str">
        <f t="shared" si="175"/>
        <v>DUD</v>
      </c>
      <c r="AF224" t="str">
        <f t="shared" si="176"/>
        <v>DUD</v>
      </c>
      <c r="AG224" t="str">
        <f t="shared" si="177"/>
        <v>DUD</v>
      </c>
      <c r="AH224" t="str">
        <f t="shared" si="178"/>
        <v>DUD</v>
      </c>
      <c r="AI224" t="str">
        <f t="shared" si="179"/>
        <v>DUD</v>
      </c>
      <c r="AJ224" t="str">
        <f t="shared" si="180"/>
        <v>DUD</v>
      </c>
      <c r="AK224" t="str">
        <f t="shared" si="181"/>
        <v>DUD</v>
      </c>
      <c r="AL224" t="str">
        <f t="shared" si="182"/>
        <v>DUD</v>
      </c>
      <c r="AM224" t="str">
        <f t="shared" si="183"/>
        <v>DUD</v>
      </c>
      <c r="AN224" t="str">
        <f t="shared" si="184"/>
        <v>DUD</v>
      </c>
      <c r="AO224">
        <f t="shared" si="185"/>
        <v>0</v>
      </c>
      <c r="AP224" s="69">
        <f t="shared" si="186"/>
        <v>1</v>
      </c>
      <c r="AQ224" s="21" t="str">
        <f t="shared" si="187"/>
        <v>Atkinson, A.B. Jr. (2002) A Model for the PTX Properties of H2O-NaCl. Unpublished MSc Thesis, Dept. of Geosciences, Virginia Tech, Blacksburg VA, 133 pp.</v>
      </c>
      <c r="AR224" s="30" t="e">
        <f t="shared" si="188"/>
        <v>#VALUE!</v>
      </c>
      <c r="AS224" s="30" t="e">
        <f t="shared" si="189"/>
        <v>#VALUE!</v>
      </c>
      <c r="AT224" s="30" t="e">
        <f t="shared" si="190"/>
        <v>#VALUE!</v>
      </c>
      <c r="AU224" s="68" t="str">
        <f t="shared" si="191"/>
        <v/>
      </c>
      <c r="AV224" s="30" t="str">
        <f t="shared" si="192"/>
        <v/>
      </c>
      <c r="AW224" s="63" t="e">
        <f>IF(AND(A224&gt;C224,B224="halite"),'Tm-supplement'!AS224,         0.9923-0.030512*(C224/100)^2-0.00021977*(C224/100)^4+0.086241*(D224)/10-0.041768*(C224/100)*(D224/10)+0.014825*(C224/100)^2*(D224/10)+0.001446*(C224/100)^3*(D224/10)-0.0000000030852*(C224/100)^8*(D224/10)+0.013051*(C224/100)*(D224/10)^2-0.0061402*(C224/100)^2*(D224/10)^2-0.0012843*(D224/10)^3+0.00037604*(C224/100)^2*(D224/10)^3-0.0000000099594*(C224/100)^2*(D224/10)^7)</f>
        <v>#VALUE!</v>
      </c>
      <c r="AX224" s="40" t="e">
        <f t="shared" si="193"/>
        <v>#VALUE!</v>
      </c>
      <c r="AY224"/>
    </row>
    <row r="225" spans="1:51" ht="13" customHeight="1">
      <c r="A225" t="str">
        <f>IF(ISBLANK(Main!C117), IF(ISNUMBER(Main!F117), 'Tm-Th-Salinity'!H225,""),Main!C117)</f>
        <v/>
      </c>
      <c r="B225">
        <f>Main!D117</f>
        <v>0</v>
      </c>
      <c r="C225" s="20" t="str">
        <f>IF(ISNUMBER(Main!E117),Main!E117,"")</f>
        <v/>
      </c>
      <c r="D225" s="25" t="e">
        <f>IF('Tm-Th-Salinity'!E225=0, 0.000001, 'Tm-supplement'!BB225)</f>
        <v>#VALUE!</v>
      </c>
      <c r="E225" t="e">
        <f t="shared" si="149"/>
        <v>#VALUE!</v>
      </c>
      <c r="F225" t="e">
        <f t="shared" si="150"/>
        <v>#VALUE!</v>
      </c>
      <c r="G225" t="str">
        <f t="shared" si="151"/>
        <v>DUD</v>
      </c>
      <c r="H225" t="str">
        <f t="shared" si="152"/>
        <v>DUD</v>
      </c>
      <c r="I225" t="str">
        <f t="shared" si="153"/>
        <v>DUD</v>
      </c>
      <c r="J225" t="str">
        <f t="shared" si="154"/>
        <v>DUD</v>
      </c>
      <c r="K225" t="str">
        <f t="shared" si="155"/>
        <v>DUD</v>
      </c>
      <c r="L225" t="str">
        <f t="shared" si="156"/>
        <v>DUD</v>
      </c>
      <c r="M225" t="str">
        <f t="shared" si="157"/>
        <v>DUD</v>
      </c>
      <c r="N225" t="str">
        <f t="shared" si="158"/>
        <v>DUD</v>
      </c>
      <c r="O225" t="str">
        <f t="shared" si="159"/>
        <v>DUD</v>
      </c>
      <c r="P225" t="str">
        <f t="shared" si="160"/>
        <v>DUD</v>
      </c>
      <c r="Q225" t="str">
        <f t="shared" si="161"/>
        <v>DUD</v>
      </c>
      <c r="R225" t="str">
        <f t="shared" si="162"/>
        <v>DUD</v>
      </c>
      <c r="S225" t="str">
        <f t="shared" si="163"/>
        <v>DUD</v>
      </c>
      <c r="T225" t="str">
        <f t="shared" si="164"/>
        <v>DUD</v>
      </c>
      <c r="U225" t="str">
        <f t="shared" si="165"/>
        <v>DUD</v>
      </c>
      <c r="V225" t="str">
        <f t="shared" si="166"/>
        <v>DUD</v>
      </c>
      <c r="W225" t="str">
        <f t="shared" si="167"/>
        <v>DUD</v>
      </c>
      <c r="X225" t="str">
        <f t="shared" si="168"/>
        <v>DUD</v>
      </c>
      <c r="Y225" t="str">
        <f t="shared" si="169"/>
        <v>DUD</v>
      </c>
      <c r="Z225" t="str">
        <f t="shared" si="170"/>
        <v>DUD</v>
      </c>
      <c r="AA225" t="str">
        <f t="shared" si="171"/>
        <v>DUD</v>
      </c>
      <c r="AB225" t="str">
        <f t="shared" si="172"/>
        <v>DUD</v>
      </c>
      <c r="AC225" t="str">
        <f t="shared" si="173"/>
        <v>DUD</v>
      </c>
      <c r="AD225" t="str">
        <f t="shared" si="174"/>
        <v>DUD</v>
      </c>
      <c r="AE225" t="str">
        <f t="shared" si="175"/>
        <v>DUD</v>
      </c>
      <c r="AF225" t="str">
        <f t="shared" si="176"/>
        <v>DUD</v>
      </c>
      <c r="AG225" t="str">
        <f t="shared" si="177"/>
        <v>DUD</v>
      </c>
      <c r="AH225" t="str">
        <f t="shared" si="178"/>
        <v>DUD</v>
      </c>
      <c r="AI225" t="str">
        <f t="shared" si="179"/>
        <v>DUD</v>
      </c>
      <c r="AJ225" t="str">
        <f t="shared" si="180"/>
        <v>DUD</v>
      </c>
      <c r="AK225" t="str">
        <f t="shared" si="181"/>
        <v>DUD</v>
      </c>
      <c r="AL225" t="str">
        <f t="shared" si="182"/>
        <v>DUD</v>
      </c>
      <c r="AM225" t="str">
        <f t="shared" si="183"/>
        <v>DUD</v>
      </c>
      <c r="AN225" t="str">
        <f t="shared" si="184"/>
        <v>DUD</v>
      </c>
      <c r="AO225">
        <f t="shared" si="185"/>
        <v>0</v>
      </c>
      <c r="AP225" s="69">
        <f t="shared" si="186"/>
        <v>1</v>
      </c>
      <c r="AQ225" s="21" t="str">
        <f t="shared" si="187"/>
        <v>Atkinson, A.B. Jr. (2002) A Model for the PTX Properties of H2O-NaCl. Unpublished MSc Thesis, Dept. of Geosciences, Virginia Tech, Blacksburg VA, 133 pp.</v>
      </c>
      <c r="AR225" s="30" t="e">
        <f t="shared" si="188"/>
        <v>#VALUE!</v>
      </c>
      <c r="AS225" s="30" t="e">
        <f t="shared" si="189"/>
        <v>#VALUE!</v>
      </c>
      <c r="AT225" s="30" t="e">
        <f t="shared" si="190"/>
        <v>#VALUE!</v>
      </c>
      <c r="AU225" s="68" t="str">
        <f t="shared" si="191"/>
        <v/>
      </c>
      <c r="AV225" s="30" t="str">
        <f t="shared" si="192"/>
        <v/>
      </c>
      <c r="AW225" s="63" t="e">
        <f>IF(AND(A225&gt;C225,B225="halite"),'Tm-supplement'!AS225,         0.9923-0.030512*(C225/100)^2-0.00021977*(C225/100)^4+0.086241*(D225)/10-0.041768*(C225/100)*(D225/10)+0.014825*(C225/100)^2*(D225/10)+0.001446*(C225/100)^3*(D225/10)-0.0000000030852*(C225/100)^8*(D225/10)+0.013051*(C225/100)*(D225/10)^2-0.0061402*(C225/100)^2*(D225/10)^2-0.0012843*(D225/10)^3+0.00037604*(C225/100)^2*(D225/10)^3-0.0000000099594*(C225/100)^2*(D225/10)^7)</f>
        <v>#VALUE!</v>
      </c>
      <c r="AX225" s="40" t="e">
        <f t="shared" si="193"/>
        <v>#VALUE!</v>
      </c>
      <c r="AY225"/>
    </row>
    <row r="226" spans="1:51" ht="13" customHeight="1">
      <c r="A226" t="str">
        <f>IF(ISBLANK(Main!C118), IF(ISNUMBER(Main!F118), 'Tm-Th-Salinity'!H226,""),Main!C118)</f>
        <v/>
      </c>
      <c r="B226">
        <f>Main!D118</f>
        <v>0</v>
      </c>
      <c r="C226" s="20" t="str">
        <f>IF(ISNUMBER(Main!E118),Main!E118,"")</f>
        <v/>
      </c>
      <c r="D226" s="25" t="e">
        <f>IF('Tm-Th-Salinity'!E226=0, 0.000001, 'Tm-supplement'!BB226)</f>
        <v>#VALUE!</v>
      </c>
      <c r="E226" t="e">
        <f t="shared" si="149"/>
        <v>#VALUE!</v>
      </c>
      <c r="F226" t="e">
        <f t="shared" si="150"/>
        <v>#VALUE!</v>
      </c>
      <c r="G226" t="str">
        <f t="shared" si="151"/>
        <v>DUD</v>
      </c>
      <c r="H226" t="str">
        <f t="shared" si="152"/>
        <v>DUD</v>
      </c>
      <c r="I226" t="str">
        <f t="shared" si="153"/>
        <v>DUD</v>
      </c>
      <c r="J226" t="str">
        <f t="shared" si="154"/>
        <v>DUD</v>
      </c>
      <c r="K226" t="str">
        <f t="shared" si="155"/>
        <v>DUD</v>
      </c>
      <c r="L226" t="str">
        <f t="shared" si="156"/>
        <v>DUD</v>
      </c>
      <c r="M226" t="str">
        <f t="shared" si="157"/>
        <v>DUD</v>
      </c>
      <c r="N226" t="str">
        <f t="shared" si="158"/>
        <v>DUD</v>
      </c>
      <c r="O226" t="str">
        <f t="shared" si="159"/>
        <v>DUD</v>
      </c>
      <c r="P226" t="str">
        <f t="shared" si="160"/>
        <v>DUD</v>
      </c>
      <c r="Q226" t="str">
        <f t="shared" si="161"/>
        <v>DUD</v>
      </c>
      <c r="R226" t="str">
        <f t="shared" si="162"/>
        <v>DUD</v>
      </c>
      <c r="S226" t="str">
        <f t="shared" si="163"/>
        <v>DUD</v>
      </c>
      <c r="T226" t="str">
        <f t="shared" si="164"/>
        <v>DUD</v>
      </c>
      <c r="U226" t="str">
        <f t="shared" si="165"/>
        <v>DUD</v>
      </c>
      <c r="V226" t="str">
        <f t="shared" si="166"/>
        <v>DUD</v>
      </c>
      <c r="W226" t="str">
        <f t="shared" si="167"/>
        <v>DUD</v>
      </c>
      <c r="X226" t="str">
        <f t="shared" si="168"/>
        <v>DUD</v>
      </c>
      <c r="Y226" t="str">
        <f t="shared" si="169"/>
        <v>DUD</v>
      </c>
      <c r="Z226" t="str">
        <f t="shared" si="170"/>
        <v>DUD</v>
      </c>
      <c r="AA226" t="str">
        <f t="shared" si="171"/>
        <v>DUD</v>
      </c>
      <c r="AB226" t="str">
        <f t="shared" si="172"/>
        <v>DUD</v>
      </c>
      <c r="AC226" t="str">
        <f t="shared" si="173"/>
        <v>DUD</v>
      </c>
      <c r="AD226" t="str">
        <f t="shared" si="174"/>
        <v>DUD</v>
      </c>
      <c r="AE226" t="str">
        <f t="shared" si="175"/>
        <v>DUD</v>
      </c>
      <c r="AF226" t="str">
        <f t="shared" si="176"/>
        <v>DUD</v>
      </c>
      <c r="AG226" t="str">
        <f t="shared" si="177"/>
        <v>DUD</v>
      </c>
      <c r="AH226" t="str">
        <f t="shared" si="178"/>
        <v>DUD</v>
      </c>
      <c r="AI226" t="str">
        <f t="shared" si="179"/>
        <v>DUD</v>
      </c>
      <c r="AJ226" t="str">
        <f t="shared" si="180"/>
        <v>DUD</v>
      </c>
      <c r="AK226" t="str">
        <f t="shared" si="181"/>
        <v>DUD</v>
      </c>
      <c r="AL226" t="str">
        <f t="shared" si="182"/>
        <v>DUD</v>
      </c>
      <c r="AM226" t="str">
        <f t="shared" si="183"/>
        <v>DUD</v>
      </c>
      <c r="AN226" t="str">
        <f t="shared" si="184"/>
        <v>DUD</v>
      </c>
      <c r="AO226">
        <f t="shared" si="185"/>
        <v>0</v>
      </c>
      <c r="AP226" s="69">
        <f t="shared" si="186"/>
        <v>1</v>
      </c>
      <c r="AQ226" s="21" t="str">
        <f t="shared" si="187"/>
        <v>Atkinson, A.B. Jr. (2002) A Model for the PTX Properties of H2O-NaCl. Unpublished MSc Thesis, Dept. of Geosciences, Virginia Tech, Blacksburg VA, 133 pp.</v>
      </c>
      <c r="AR226" s="30" t="e">
        <f t="shared" si="188"/>
        <v>#VALUE!</v>
      </c>
      <c r="AS226" s="30" t="e">
        <f t="shared" si="189"/>
        <v>#VALUE!</v>
      </c>
      <c r="AT226" s="30" t="e">
        <f t="shared" si="190"/>
        <v>#VALUE!</v>
      </c>
      <c r="AU226" s="68" t="str">
        <f t="shared" si="191"/>
        <v/>
      </c>
      <c r="AV226" s="30" t="str">
        <f t="shared" si="192"/>
        <v/>
      </c>
      <c r="AW226" s="63" t="e">
        <f>IF(AND(A226&gt;C226,B226="halite"),'Tm-supplement'!AS226,         0.9923-0.030512*(C226/100)^2-0.00021977*(C226/100)^4+0.086241*(D226)/10-0.041768*(C226/100)*(D226/10)+0.014825*(C226/100)^2*(D226/10)+0.001446*(C226/100)^3*(D226/10)-0.0000000030852*(C226/100)^8*(D226/10)+0.013051*(C226/100)*(D226/10)^2-0.0061402*(C226/100)^2*(D226/10)^2-0.0012843*(D226/10)^3+0.00037604*(C226/100)^2*(D226/10)^3-0.0000000099594*(C226/100)^2*(D226/10)^7)</f>
        <v>#VALUE!</v>
      </c>
      <c r="AX226" s="40" t="e">
        <f t="shared" si="193"/>
        <v>#VALUE!</v>
      </c>
      <c r="AY226"/>
    </row>
    <row r="227" spans="1:51" ht="13" customHeight="1">
      <c r="A227" t="str">
        <f>IF(ISBLANK(Main!C119), IF(ISNUMBER(Main!F119), 'Tm-Th-Salinity'!H227,""),Main!C119)</f>
        <v/>
      </c>
      <c r="B227">
        <f>Main!D119</f>
        <v>0</v>
      </c>
      <c r="C227" s="20" t="str">
        <f>IF(ISNUMBER(Main!E119),Main!E119,"")</f>
        <v/>
      </c>
      <c r="D227" s="25" t="e">
        <f>IF('Tm-Th-Salinity'!E227=0, 0.000001, 'Tm-supplement'!BB227)</f>
        <v>#VALUE!</v>
      </c>
      <c r="E227" t="e">
        <f t="shared" si="149"/>
        <v>#VALUE!</v>
      </c>
      <c r="F227" t="e">
        <f t="shared" si="150"/>
        <v>#VALUE!</v>
      </c>
      <c r="G227" t="str">
        <f t="shared" si="151"/>
        <v>DUD</v>
      </c>
      <c r="H227" t="str">
        <f t="shared" si="152"/>
        <v>DUD</v>
      </c>
      <c r="I227" t="str">
        <f t="shared" si="153"/>
        <v>DUD</v>
      </c>
      <c r="J227" t="str">
        <f t="shared" si="154"/>
        <v>DUD</v>
      </c>
      <c r="K227" t="str">
        <f t="shared" si="155"/>
        <v>DUD</v>
      </c>
      <c r="L227" t="str">
        <f t="shared" si="156"/>
        <v>DUD</v>
      </c>
      <c r="M227" t="str">
        <f t="shared" si="157"/>
        <v>DUD</v>
      </c>
      <c r="N227" t="str">
        <f t="shared" si="158"/>
        <v>DUD</v>
      </c>
      <c r="O227" t="str">
        <f t="shared" si="159"/>
        <v>DUD</v>
      </c>
      <c r="P227" t="str">
        <f t="shared" si="160"/>
        <v>DUD</v>
      </c>
      <c r="Q227" t="str">
        <f t="shared" si="161"/>
        <v>DUD</v>
      </c>
      <c r="R227" t="str">
        <f t="shared" si="162"/>
        <v>DUD</v>
      </c>
      <c r="S227" t="str">
        <f t="shared" si="163"/>
        <v>DUD</v>
      </c>
      <c r="T227" t="str">
        <f t="shared" si="164"/>
        <v>DUD</v>
      </c>
      <c r="U227" t="str">
        <f t="shared" si="165"/>
        <v>DUD</v>
      </c>
      <c r="V227" t="str">
        <f t="shared" si="166"/>
        <v>DUD</v>
      </c>
      <c r="W227" t="str">
        <f t="shared" si="167"/>
        <v>DUD</v>
      </c>
      <c r="X227" t="str">
        <f t="shared" si="168"/>
        <v>DUD</v>
      </c>
      <c r="Y227" t="str">
        <f t="shared" si="169"/>
        <v>DUD</v>
      </c>
      <c r="Z227" t="str">
        <f t="shared" si="170"/>
        <v>DUD</v>
      </c>
      <c r="AA227" t="str">
        <f t="shared" si="171"/>
        <v>DUD</v>
      </c>
      <c r="AB227" t="str">
        <f t="shared" si="172"/>
        <v>DUD</v>
      </c>
      <c r="AC227" t="str">
        <f t="shared" si="173"/>
        <v>DUD</v>
      </c>
      <c r="AD227" t="str">
        <f t="shared" si="174"/>
        <v>DUD</v>
      </c>
      <c r="AE227" t="str">
        <f t="shared" si="175"/>
        <v>DUD</v>
      </c>
      <c r="AF227" t="str">
        <f t="shared" si="176"/>
        <v>DUD</v>
      </c>
      <c r="AG227" t="str">
        <f t="shared" si="177"/>
        <v>DUD</v>
      </c>
      <c r="AH227" t="str">
        <f t="shared" si="178"/>
        <v>DUD</v>
      </c>
      <c r="AI227" t="str">
        <f t="shared" si="179"/>
        <v>DUD</v>
      </c>
      <c r="AJ227" t="str">
        <f t="shared" si="180"/>
        <v>DUD</v>
      </c>
      <c r="AK227" t="str">
        <f t="shared" si="181"/>
        <v>DUD</v>
      </c>
      <c r="AL227" t="str">
        <f t="shared" si="182"/>
        <v>DUD</v>
      </c>
      <c r="AM227" t="str">
        <f t="shared" si="183"/>
        <v>DUD</v>
      </c>
      <c r="AN227" t="str">
        <f t="shared" si="184"/>
        <v>DUD</v>
      </c>
      <c r="AO227">
        <f t="shared" si="185"/>
        <v>0</v>
      </c>
      <c r="AP227" s="69">
        <f t="shared" si="186"/>
        <v>1</v>
      </c>
      <c r="AQ227" s="21" t="str">
        <f t="shared" si="187"/>
        <v>Atkinson, A.B. Jr. (2002) A Model for the PTX Properties of H2O-NaCl. Unpublished MSc Thesis, Dept. of Geosciences, Virginia Tech, Blacksburg VA, 133 pp.</v>
      </c>
      <c r="AR227" s="30" t="e">
        <f t="shared" si="188"/>
        <v>#VALUE!</v>
      </c>
      <c r="AS227" s="30" t="e">
        <f t="shared" si="189"/>
        <v>#VALUE!</v>
      </c>
      <c r="AT227" s="30" t="e">
        <f t="shared" si="190"/>
        <v>#VALUE!</v>
      </c>
      <c r="AU227" s="68" t="str">
        <f t="shared" si="191"/>
        <v/>
      </c>
      <c r="AV227" s="30" t="str">
        <f t="shared" si="192"/>
        <v/>
      </c>
      <c r="AW227" s="63" t="e">
        <f>IF(AND(A227&gt;C227,B227="halite"),'Tm-supplement'!AS227,         0.9923-0.030512*(C227/100)^2-0.00021977*(C227/100)^4+0.086241*(D227)/10-0.041768*(C227/100)*(D227/10)+0.014825*(C227/100)^2*(D227/10)+0.001446*(C227/100)^3*(D227/10)-0.0000000030852*(C227/100)^8*(D227/10)+0.013051*(C227/100)*(D227/10)^2-0.0061402*(C227/100)^2*(D227/10)^2-0.0012843*(D227/10)^3+0.00037604*(C227/100)^2*(D227/10)^3-0.0000000099594*(C227/100)^2*(D227/10)^7)</f>
        <v>#VALUE!</v>
      </c>
      <c r="AX227" s="40" t="e">
        <f t="shared" si="193"/>
        <v>#VALUE!</v>
      </c>
      <c r="AY227"/>
    </row>
    <row r="228" spans="1:51" ht="13" customHeight="1">
      <c r="A228" t="str">
        <f>IF(ISBLANK(Main!C120), IF(ISNUMBER(Main!F120), 'Tm-Th-Salinity'!H228,""),Main!C120)</f>
        <v/>
      </c>
      <c r="B228">
        <f>Main!D120</f>
        <v>0</v>
      </c>
      <c r="C228" s="20" t="str">
        <f>IF(ISNUMBER(Main!E120),Main!E120,"")</f>
        <v/>
      </c>
      <c r="D228" s="25" t="e">
        <f>IF('Tm-Th-Salinity'!E228=0, 0.000001, 'Tm-supplement'!BB228)</f>
        <v>#VALUE!</v>
      </c>
      <c r="E228" t="e">
        <f t="shared" si="149"/>
        <v>#VALUE!</v>
      </c>
      <c r="F228" t="e">
        <f t="shared" si="150"/>
        <v>#VALUE!</v>
      </c>
      <c r="G228" t="str">
        <f t="shared" si="151"/>
        <v>DUD</v>
      </c>
      <c r="H228" t="str">
        <f t="shared" si="152"/>
        <v>DUD</v>
      </c>
      <c r="I228" t="str">
        <f t="shared" si="153"/>
        <v>DUD</v>
      </c>
      <c r="J228" t="str">
        <f t="shared" si="154"/>
        <v>DUD</v>
      </c>
      <c r="K228" t="str">
        <f t="shared" si="155"/>
        <v>DUD</v>
      </c>
      <c r="L228" t="str">
        <f t="shared" si="156"/>
        <v>DUD</v>
      </c>
      <c r="M228" t="str">
        <f t="shared" si="157"/>
        <v>DUD</v>
      </c>
      <c r="N228" t="str">
        <f t="shared" si="158"/>
        <v>DUD</v>
      </c>
      <c r="O228" t="str">
        <f t="shared" si="159"/>
        <v>DUD</v>
      </c>
      <c r="P228" t="str">
        <f t="shared" si="160"/>
        <v>DUD</v>
      </c>
      <c r="Q228" t="str">
        <f t="shared" si="161"/>
        <v>DUD</v>
      </c>
      <c r="R228" t="str">
        <f t="shared" si="162"/>
        <v>DUD</v>
      </c>
      <c r="S228" t="str">
        <f t="shared" si="163"/>
        <v>DUD</v>
      </c>
      <c r="T228" t="str">
        <f t="shared" si="164"/>
        <v>DUD</v>
      </c>
      <c r="U228" t="str">
        <f t="shared" si="165"/>
        <v>DUD</v>
      </c>
      <c r="V228" t="str">
        <f t="shared" si="166"/>
        <v>DUD</v>
      </c>
      <c r="W228" t="str">
        <f t="shared" si="167"/>
        <v>DUD</v>
      </c>
      <c r="X228" t="str">
        <f t="shared" si="168"/>
        <v>DUD</v>
      </c>
      <c r="Y228" t="str">
        <f t="shared" si="169"/>
        <v>DUD</v>
      </c>
      <c r="Z228" t="str">
        <f t="shared" si="170"/>
        <v>DUD</v>
      </c>
      <c r="AA228" t="str">
        <f t="shared" si="171"/>
        <v>DUD</v>
      </c>
      <c r="AB228" t="str">
        <f t="shared" si="172"/>
        <v>DUD</v>
      </c>
      <c r="AC228" t="str">
        <f t="shared" si="173"/>
        <v>DUD</v>
      </c>
      <c r="AD228" t="str">
        <f t="shared" si="174"/>
        <v>DUD</v>
      </c>
      <c r="AE228" t="str">
        <f t="shared" si="175"/>
        <v>DUD</v>
      </c>
      <c r="AF228" t="str">
        <f t="shared" si="176"/>
        <v>DUD</v>
      </c>
      <c r="AG228" t="str">
        <f t="shared" si="177"/>
        <v>DUD</v>
      </c>
      <c r="AH228" t="str">
        <f t="shared" si="178"/>
        <v>DUD</v>
      </c>
      <c r="AI228" t="str">
        <f t="shared" si="179"/>
        <v>DUD</v>
      </c>
      <c r="AJ228" t="str">
        <f t="shared" si="180"/>
        <v>DUD</v>
      </c>
      <c r="AK228" t="str">
        <f t="shared" si="181"/>
        <v>DUD</v>
      </c>
      <c r="AL228" t="str">
        <f t="shared" si="182"/>
        <v>DUD</v>
      </c>
      <c r="AM228" t="str">
        <f t="shared" si="183"/>
        <v>DUD</v>
      </c>
      <c r="AN228" t="str">
        <f t="shared" si="184"/>
        <v>DUD</v>
      </c>
      <c r="AO228">
        <f t="shared" si="185"/>
        <v>0</v>
      </c>
      <c r="AP228" s="69">
        <f t="shared" si="186"/>
        <v>1</v>
      </c>
      <c r="AQ228" s="21" t="str">
        <f t="shared" si="187"/>
        <v>Atkinson, A.B. Jr. (2002) A Model for the PTX Properties of H2O-NaCl. Unpublished MSc Thesis, Dept. of Geosciences, Virginia Tech, Blacksburg VA, 133 pp.</v>
      </c>
      <c r="AR228" s="30" t="e">
        <f t="shared" si="188"/>
        <v>#VALUE!</v>
      </c>
      <c r="AS228" s="30" t="e">
        <f t="shared" si="189"/>
        <v>#VALUE!</v>
      </c>
      <c r="AT228" s="30" t="e">
        <f t="shared" si="190"/>
        <v>#VALUE!</v>
      </c>
      <c r="AU228" s="68" t="str">
        <f t="shared" si="191"/>
        <v/>
      </c>
      <c r="AV228" s="30" t="str">
        <f t="shared" si="192"/>
        <v/>
      </c>
      <c r="AW228" s="63" t="e">
        <f>IF(AND(A228&gt;C228,B228="halite"),'Tm-supplement'!AS228,         0.9923-0.030512*(C228/100)^2-0.00021977*(C228/100)^4+0.086241*(D228)/10-0.041768*(C228/100)*(D228/10)+0.014825*(C228/100)^2*(D228/10)+0.001446*(C228/100)^3*(D228/10)-0.0000000030852*(C228/100)^8*(D228/10)+0.013051*(C228/100)*(D228/10)^2-0.0061402*(C228/100)^2*(D228/10)^2-0.0012843*(D228/10)^3+0.00037604*(C228/100)^2*(D228/10)^3-0.0000000099594*(C228/100)^2*(D228/10)^7)</f>
        <v>#VALUE!</v>
      </c>
      <c r="AX228" s="40" t="e">
        <f t="shared" si="193"/>
        <v>#VALUE!</v>
      </c>
      <c r="AY228"/>
    </row>
    <row r="229" spans="1:51" ht="13" customHeight="1">
      <c r="A229" t="str">
        <f>IF(ISBLANK(Main!C121), IF(ISNUMBER(Main!F121), 'Tm-Th-Salinity'!H229,""),Main!C121)</f>
        <v/>
      </c>
      <c r="B229">
        <f>Main!D121</f>
        <v>0</v>
      </c>
      <c r="C229" s="20" t="str">
        <f>IF(ISNUMBER(Main!E121),Main!E121,"")</f>
        <v/>
      </c>
      <c r="D229" s="25" t="e">
        <f>IF('Tm-Th-Salinity'!E229=0, 0.000001, 'Tm-supplement'!BB229)</f>
        <v>#VALUE!</v>
      </c>
      <c r="E229" t="e">
        <f t="shared" ref="E229:E292" si="194">(C229+273.15)/100</f>
        <v>#VALUE!</v>
      </c>
      <c r="F229" t="e">
        <f t="shared" ref="F229:F292" si="195">D229/100</f>
        <v>#VALUE!</v>
      </c>
      <c r="G229" t="str">
        <f t="shared" ref="G229:G292" si="196">IF($C229&lt;300, D$5*$E229^$D$14*$F229^D$14,IF(AND($C229&gt;=300, $C229&lt;484), M$5*$E229^$D$14*$F229^D$14, IF(AND($C229&gt;=484, $C229&lt;1500), V$5*$E229^$D$14*$F229^D$14, "DUD")))</f>
        <v>DUD</v>
      </c>
      <c r="H229" t="str">
        <f t="shared" ref="H229:H292" si="197">IF($C229&lt;300, E$5*$E229^$D$14*$F229^E$14,IF(AND($C229&gt;=300, $C229&lt;484), N$5*$E229^$D$14*$F229^E$14, IF(AND($C229&gt;=484, $C229&lt;1500), W$5*$E229^$D$14*$F229^E$14, "DUD")))</f>
        <v>DUD</v>
      </c>
      <c r="I229" t="str">
        <f t="shared" ref="I229:I292" si="198">IF($C229&lt;300, F$5*$E229^$D$14*$F229^F$14,IF(AND($C229&gt;=300, $C229&lt;484), O$5*$E229^$D$14*$F229^F$14, IF(AND($C229&gt;=484, $C229&lt;1500), X$5*$E229^$D$14*$F229^F$14, "DUD")))</f>
        <v>DUD</v>
      </c>
      <c r="J229" t="str">
        <f t="shared" ref="J229:J292" si="199">IF($C229&lt;300, G$5*$E229^$D$14*$F229^G$14,IF(AND($C229&gt;=300, $C229&lt;484), P$5*$E229^$D$14*$F229^G$14, IF(AND($C229&gt;=484, $C229&lt;1500), Y$5*$E229^$D$14*$F229^G$14, "DUD")))</f>
        <v>DUD</v>
      </c>
      <c r="K229" t="str">
        <f t="shared" ref="K229:K292" si="200">IF($C229&lt;300, H$5*$E229^$D$14*$F229^H$14,IF(AND($C229&gt;=300, $C229&lt;484), Q$5*$E229^$D$14*$F229^H$14, IF(AND($C229&gt;=484, $C229&lt;1500), Z$5*$E229^$D$14*$F229^H$14, "DUD")))</f>
        <v>DUD</v>
      </c>
      <c r="L229" t="str">
        <f t="shared" ref="L229:L292" si="201">IF($C229&lt;300, I$5*$E229^$D$14*$F229^I$14,IF(AND($C229&gt;=300, $C229&lt;484), R$5*$E229^$D$14*$F229^I$14, IF(AND($C229&gt;=484, $C229&lt;1500), AA$5*$E229^$D$14*$F229^I$14, "DUD")))</f>
        <v>DUD</v>
      </c>
      <c r="M229" t="str">
        <f t="shared" ref="M229:M292" si="202">IF($C229&lt;300, J$5*$E229^$D$14*$F229^J$14,IF(AND($C229&gt;=300, $C229&lt;484), S$5*$E229^$D$14*$F229^J$14, IF(AND($C229&gt;=484, $C229&lt;1500), AB$5*$E229^$D$14*$F229^J$14, "DUD")))</f>
        <v>DUD</v>
      </c>
      <c r="N229" t="str">
        <f t="shared" ref="N229:N292" si="203">IF($C229&lt;300, K$5*$E229^$D$14*$F229^K$14,IF(AND($C229&gt;=300, $C229&lt;484), T$5*$E229^$D$14*$F229^K$14, IF(AND($C229&gt;=484, $C229&lt;1500), AC$5*$E229^$D$14*$F229^K$14, "DUD")))</f>
        <v>DUD</v>
      </c>
      <c r="O229" t="str">
        <f t="shared" ref="O229:O292" si="204">IF($C229&lt;300, D$6*$E229^$D$15*$F229^D$14,IF(AND($C229&gt;=300, $C229&lt;484), M$6*$E229^$D$15*$F229^D$14, IF(AND($C229&gt;=484, $C229&lt;1500), V$6*$E229^$D$15*$F229^D$14, "DUD")))</f>
        <v>DUD</v>
      </c>
      <c r="P229" t="str">
        <f t="shared" ref="P229:P292" si="205">IF($C229&lt;300, E$6*$E229^$D$15*$F229^E$14,IF(AND($C229&gt;=300, $C229&lt;484), N$6*$E229^$D$15*$F229^E$14, IF(AND($C229&gt;=484, $C229&lt;1500), W$6*$E229^$D$15*$F229^E$14, "DUD")))</f>
        <v>DUD</v>
      </c>
      <c r="Q229" t="str">
        <f t="shared" ref="Q229:Q292" si="206">IF($C229&lt;300, F$6*$E229^$D$15*$F229^F$14,IF(AND($C229&gt;=300, $C229&lt;484), O$6*$E229^$D$15*$F229^F$14, IF(AND($C229&gt;=484, $C229&lt;1500), X$6*$E229^$D$15*$F229^F$14, "DUD")))</f>
        <v>DUD</v>
      </c>
      <c r="R229" t="str">
        <f t="shared" ref="R229:R292" si="207">IF($C229&lt;300, G$6*$E229^$D$15*$F229^G$14,IF(AND($C229&gt;=300, $C229&lt;484), P$6*$E229^$D$15*$F229^G$14, IF(AND($C229&gt;=484, $C229&lt;1500), Y$6*$E229^$D$15*$F229^G$14, "DUD")))</f>
        <v>DUD</v>
      </c>
      <c r="S229" t="str">
        <f t="shared" ref="S229:S292" si="208">IF($C229&lt;300, H$6*$E229^$D$15*$F229^H$14,IF(AND($C229&gt;=300, $C229&lt;484), Q$6*$E229^$D$15*$F229^H$14, IF(AND($C229&gt;=484, $C229&lt;1500), Z$6*$E229^$D$15*$F229^H$14, "DUD")))</f>
        <v>DUD</v>
      </c>
      <c r="T229" t="str">
        <f t="shared" ref="T229:T292" si="209">IF($C229&lt;300, I$6*$E229^$D$15*$F229^I$14,IF(AND($C229&gt;=300, $C229&lt;484), R$6*$E229^$D$15*$F229^I$14, IF(AND($C229&gt;=484, $C229&lt;1500), AA$6*$E229^$D$15*$F229^I$14, "DUD")))</f>
        <v>DUD</v>
      </c>
      <c r="U229" t="str">
        <f t="shared" ref="U229:U292" si="210">IF($C229&lt;300, J$6*$E229^$D$15*$F229^J$14,IF(AND($C229&gt;=300, $C229&lt;484), S$6*$E229^$D$15*$F229^J$14, IF(AND($C229&gt;=484, $C229&lt;1500), AB$6*$E229^$D$15*$F229^J$14, "DUD")))</f>
        <v>DUD</v>
      </c>
      <c r="V229" t="str">
        <f t="shared" ref="V229:V292" si="211">IF($C229&lt;300, D$7*$E229^$D$16*$F229^D$14,IF(AND($C229&gt;=300, $C229&lt;484), M$7*$E229^$D$16*$F229^D$14, IF(AND($C229&gt;=484, $C229&lt;1500), V$7*$E229^$D$16*$F229^D$14, "DUD")))</f>
        <v>DUD</v>
      </c>
      <c r="W229" t="str">
        <f t="shared" ref="W229:W292" si="212">IF($C229&lt;300, E$7*$E229^$D$16*$F229^E$14,IF(AND($C229&gt;=300, $C229&lt;484), N$7*$E229^$D$16*$F229^E$14, IF(AND($C229&gt;=484, $C229&lt;1500), W$7*$E229^$D$16*$F229^E$14, "DUD")))</f>
        <v>DUD</v>
      </c>
      <c r="X229" t="str">
        <f t="shared" ref="X229:X292" si="213">IF($C229&lt;300, F$7*$E229^$D$16*$F229^F$14,IF(AND($C229&gt;=300, $C229&lt;484), O$7*$E229^$D$16*$F229^F$14, IF(AND($C229&gt;=484, $C229&lt;1500), X$7*$E229^$D$16*$F229^F$14, "DUD")))</f>
        <v>DUD</v>
      </c>
      <c r="Y229" t="str">
        <f t="shared" ref="Y229:Y292" si="214">IF($C229&lt;300, G$7*$E229^$D$16*$F229^G$14,IF(AND($C229&gt;=300, $C229&lt;484), P$7*$E229^$D$16*$F229^G$14, IF(AND($C229&gt;=484, $C229&lt;1500), Y$7*$E229^$D$16*$F229^G$14, "DUD")))</f>
        <v>DUD</v>
      </c>
      <c r="Z229" t="str">
        <f t="shared" ref="Z229:Z292" si="215">IF($C229&lt;300, H$7*$E229^$D$16*$F229^H$14,IF(AND($C229&gt;=300, $C229&lt;484), Q$7*$E229^$D$16*$F229^H$14, IF(AND($C229&gt;=484, $C229&lt;1500), Z$7*$E229^$D$16*$F229^H$14, "DUD")))</f>
        <v>DUD</v>
      </c>
      <c r="AA229" t="str">
        <f t="shared" ref="AA229:AA292" si="216">IF($C229&lt;300, I$7*$E229^$D$16*$F229^I$14,IF(AND($C229&gt;=300, $C229&lt;484), R$7*$E229^$D$16*$F229^I$14, IF(AND($C229&gt;=484, $C229&lt;1500), AA$7*$E229^$D$16*$F229^I$14, "DUD")))</f>
        <v>DUD</v>
      </c>
      <c r="AB229" t="str">
        <f t="shared" ref="AB229:AB292" si="217">IF($C229&lt;300, D$8*$E229^$D$17*$F229^D$14,IF(AND($C229&gt;=300, $C229&lt;484), M$8*$E229^$D$17*$F229^D$14, IF(AND($C229&gt;=484, $C229&lt;1500), V$8*$E229^$D$17*$F229^D$14, "DUD")))</f>
        <v>DUD</v>
      </c>
      <c r="AC229" t="str">
        <f t="shared" ref="AC229:AC292" si="218">IF($C229&lt;300, E$8*$E229^$D$17*$F229^E$14,IF(AND($C229&gt;=300, $C229&lt;484), N$8*$E229^$D$17*$F229^E$14, IF(AND($C229&gt;=484, $C229&lt;1500), W$8*$E229^$D$17*$F229^E$14, "DUD")))</f>
        <v>DUD</v>
      </c>
      <c r="AD229" t="str">
        <f t="shared" ref="AD229:AD292" si="219">IF($C229&lt;300, F$8*$E229^$D$17*$F229^F$14,IF(AND($C229&gt;=300, $C229&lt;484), O$8*$E229^$D$17*$F229^F$14, IF(AND($C229&gt;=484, $C229&lt;1500), X$8*$E229^$D$17*$F229^F$14, "DUD")))</f>
        <v>DUD</v>
      </c>
      <c r="AE229" t="str">
        <f t="shared" ref="AE229:AE292" si="220">IF($C229&lt;300, G$8*$E229^$D$17*$F229^G$14,IF(AND($C229&gt;=300, $C229&lt;484), P$8*$E229^$D$17*$F229^G$14, IF(AND($C229&gt;=484, $C229&lt;1500), Y$8*$E229^$D$17*$F229^G$14, "DUD")))</f>
        <v>DUD</v>
      </c>
      <c r="AF229" t="str">
        <f t="shared" ref="AF229:AF292" si="221">IF($C229&lt;300, H$8*$E229^$D$17*$F229^H$14,IF(AND($C229&gt;=300, $C229&lt;484), Q$8*$E229^$D$17*$F229^H$14, IF(AND($C229&gt;=484, $C229&lt;1500), Z$8*$E229^$D$17*$F229^H$14, "DUD")))</f>
        <v>DUD</v>
      </c>
      <c r="AG229" t="str">
        <f t="shared" ref="AG229:AG292" si="222">IF($C229&lt;300, D$9*$E229^$D$18*$F229^D$14,IF(AND($C229&gt;=300, $C229&lt;484), M$9*$E229^$D$18*$F229^D$14, IF(AND($C229&gt;=484, $C229&lt;1500), V$9*$E229^$D$18*$F229^D$14, "DUD")))</f>
        <v>DUD</v>
      </c>
      <c r="AH229" t="str">
        <f t="shared" ref="AH229:AH292" si="223">IF($C229&lt;300, E$9*$E229^$D$18*$F229^E$14,IF(AND($C229&gt;=300, $C229&lt;484), N$9*$E229^$D$18*$F229^E$14, IF(AND($C229&gt;=484, $C229&lt;1500), W$9*$E229^$D$18*$F229^E$14, "DUD")))</f>
        <v>DUD</v>
      </c>
      <c r="AI229" t="str">
        <f t="shared" ref="AI229:AI292" si="224">IF($C229&lt;300, F$9*$E229^$D$18*$F229^F$14,IF(AND($C229&gt;=300, $C229&lt;484), O$9*$E229^$D$18*$F229^F$14, IF(AND($C229&gt;=484, $C229&lt;1500), X$9*$E229^$D$18*$F229^F$14, "DUD")))</f>
        <v>DUD</v>
      </c>
      <c r="AJ229" t="str">
        <f t="shared" ref="AJ229:AJ292" si="225">IF($C229&lt;300, G$9*$E229^$D$18*$F229^G$14,IF(AND($C229&gt;=300, $C229&lt;484), P$9*$E229^$D$18*$F229^G$14, IF(AND($C229&gt;=484, $C229&lt;1500), Y$9*$E229^$D$18*$F229^G$14, "DUD")))</f>
        <v>DUD</v>
      </c>
      <c r="AK229" t="str">
        <f t="shared" ref="AK229:AK292" si="226">IF($C229&lt;300, D$10*$E229^$D$19*$F229^D$14,IF(AND($C229&gt;=300, $C229&lt;484), M$10*$E229^$D$19*$F229^D$14, IF(AND($C229&gt;=484, $C229&lt;1500), V$10*$E229^$D$19*$F229^D$14, "DUD")))</f>
        <v>DUD</v>
      </c>
      <c r="AL229" t="str">
        <f t="shared" ref="AL229:AL292" si="227">IF($C229&lt;300, E$10*$E229^$D$19*$F229^E$14,IF(AND($C229&gt;=300, $C229&lt;484), N$10*$E229^$D$19*$F229^E$14, IF(AND($C229&gt;=484, $C229&lt;1500), W$10*$E229^$D$19*$F229^E$14, "DUD")))</f>
        <v>DUD</v>
      </c>
      <c r="AM229" t="str">
        <f t="shared" ref="AM229:AM292" si="228">IF($C229&lt;300, D$11*$E229^$D$20*$F229^D$14,IF(AND($C229&gt;=300, $C229&lt;484), M$11*$E229^$D$20*$F229^D$14, IF(AND($C229&gt;=484, $C229&lt;1500), V$11*$E229^$D$20*$F229^D$14, "DUD")))</f>
        <v>DUD</v>
      </c>
      <c r="AN229" t="str">
        <f t="shared" ref="AN229:AN292" si="229">IF($C229&lt;300, D$12*$E229^$D$21*$F229^D$14,IF(AND($C229&gt;=300, $C229&lt;484), M$12*$E229^$D$21*$F229^D$14, IF(AND($C229&gt;=484, $C229&lt;1500), V$12*$E229^$D$21*$F229^D$14, "DUD")))</f>
        <v>DUD</v>
      </c>
      <c r="AO229">
        <f t="shared" ref="AO229:AO292" si="230">SUM(G229:AN229)</f>
        <v>0</v>
      </c>
      <c r="AP229" s="69">
        <f t="shared" ref="AP229:AP292" si="231">10^AO229</f>
        <v>1</v>
      </c>
      <c r="AQ229" s="21" t="str">
        <f t="shared" ref="AQ229:AQ292" si="232">IF(AP229="","","Atkinson,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229" s="30" t="e">
        <f t="shared" ref="AR229:AR292" si="233">18.28+1.4413*D229+0.0047241*D229^2-0.0024213*D229^3+0.000038064*D229^4</f>
        <v>#VALUE!</v>
      </c>
      <c r="AS229" s="30" t="e">
        <f t="shared" ref="AS229:AS292" si="234">0.019041-0.015268*D229+0.000566012*D229^2-0.0000042329*D229^3-0.000000030354*D229^4</f>
        <v>#VALUE!</v>
      </c>
      <c r="AT229" s="30" t="e">
        <f t="shared" ref="AT229:AT292" si="235">-0.00015988+0.000036892*D229-0.0000019473*D229^2+0.000000041674*D229^3-0.00000000033008*D229^4</f>
        <v>#VALUE!</v>
      </c>
      <c r="AU229" s="68" t="str">
        <f t="shared" ref="AU229:AU292" si="236">IF(ISNUMBER(C229),IF(AND(A229&gt;C229,B229="halite"),(-5.01872449367917) + 0.521117855127741 * C229 + C229 * C229 * -0.00276532636651147 + C229 * C229 * C229 * -0.0000056616797510133 + 0.167219283196215 * A229 + A229 * A229 * -0.00022855921978017 + A229 * A229 * A229 * 0.0000030812875257656 + C229 * A229 * -0.00322688273803601 + C229 * A229 * A229 * -0.0000046457607039912 + C229 * C229 * A229 * 0.0000337530246311533 + C229 * C229 * A229 * A229 * -0.0000000600890446176 + C229 * C229 * A229 * A229 * A229 * 4.21856907337845E-11 + C229 * C229 * C229 * A229 * A229 * 2.73435969059504E-11 + C229 * C229 * C229 * A229 * A229 * A229 * -3.22220546243756E-14,AR229+AS229*C229+AT229*C229^2),"")</f>
        <v/>
      </c>
      <c r="AV229" s="30" t="str">
        <f t="shared" ref="AV229:AV292" si="237">IF(AND(A229&gt;C229,B229="halite"),"Lecumberri-Sanchez, P., Steele-Macinnis, M. &amp; Bodnar, R.J. () A comprehensive model to calculate PVTX properties of fluid inclusions tha homogenize by halite disappearance. Geochimica et Cosmochimica Acta",IF(AU229="","", "Bodnar, R.J. &amp; Vityk, M.O. (1994) Interpretation of microthermometric data for H2O-NaCl fluid inclusions. B. De Vivo &amp; M.L. Frezzotti, eds. Fluid Inclusions in Minerals, Methods and Applications. Virginia Tech, Blacksburg, VA, p. 117-130"))</f>
        <v/>
      </c>
      <c r="AW229" s="63" t="e">
        <f>IF(AND(A229&gt;C229,B229="halite"),'Tm-supplement'!AS229,         0.9923-0.030512*(C229/100)^2-0.00021977*(C229/100)^4+0.086241*(D229)/10-0.041768*(C229/100)*(D229/10)+0.014825*(C229/100)^2*(D229/10)+0.001446*(C229/100)^3*(D229/10)-0.0000000030852*(C229/100)^8*(D229/10)+0.013051*(C229/100)*(D229/10)^2-0.0061402*(C229/100)^2*(D229/10)^2-0.0012843*(D229/10)^3+0.00037604*(C229/100)^2*(D229/10)^3-0.0000000099594*(C229/100)^2*(D229/10)^7)</f>
        <v>#VALUE!</v>
      </c>
      <c r="AX229" s="40" t="e">
        <f t="shared" ref="AX229:AX292" si="238">IF(AND(A229&gt;C229,B229="halite"),"Lecumberri-Sanchez, P., Steele-Macinnis, M. &amp; Bodnar, R.J. (2012) A numerical model to estimate trapping conditions of fluid inclusions that homogenize by halite disappearance. Geochimica et Cosmochimica Acta",IF(AW229="","","Bodnar, R.J. (1983) A method of calculating fluid inclusions volumes based on vapor bubble diameters and P-V-T-X properties of inclusion fluids. Economic Geology, 78, 535-542"))</f>
        <v>#VALUE!</v>
      </c>
      <c r="AY229"/>
    </row>
    <row r="230" spans="1:51" ht="13" customHeight="1">
      <c r="A230" t="str">
        <f>IF(ISBLANK(Main!C122), IF(ISNUMBER(Main!F122), 'Tm-Th-Salinity'!H230,""),Main!C122)</f>
        <v/>
      </c>
      <c r="B230">
        <f>Main!D122</f>
        <v>0</v>
      </c>
      <c r="C230" s="20" t="str">
        <f>IF(ISNUMBER(Main!E122),Main!E122,"")</f>
        <v/>
      </c>
      <c r="D230" s="25" t="e">
        <f>IF('Tm-Th-Salinity'!E230=0, 0.000001, 'Tm-supplement'!BB230)</f>
        <v>#VALUE!</v>
      </c>
      <c r="E230" t="e">
        <f t="shared" si="194"/>
        <v>#VALUE!</v>
      </c>
      <c r="F230" t="e">
        <f t="shared" si="195"/>
        <v>#VALUE!</v>
      </c>
      <c r="G230" t="str">
        <f t="shared" si="196"/>
        <v>DUD</v>
      </c>
      <c r="H230" t="str">
        <f t="shared" si="197"/>
        <v>DUD</v>
      </c>
      <c r="I230" t="str">
        <f t="shared" si="198"/>
        <v>DUD</v>
      </c>
      <c r="J230" t="str">
        <f t="shared" si="199"/>
        <v>DUD</v>
      </c>
      <c r="K230" t="str">
        <f t="shared" si="200"/>
        <v>DUD</v>
      </c>
      <c r="L230" t="str">
        <f t="shared" si="201"/>
        <v>DUD</v>
      </c>
      <c r="M230" t="str">
        <f t="shared" si="202"/>
        <v>DUD</v>
      </c>
      <c r="N230" t="str">
        <f t="shared" si="203"/>
        <v>DUD</v>
      </c>
      <c r="O230" t="str">
        <f t="shared" si="204"/>
        <v>DUD</v>
      </c>
      <c r="P230" t="str">
        <f t="shared" si="205"/>
        <v>DUD</v>
      </c>
      <c r="Q230" t="str">
        <f t="shared" si="206"/>
        <v>DUD</v>
      </c>
      <c r="R230" t="str">
        <f t="shared" si="207"/>
        <v>DUD</v>
      </c>
      <c r="S230" t="str">
        <f t="shared" si="208"/>
        <v>DUD</v>
      </c>
      <c r="T230" t="str">
        <f t="shared" si="209"/>
        <v>DUD</v>
      </c>
      <c r="U230" t="str">
        <f t="shared" si="210"/>
        <v>DUD</v>
      </c>
      <c r="V230" t="str">
        <f t="shared" si="211"/>
        <v>DUD</v>
      </c>
      <c r="W230" t="str">
        <f t="shared" si="212"/>
        <v>DUD</v>
      </c>
      <c r="X230" t="str">
        <f t="shared" si="213"/>
        <v>DUD</v>
      </c>
      <c r="Y230" t="str">
        <f t="shared" si="214"/>
        <v>DUD</v>
      </c>
      <c r="Z230" t="str">
        <f t="shared" si="215"/>
        <v>DUD</v>
      </c>
      <c r="AA230" t="str">
        <f t="shared" si="216"/>
        <v>DUD</v>
      </c>
      <c r="AB230" t="str">
        <f t="shared" si="217"/>
        <v>DUD</v>
      </c>
      <c r="AC230" t="str">
        <f t="shared" si="218"/>
        <v>DUD</v>
      </c>
      <c r="AD230" t="str">
        <f t="shared" si="219"/>
        <v>DUD</v>
      </c>
      <c r="AE230" t="str">
        <f t="shared" si="220"/>
        <v>DUD</v>
      </c>
      <c r="AF230" t="str">
        <f t="shared" si="221"/>
        <v>DUD</v>
      </c>
      <c r="AG230" t="str">
        <f t="shared" si="222"/>
        <v>DUD</v>
      </c>
      <c r="AH230" t="str">
        <f t="shared" si="223"/>
        <v>DUD</v>
      </c>
      <c r="AI230" t="str">
        <f t="shared" si="224"/>
        <v>DUD</v>
      </c>
      <c r="AJ230" t="str">
        <f t="shared" si="225"/>
        <v>DUD</v>
      </c>
      <c r="AK230" t="str">
        <f t="shared" si="226"/>
        <v>DUD</v>
      </c>
      <c r="AL230" t="str">
        <f t="shared" si="227"/>
        <v>DUD</v>
      </c>
      <c r="AM230" t="str">
        <f t="shared" si="228"/>
        <v>DUD</v>
      </c>
      <c r="AN230" t="str">
        <f t="shared" si="229"/>
        <v>DUD</v>
      </c>
      <c r="AO230">
        <f t="shared" si="230"/>
        <v>0</v>
      </c>
      <c r="AP230" s="69">
        <f t="shared" si="231"/>
        <v>1</v>
      </c>
      <c r="AQ230" s="21" t="str">
        <f t="shared" si="232"/>
        <v>Atkinson, A.B. Jr. (2002) A Model for the PTX Properties of H2O-NaCl. Unpublished MSc Thesis, Dept. of Geosciences, Virginia Tech, Blacksburg VA, 133 pp.</v>
      </c>
      <c r="AR230" s="30" t="e">
        <f t="shared" si="233"/>
        <v>#VALUE!</v>
      </c>
      <c r="AS230" s="30" t="e">
        <f t="shared" si="234"/>
        <v>#VALUE!</v>
      </c>
      <c r="AT230" s="30" t="e">
        <f t="shared" si="235"/>
        <v>#VALUE!</v>
      </c>
      <c r="AU230" s="68" t="str">
        <f t="shared" si="236"/>
        <v/>
      </c>
      <c r="AV230" s="30" t="str">
        <f t="shared" si="237"/>
        <v/>
      </c>
      <c r="AW230" s="63" t="e">
        <f>IF(AND(A230&gt;C230,B230="halite"),'Tm-supplement'!AS230,         0.9923-0.030512*(C230/100)^2-0.00021977*(C230/100)^4+0.086241*(D230)/10-0.041768*(C230/100)*(D230/10)+0.014825*(C230/100)^2*(D230/10)+0.001446*(C230/100)^3*(D230/10)-0.0000000030852*(C230/100)^8*(D230/10)+0.013051*(C230/100)*(D230/10)^2-0.0061402*(C230/100)^2*(D230/10)^2-0.0012843*(D230/10)^3+0.00037604*(C230/100)^2*(D230/10)^3-0.0000000099594*(C230/100)^2*(D230/10)^7)</f>
        <v>#VALUE!</v>
      </c>
      <c r="AX230" s="40" t="e">
        <f t="shared" si="238"/>
        <v>#VALUE!</v>
      </c>
      <c r="AY230"/>
    </row>
    <row r="231" spans="1:51" ht="13" customHeight="1">
      <c r="A231" t="str">
        <f>IF(ISBLANK(Main!C123), IF(ISNUMBER(Main!F123), 'Tm-Th-Salinity'!H231,""),Main!C123)</f>
        <v/>
      </c>
      <c r="B231">
        <f>Main!D123</f>
        <v>0</v>
      </c>
      <c r="C231" s="20" t="str">
        <f>IF(ISNUMBER(Main!E123),Main!E123,"")</f>
        <v/>
      </c>
      <c r="D231" s="25" t="e">
        <f>IF('Tm-Th-Salinity'!E231=0, 0.000001, 'Tm-supplement'!BB231)</f>
        <v>#VALUE!</v>
      </c>
      <c r="E231" t="e">
        <f t="shared" si="194"/>
        <v>#VALUE!</v>
      </c>
      <c r="F231" t="e">
        <f t="shared" si="195"/>
        <v>#VALUE!</v>
      </c>
      <c r="G231" t="str">
        <f t="shared" si="196"/>
        <v>DUD</v>
      </c>
      <c r="H231" t="str">
        <f t="shared" si="197"/>
        <v>DUD</v>
      </c>
      <c r="I231" t="str">
        <f t="shared" si="198"/>
        <v>DUD</v>
      </c>
      <c r="J231" t="str">
        <f t="shared" si="199"/>
        <v>DUD</v>
      </c>
      <c r="K231" t="str">
        <f t="shared" si="200"/>
        <v>DUD</v>
      </c>
      <c r="L231" t="str">
        <f t="shared" si="201"/>
        <v>DUD</v>
      </c>
      <c r="M231" t="str">
        <f t="shared" si="202"/>
        <v>DUD</v>
      </c>
      <c r="N231" t="str">
        <f t="shared" si="203"/>
        <v>DUD</v>
      </c>
      <c r="O231" t="str">
        <f t="shared" si="204"/>
        <v>DUD</v>
      </c>
      <c r="P231" t="str">
        <f t="shared" si="205"/>
        <v>DUD</v>
      </c>
      <c r="Q231" t="str">
        <f t="shared" si="206"/>
        <v>DUD</v>
      </c>
      <c r="R231" t="str">
        <f t="shared" si="207"/>
        <v>DUD</v>
      </c>
      <c r="S231" t="str">
        <f t="shared" si="208"/>
        <v>DUD</v>
      </c>
      <c r="T231" t="str">
        <f t="shared" si="209"/>
        <v>DUD</v>
      </c>
      <c r="U231" t="str">
        <f t="shared" si="210"/>
        <v>DUD</v>
      </c>
      <c r="V231" t="str">
        <f t="shared" si="211"/>
        <v>DUD</v>
      </c>
      <c r="W231" t="str">
        <f t="shared" si="212"/>
        <v>DUD</v>
      </c>
      <c r="X231" t="str">
        <f t="shared" si="213"/>
        <v>DUD</v>
      </c>
      <c r="Y231" t="str">
        <f t="shared" si="214"/>
        <v>DUD</v>
      </c>
      <c r="Z231" t="str">
        <f t="shared" si="215"/>
        <v>DUD</v>
      </c>
      <c r="AA231" t="str">
        <f t="shared" si="216"/>
        <v>DUD</v>
      </c>
      <c r="AB231" t="str">
        <f t="shared" si="217"/>
        <v>DUD</v>
      </c>
      <c r="AC231" t="str">
        <f t="shared" si="218"/>
        <v>DUD</v>
      </c>
      <c r="AD231" t="str">
        <f t="shared" si="219"/>
        <v>DUD</v>
      </c>
      <c r="AE231" t="str">
        <f t="shared" si="220"/>
        <v>DUD</v>
      </c>
      <c r="AF231" t="str">
        <f t="shared" si="221"/>
        <v>DUD</v>
      </c>
      <c r="AG231" t="str">
        <f t="shared" si="222"/>
        <v>DUD</v>
      </c>
      <c r="AH231" t="str">
        <f t="shared" si="223"/>
        <v>DUD</v>
      </c>
      <c r="AI231" t="str">
        <f t="shared" si="224"/>
        <v>DUD</v>
      </c>
      <c r="AJ231" t="str">
        <f t="shared" si="225"/>
        <v>DUD</v>
      </c>
      <c r="AK231" t="str">
        <f t="shared" si="226"/>
        <v>DUD</v>
      </c>
      <c r="AL231" t="str">
        <f t="shared" si="227"/>
        <v>DUD</v>
      </c>
      <c r="AM231" t="str">
        <f t="shared" si="228"/>
        <v>DUD</v>
      </c>
      <c r="AN231" t="str">
        <f t="shared" si="229"/>
        <v>DUD</v>
      </c>
      <c r="AO231">
        <f t="shared" si="230"/>
        <v>0</v>
      </c>
      <c r="AP231" s="69">
        <f t="shared" si="231"/>
        <v>1</v>
      </c>
      <c r="AQ231" s="21" t="str">
        <f t="shared" si="232"/>
        <v>Atkinson, A.B. Jr. (2002) A Model for the PTX Properties of H2O-NaCl. Unpublished MSc Thesis, Dept. of Geosciences, Virginia Tech, Blacksburg VA, 133 pp.</v>
      </c>
      <c r="AR231" s="30" t="e">
        <f t="shared" si="233"/>
        <v>#VALUE!</v>
      </c>
      <c r="AS231" s="30" t="e">
        <f t="shared" si="234"/>
        <v>#VALUE!</v>
      </c>
      <c r="AT231" s="30" t="e">
        <f t="shared" si="235"/>
        <v>#VALUE!</v>
      </c>
      <c r="AU231" s="68" t="str">
        <f t="shared" si="236"/>
        <v/>
      </c>
      <c r="AV231" s="30" t="str">
        <f t="shared" si="237"/>
        <v/>
      </c>
      <c r="AW231" s="63" t="e">
        <f>IF(AND(A231&gt;C231,B231="halite"),'Tm-supplement'!AS231,         0.9923-0.030512*(C231/100)^2-0.00021977*(C231/100)^4+0.086241*(D231)/10-0.041768*(C231/100)*(D231/10)+0.014825*(C231/100)^2*(D231/10)+0.001446*(C231/100)^3*(D231/10)-0.0000000030852*(C231/100)^8*(D231/10)+0.013051*(C231/100)*(D231/10)^2-0.0061402*(C231/100)^2*(D231/10)^2-0.0012843*(D231/10)^3+0.00037604*(C231/100)^2*(D231/10)^3-0.0000000099594*(C231/100)^2*(D231/10)^7)</f>
        <v>#VALUE!</v>
      </c>
      <c r="AX231" s="40" t="e">
        <f t="shared" si="238"/>
        <v>#VALUE!</v>
      </c>
      <c r="AY231"/>
    </row>
    <row r="232" spans="1:51" ht="13" customHeight="1">
      <c r="A232" t="str">
        <f>IF(ISBLANK(Main!C124), IF(ISNUMBER(Main!F124), 'Tm-Th-Salinity'!H232,""),Main!C124)</f>
        <v/>
      </c>
      <c r="B232">
        <f>Main!D124</f>
        <v>0</v>
      </c>
      <c r="C232" s="20" t="str">
        <f>IF(ISNUMBER(Main!E124),Main!E124,"")</f>
        <v/>
      </c>
      <c r="D232" s="25" t="e">
        <f>IF('Tm-Th-Salinity'!E232=0, 0.000001, 'Tm-supplement'!BB232)</f>
        <v>#VALUE!</v>
      </c>
      <c r="E232" t="e">
        <f t="shared" si="194"/>
        <v>#VALUE!</v>
      </c>
      <c r="F232" t="e">
        <f t="shared" si="195"/>
        <v>#VALUE!</v>
      </c>
      <c r="G232" t="str">
        <f t="shared" si="196"/>
        <v>DUD</v>
      </c>
      <c r="H232" t="str">
        <f t="shared" si="197"/>
        <v>DUD</v>
      </c>
      <c r="I232" t="str">
        <f t="shared" si="198"/>
        <v>DUD</v>
      </c>
      <c r="J232" t="str">
        <f t="shared" si="199"/>
        <v>DUD</v>
      </c>
      <c r="K232" t="str">
        <f t="shared" si="200"/>
        <v>DUD</v>
      </c>
      <c r="L232" t="str">
        <f t="shared" si="201"/>
        <v>DUD</v>
      </c>
      <c r="M232" t="str">
        <f t="shared" si="202"/>
        <v>DUD</v>
      </c>
      <c r="N232" t="str">
        <f t="shared" si="203"/>
        <v>DUD</v>
      </c>
      <c r="O232" t="str">
        <f t="shared" si="204"/>
        <v>DUD</v>
      </c>
      <c r="P232" t="str">
        <f t="shared" si="205"/>
        <v>DUD</v>
      </c>
      <c r="Q232" t="str">
        <f t="shared" si="206"/>
        <v>DUD</v>
      </c>
      <c r="R232" t="str">
        <f t="shared" si="207"/>
        <v>DUD</v>
      </c>
      <c r="S232" t="str">
        <f t="shared" si="208"/>
        <v>DUD</v>
      </c>
      <c r="T232" t="str">
        <f t="shared" si="209"/>
        <v>DUD</v>
      </c>
      <c r="U232" t="str">
        <f t="shared" si="210"/>
        <v>DUD</v>
      </c>
      <c r="V232" t="str">
        <f t="shared" si="211"/>
        <v>DUD</v>
      </c>
      <c r="W232" t="str">
        <f t="shared" si="212"/>
        <v>DUD</v>
      </c>
      <c r="X232" t="str">
        <f t="shared" si="213"/>
        <v>DUD</v>
      </c>
      <c r="Y232" t="str">
        <f t="shared" si="214"/>
        <v>DUD</v>
      </c>
      <c r="Z232" t="str">
        <f t="shared" si="215"/>
        <v>DUD</v>
      </c>
      <c r="AA232" t="str">
        <f t="shared" si="216"/>
        <v>DUD</v>
      </c>
      <c r="AB232" t="str">
        <f t="shared" si="217"/>
        <v>DUD</v>
      </c>
      <c r="AC232" t="str">
        <f t="shared" si="218"/>
        <v>DUD</v>
      </c>
      <c r="AD232" t="str">
        <f t="shared" si="219"/>
        <v>DUD</v>
      </c>
      <c r="AE232" t="str">
        <f t="shared" si="220"/>
        <v>DUD</v>
      </c>
      <c r="AF232" t="str">
        <f t="shared" si="221"/>
        <v>DUD</v>
      </c>
      <c r="AG232" t="str">
        <f t="shared" si="222"/>
        <v>DUD</v>
      </c>
      <c r="AH232" t="str">
        <f t="shared" si="223"/>
        <v>DUD</v>
      </c>
      <c r="AI232" t="str">
        <f t="shared" si="224"/>
        <v>DUD</v>
      </c>
      <c r="AJ232" t="str">
        <f t="shared" si="225"/>
        <v>DUD</v>
      </c>
      <c r="AK232" t="str">
        <f t="shared" si="226"/>
        <v>DUD</v>
      </c>
      <c r="AL232" t="str">
        <f t="shared" si="227"/>
        <v>DUD</v>
      </c>
      <c r="AM232" t="str">
        <f t="shared" si="228"/>
        <v>DUD</v>
      </c>
      <c r="AN232" t="str">
        <f t="shared" si="229"/>
        <v>DUD</v>
      </c>
      <c r="AO232">
        <f t="shared" si="230"/>
        <v>0</v>
      </c>
      <c r="AP232" s="69">
        <f t="shared" si="231"/>
        <v>1</v>
      </c>
      <c r="AQ232" s="21" t="str">
        <f t="shared" si="232"/>
        <v>Atkinson, A.B. Jr. (2002) A Model for the PTX Properties of H2O-NaCl. Unpublished MSc Thesis, Dept. of Geosciences, Virginia Tech, Blacksburg VA, 133 pp.</v>
      </c>
      <c r="AR232" s="30" t="e">
        <f t="shared" si="233"/>
        <v>#VALUE!</v>
      </c>
      <c r="AS232" s="30" t="e">
        <f t="shared" si="234"/>
        <v>#VALUE!</v>
      </c>
      <c r="AT232" s="30" t="e">
        <f t="shared" si="235"/>
        <v>#VALUE!</v>
      </c>
      <c r="AU232" s="68" t="str">
        <f t="shared" si="236"/>
        <v/>
      </c>
      <c r="AV232" s="30" t="str">
        <f t="shared" si="237"/>
        <v/>
      </c>
      <c r="AW232" s="63" t="e">
        <f>IF(AND(A232&gt;C232,B232="halite"),'Tm-supplement'!AS232,         0.9923-0.030512*(C232/100)^2-0.00021977*(C232/100)^4+0.086241*(D232)/10-0.041768*(C232/100)*(D232/10)+0.014825*(C232/100)^2*(D232/10)+0.001446*(C232/100)^3*(D232/10)-0.0000000030852*(C232/100)^8*(D232/10)+0.013051*(C232/100)*(D232/10)^2-0.0061402*(C232/100)^2*(D232/10)^2-0.0012843*(D232/10)^3+0.00037604*(C232/100)^2*(D232/10)^3-0.0000000099594*(C232/100)^2*(D232/10)^7)</f>
        <v>#VALUE!</v>
      </c>
      <c r="AX232" s="40" t="e">
        <f t="shared" si="238"/>
        <v>#VALUE!</v>
      </c>
      <c r="AY232"/>
    </row>
    <row r="233" spans="1:51" ht="13" customHeight="1">
      <c r="A233" t="str">
        <f>IF(ISBLANK(Main!C125), IF(ISNUMBER(Main!F125), 'Tm-Th-Salinity'!H233,""),Main!C125)</f>
        <v/>
      </c>
      <c r="B233">
        <f>Main!D125</f>
        <v>0</v>
      </c>
      <c r="C233" s="20" t="str">
        <f>IF(ISNUMBER(Main!E125),Main!E125,"")</f>
        <v/>
      </c>
      <c r="D233" s="25" t="e">
        <f>IF('Tm-Th-Salinity'!E233=0, 0.000001, 'Tm-supplement'!BB233)</f>
        <v>#VALUE!</v>
      </c>
      <c r="E233" t="e">
        <f t="shared" si="194"/>
        <v>#VALUE!</v>
      </c>
      <c r="F233" t="e">
        <f t="shared" si="195"/>
        <v>#VALUE!</v>
      </c>
      <c r="G233" t="str">
        <f t="shared" si="196"/>
        <v>DUD</v>
      </c>
      <c r="H233" t="str">
        <f t="shared" si="197"/>
        <v>DUD</v>
      </c>
      <c r="I233" t="str">
        <f t="shared" si="198"/>
        <v>DUD</v>
      </c>
      <c r="J233" t="str">
        <f t="shared" si="199"/>
        <v>DUD</v>
      </c>
      <c r="K233" t="str">
        <f t="shared" si="200"/>
        <v>DUD</v>
      </c>
      <c r="L233" t="str">
        <f t="shared" si="201"/>
        <v>DUD</v>
      </c>
      <c r="M233" t="str">
        <f t="shared" si="202"/>
        <v>DUD</v>
      </c>
      <c r="N233" t="str">
        <f t="shared" si="203"/>
        <v>DUD</v>
      </c>
      <c r="O233" t="str">
        <f t="shared" si="204"/>
        <v>DUD</v>
      </c>
      <c r="P233" t="str">
        <f t="shared" si="205"/>
        <v>DUD</v>
      </c>
      <c r="Q233" t="str">
        <f t="shared" si="206"/>
        <v>DUD</v>
      </c>
      <c r="R233" t="str">
        <f t="shared" si="207"/>
        <v>DUD</v>
      </c>
      <c r="S233" t="str">
        <f t="shared" si="208"/>
        <v>DUD</v>
      </c>
      <c r="T233" t="str">
        <f t="shared" si="209"/>
        <v>DUD</v>
      </c>
      <c r="U233" t="str">
        <f t="shared" si="210"/>
        <v>DUD</v>
      </c>
      <c r="V233" t="str">
        <f t="shared" si="211"/>
        <v>DUD</v>
      </c>
      <c r="W233" t="str">
        <f t="shared" si="212"/>
        <v>DUD</v>
      </c>
      <c r="X233" t="str">
        <f t="shared" si="213"/>
        <v>DUD</v>
      </c>
      <c r="Y233" t="str">
        <f t="shared" si="214"/>
        <v>DUD</v>
      </c>
      <c r="Z233" t="str">
        <f t="shared" si="215"/>
        <v>DUD</v>
      </c>
      <c r="AA233" t="str">
        <f t="shared" si="216"/>
        <v>DUD</v>
      </c>
      <c r="AB233" t="str">
        <f t="shared" si="217"/>
        <v>DUD</v>
      </c>
      <c r="AC233" t="str">
        <f t="shared" si="218"/>
        <v>DUD</v>
      </c>
      <c r="AD233" t="str">
        <f t="shared" si="219"/>
        <v>DUD</v>
      </c>
      <c r="AE233" t="str">
        <f t="shared" si="220"/>
        <v>DUD</v>
      </c>
      <c r="AF233" t="str">
        <f t="shared" si="221"/>
        <v>DUD</v>
      </c>
      <c r="AG233" t="str">
        <f t="shared" si="222"/>
        <v>DUD</v>
      </c>
      <c r="AH233" t="str">
        <f t="shared" si="223"/>
        <v>DUD</v>
      </c>
      <c r="AI233" t="str">
        <f t="shared" si="224"/>
        <v>DUD</v>
      </c>
      <c r="AJ233" t="str">
        <f t="shared" si="225"/>
        <v>DUD</v>
      </c>
      <c r="AK233" t="str">
        <f t="shared" si="226"/>
        <v>DUD</v>
      </c>
      <c r="AL233" t="str">
        <f t="shared" si="227"/>
        <v>DUD</v>
      </c>
      <c r="AM233" t="str">
        <f t="shared" si="228"/>
        <v>DUD</v>
      </c>
      <c r="AN233" t="str">
        <f t="shared" si="229"/>
        <v>DUD</v>
      </c>
      <c r="AO233">
        <f t="shared" si="230"/>
        <v>0</v>
      </c>
      <c r="AP233" s="69">
        <f t="shared" si="231"/>
        <v>1</v>
      </c>
      <c r="AQ233" s="21" t="str">
        <f t="shared" si="232"/>
        <v>Atkinson, A.B. Jr. (2002) A Model for the PTX Properties of H2O-NaCl. Unpublished MSc Thesis, Dept. of Geosciences, Virginia Tech, Blacksburg VA, 133 pp.</v>
      </c>
      <c r="AR233" s="30" t="e">
        <f t="shared" si="233"/>
        <v>#VALUE!</v>
      </c>
      <c r="AS233" s="30" t="e">
        <f t="shared" si="234"/>
        <v>#VALUE!</v>
      </c>
      <c r="AT233" s="30" t="e">
        <f t="shared" si="235"/>
        <v>#VALUE!</v>
      </c>
      <c r="AU233" s="68" t="str">
        <f t="shared" si="236"/>
        <v/>
      </c>
      <c r="AV233" s="30" t="str">
        <f t="shared" si="237"/>
        <v/>
      </c>
      <c r="AW233" s="63" t="e">
        <f>IF(AND(A233&gt;C233,B233="halite"),'Tm-supplement'!AS233,         0.9923-0.030512*(C233/100)^2-0.00021977*(C233/100)^4+0.086241*(D233)/10-0.041768*(C233/100)*(D233/10)+0.014825*(C233/100)^2*(D233/10)+0.001446*(C233/100)^3*(D233/10)-0.0000000030852*(C233/100)^8*(D233/10)+0.013051*(C233/100)*(D233/10)^2-0.0061402*(C233/100)^2*(D233/10)^2-0.0012843*(D233/10)^3+0.00037604*(C233/100)^2*(D233/10)^3-0.0000000099594*(C233/100)^2*(D233/10)^7)</f>
        <v>#VALUE!</v>
      </c>
      <c r="AX233" s="40" t="e">
        <f t="shared" si="238"/>
        <v>#VALUE!</v>
      </c>
      <c r="AY233"/>
    </row>
    <row r="234" spans="1:51" ht="13" customHeight="1">
      <c r="A234" t="str">
        <f>IF(ISBLANK(Main!C126), IF(ISNUMBER(Main!F126), 'Tm-Th-Salinity'!H234,""),Main!C126)</f>
        <v/>
      </c>
      <c r="B234">
        <f>Main!D126</f>
        <v>0</v>
      </c>
      <c r="C234" s="20" t="str">
        <f>IF(ISNUMBER(Main!E126),Main!E126,"")</f>
        <v/>
      </c>
      <c r="D234" s="25" t="e">
        <f>IF('Tm-Th-Salinity'!E234=0, 0.000001, 'Tm-supplement'!BB234)</f>
        <v>#VALUE!</v>
      </c>
      <c r="E234" t="e">
        <f t="shared" si="194"/>
        <v>#VALUE!</v>
      </c>
      <c r="F234" t="e">
        <f t="shared" si="195"/>
        <v>#VALUE!</v>
      </c>
      <c r="G234" t="str">
        <f t="shared" si="196"/>
        <v>DUD</v>
      </c>
      <c r="H234" t="str">
        <f t="shared" si="197"/>
        <v>DUD</v>
      </c>
      <c r="I234" t="str">
        <f t="shared" si="198"/>
        <v>DUD</v>
      </c>
      <c r="J234" t="str">
        <f t="shared" si="199"/>
        <v>DUD</v>
      </c>
      <c r="K234" t="str">
        <f t="shared" si="200"/>
        <v>DUD</v>
      </c>
      <c r="L234" t="str">
        <f t="shared" si="201"/>
        <v>DUD</v>
      </c>
      <c r="M234" t="str">
        <f t="shared" si="202"/>
        <v>DUD</v>
      </c>
      <c r="N234" t="str">
        <f t="shared" si="203"/>
        <v>DUD</v>
      </c>
      <c r="O234" t="str">
        <f t="shared" si="204"/>
        <v>DUD</v>
      </c>
      <c r="P234" t="str">
        <f t="shared" si="205"/>
        <v>DUD</v>
      </c>
      <c r="Q234" t="str">
        <f t="shared" si="206"/>
        <v>DUD</v>
      </c>
      <c r="R234" t="str">
        <f t="shared" si="207"/>
        <v>DUD</v>
      </c>
      <c r="S234" t="str">
        <f t="shared" si="208"/>
        <v>DUD</v>
      </c>
      <c r="T234" t="str">
        <f t="shared" si="209"/>
        <v>DUD</v>
      </c>
      <c r="U234" t="str">
        <f t="shared" si="210"/>
        <v>DUD</v>
      </c>
      <c r="V234" t="str">
        <f t="shared" si="211"/>
        <v>DUD</v>
      </c>
      <c r="W234" t="str">
        <f t="shared" si="212"/>
        <v>DUD</v>
      </c>
      <c r="X234" t="str">
        <f t="shared" si="213"/>
        <v>DUD</v>
      </c>
      <c r="Y234" t="str">
        <f t="shared" si="214"/>
        <v>DUD</v>
      </c>
      <c r="Z234" t="str">
        <f t="shared" si="215"/>
        <v>DUD</v>
      </c>
      <c r="AA234" t="str">
        <f t="shared" si="216"/>
        <v>DUD</v>
      </c>
      <c r="AB234" t="str">
        <f t="shared" si="217"/>
        <v>DUD</v>
      </c>
      <c r="AC234" t="str">
        <f t="shared" si="218"/>
        <v>DUD</v>
      </c>
      <c r="AD234" t="str">
        <f t="shared" si="219"/>
        <v>DUD</v>
      </c>
      <c r="AE234" t="str">
        <f t="shared" si="220"/>
        <v>DUD</v>
      </c>
      <c r="AF234" t="str">
        <f t="shared" si="221"/>
        <v>DUD</v>
      </c>
      <c r="AG234" t="str">
        <f t="shared" si="222"/>
        <v>DUD</v>
      </c>
      <c r="AH234" t="str">
        <f t="shared" si="223"/>
        <v>DUD</v>
      </c>
      <c r="AI234" t="str">
        <f t="shared" si="224"/>
        <v>DUD</v>
      </c>
      <c r="AJ234" t="str">
        <f t="shared" si="225"/>
        <v>DUD</v>
      </c>
      <c r="AK234" t="str">
        <f t="shared" si="226"/>
        <v>DUD</v>
      </c>
      <c r="AL234" t="str">
        <f t="shared" si="227"/>
        <v>DUD</v>
      </c>
      <c r="AM234" t="str">
        <f t="shared" si="228"/>
        <v>DUD</v>
      </c>
      <c r="AN234" t="str">
        <f t="shared" si="229"/>
        <v>DUD</v>
      </c>
      <c r="AO234">
        <f t="shared" si="230"/>
        <v>0</v>
      </c>
      <c r="AP234" s="69">
        <f t="shared" si="231"/>
        <v>1</v>
      </c>
      <c r="AQ234" s="21" t="str">
        <f t="shared" si="232"/>
        <v>Atkinson, A.B. Jr. (2002) A Model for the PTX Properties of H2O-NaCl. Unpublished MSc Thesis, Dept. of Geosciences, Virginia Tech, Blacksburg VA, 133 pp.</v>
      </c>
      <c r="AR234" s="30" t="e">
        <f t="shared" si="233"/>
        <v>#VALUE!</v>
      </c>
      <c r="AS234" s="30" t="e">
        <f t="shared" si="234"/>
        <v>#VALUE!</v>
      </c>
      <c r="AT234" s="30" t="e">
        <f t="shared" si="235"/>
        <v>#VALUE!</v>
      </c>
      <c r="AU234" s="68" t="str">
        <f t="shared" si="236"/>
        <v/>
      </c>
      <c r="AV234" s="30" t="str">
        <f t="shared" si="237"/>
        <v/>
      </c>
      <c r="AW234" s="63" t="e">
        <f>IF(AND(A234&gt;C234,B234="halite"),'Tm-supplement'!AS234,         0.9923-0.030512*(C234/100)^2-0.00021977*(C234/100)^4+0.086241*(D234)/10-0.041768*(C234/100)*(D234/10)+0.014825*(C234/100)^2*(D234/10)+0.001446*(C234/100)^3*(D234/10)-0.0000000030852*(C234/100)^8*(D234/10)+0.013051*(C234/100)*(D234/10)^2-0.0061402*(C234/100)^2*(D234/10)^2-0.0012843*(D234/10)^3+0.00037604*(C234/100)^2*(D234/10)^3-0.0000000099594*(C234/100)^2*(D234/10)^7)</f>
        <v>#VALUE!</v>
      </c>
      <c r="AX234" s="40" t="e">
        <f t="shared" si="238"/>
        <v>#VALUE!</v>
      </c>
      <c r="AY234"/>
    </row>
    <row r="235" spans="1:51" ht="13" customHeight="1">
      <c r="A235" t="str">
        <f>IF(ISBLANK(Main!C127), IF(ISNUMBER(Main!F127), 'Tm-Th-Salinity'!H235,""),Main!C127)</f>
        <v/>
      </c>
      <c r="B235">
        <f>Main!D127</f>
        <v>0</v>
      </c>
      <c r="C235" s="20" t="str">
        <f>IF(ISNUMBER(Main!E127),Main!E127,"")</f>
        <v/>
      </c>
      <c r="D235" s="25" t="e">
        <f>IF('Tm-Th-Salinity'!E235=0, 0.000001, 'Tm-supplement'!BB235)</f>
        <v>#VALUE!</v>
      </c>
      <c r="E235" t="e">
        <f t="shared" si="194"/>
        <v>#VALUE!</v>
      </c>
      <c r="F235" t="e">
        <f t="shared" si="195"/>
        <v>#VALUE!</v>
      </c>
      <c r="G235" t="str">
        <f t="shared" si="196"/>
        <v>DUD</v>
      </c>
      <c r="H235" t="str">
        <f t="shared" si="197"/>
        <v>DUD</v>
      </c>
      <c r="I235" t="str">
        <f t="shared" si="198"/>
        <v>DUD</v>
      </c>
      <c r="J235" t="str">
        <f t="shared" si="199"/>
        <v>DUD</v>
      </c>
      <c r="K235" t="str">
        <f t="shared" si="200"/>
        <v>DUD</v>
      </c>
      <c r="L235" t="str">
        <f t="shared" si="201"/>
        <v>DUD</v>
      </c>
      <c r="M235" t="str">
        <f t="shared" si="202"/>
        <v>DUD</v>
      </c>
      <c r="N235" t="str">
        <f t="shared" si="203"/>
        <v>DUD</v>
      </c>
      <c r="O235" t="str">
        <f t="shared" si="204"/>
        <v>DUD</v>
      </c>
      <c r="P235" t="str">
        <f t="shared" si="205"/>
        <v>DUD</v>
      </c>
      <c r="Q235" t="str">
        <f t="shared" si="206"/>
        <v>DUD</v>
      </c>
      <c r="R235" t="str">
        <f t="shared" si="207"/>
        <v>DUD</v>
      </c>
      <c r="S235" t="str">
        <f t="shared" si="208"/>
        <v>DUD</v>
      </c>
      <c r="T235" t="str">
        <f t="shared" si="209"/>
        <v>DUD</v>
      </c>
      <c r="U235" t="str">
        <f t="shared" si="210"/>
        <v>DUD</v>
      </c>
      <c r="V235" t="str">
        <f t="shared" si="211"/>
        <v>DUD</v>
      </c>
      <c r="W235" t="str">
        <f t="shared" si="212"/>
        <v>DUD</v>
      </c>
      <c r="X235" t="str">
        <f t="shared" si="213"/>
        <v>DUD</v>
      </c>
      <c r="Y235" t="str">
        <f t="shared" si="214"/>
        <v>DUD</v>
      </c>
      <c r="Z235" t="str">
        <f t="shared" si="215"/>
        <v>DUD</v>
      </c>
      <c r="AA235" t="str">
        <f t="shared" si="216"/>
        <v>DUD</v>
      </c>
      <c r="AB235" t="str">
        <f t="shared" si="217"/>
        <v>DUD</v>
      </c>
      <c r="AC235" t="str">
        <f t="shared" si="218"/>
        <v>DUD</v>
      </c>
      <c r="AD235" t="str">
        <f t="shared" si="219"/>
        <v>DUD</v>
      </c>
      <c r="AE235" t="str">
        <f t="shared" si="220"/>
        <v>DUD</v>
      </c>
      <c r="AF235" t="str">
        <f t="shared" si="221"/>
        <v>DUD</v>
      </c>
      <c r="AG235" t="str">
        <f t="shared" si="222"/>
        <v>DUD</v>
      </c>
      <c r="AH235" t="str">
        <f t="shared" si="223"/>
        <v>DUD</v>
      </c>
      <c r="AI235" t="str">
        <f t="shared" si="224"/>
        <v>DUD</v>
      </c>
      <c r="AJ235" t="str">
        <f t="shared" si="225"/>
        <v>DUD</v>
      </c>
      <c r="AK235" t="str">
        <f t="shared" si="226"/>
        <v>DUD</v>
      </c>
      <c r="AL235" t="str">
        <f t="shared" si="227"/>
        <v>DUD</v>
      </c>
      <c r="AM235" t="str">
        <f t="shared" si="228"/>
        <v>DUD</v>
      </c>
      <c r="AN235" t="str">
        <f t="shared" si="229"/>
        <v>DUD</v>
      </c>
      <c r="AO235">
        <f t="shared" si="230"/>
        <v>0</v>
      </c>
      <c r="AP235" s="69">
        <f t="shared" si="231"/>
        <v>1</v>
      </c>
      <c r="AQ235" s="21" t="str">
        <f t="shared" si="232"/>
        <v>Atkinson, A.B. Jr. (2002) A Model for the PTX Properties of H2O-NaCl. Unpublished MSc Thesis, Dept. of Geosciences, Virginia Tech, Blacksburg VA, 133 pp.</v>
      </c>
      <c r="AR235" s="30" t="e">
        <f t="shared" si="233"/>
        <v>#VALUE!</v>
      </c>
      <c r="AS235" s="30" t="e">
        <f t="shared" si="234"/>
        <v>#VALUE!</v>
      </c>
      <c r="AT235" s="30" t="e">
        <f t="shared" si="235"/>
        <v>#VALUE!</v>
      </c>
      <c r="AU235" s="68" t="str">
        <f t="shared" si="236"/>
        <v/>
      </c>
      <c r="AV235" s="30" t="str">
        <f t="shared" si="237"/>
        <v/>
      </c>
      <c r="AW235" s="63" t="e">
        <f>IF(AND(A235&gt;C235,B235="halite"),'Tm-supplement'!AS235,         0.9923-0.030512*(C235/100)^2-0.00021977*(C235/100)^4+0.086241*(D235)/10-0.041768*(C235/100)*(D235/10)+0.014825*(C235/100)^2*(D235/10)+0.001446*(C235/100)^3*(D235/10)-0.0000000030852*(C235/100)^8*(D235/10)+0.013051*(C235/100)*(D235/10)^2-0.0061402*(C235/100)^2*(D235/10)^2-0.0012843*(D235/10)^3+0.00037604*(C235/100)^2*(D235/10)^3-0.0000000099594*(C235/100)^2*(D235/10)^7)</f>
        <v>#VALUE!</v>
      </c>
      <c r="AX235" s="40" t="e">
        <f t="shared" si="238"/>
        <v>#VALUE!</v>
      </c>
      <c r="AY235"/>
    </row>
    <row r="236" spans="1:51" ht="13" customHeight="1">
      <c r="A236" t="str">
        <f>IF(ISBLANK(Main!C128), IF(ISNUMBER(Main!F128), 'Tm-Th-Salinity'!H236,""),Main!C128)</f>
        <v/>
      </c>
      <c r="B236">
        <f>Main!D128</f>
        <v>0</v>
      </c>
      <c r="C236" s="20" t="str">
        <f>IF(ISNUMBER(Main!E128),Main!E128,"")</f>
        <v/>
      </c>
      <c r="D236" s="25" t="e">
        <f>IF('Tm-Th-Salinity'!E236=0, 0.000001, 'Tm-supplement'!BB236)</f>
        <v>#VALUE!</v>
      </c>
      <c r="E236" t="e">
        <f t="shared" si="194"/>
        <v>#VALUE!</v>
      </c>
      <c r="F236" t="e">
        <f t="shared" si="195"/>
        <v>#VALUE!</v>
      </c>
      <c r="G236" t="str">
        <f t="shared" si="196"/>
        <v>DUD</v>
      </c>
      <c r="H236" t="str">
        <f t="shared" si="197"/>
        <v>DUD</v>
      </c>
      <c r="I236" t="str">
        <f t="shared" si="198"/>
        <v>DUD</v>
      </c>
      <c r="J236" t="str">
        <f t="shared" si="199"/>
        <v>DUD</v>
      </c>
      <c r="K236" t="str">
        <f t="shared" si="200"/>
        <v>DUD</v>
      </c>
      <c r="L236" t="str">
        <f t="shared" si="201"/>
        <v>DUD</v>
      </c>
      <c r="M236" t="str">
        <f t="shared" si="202"/>
        <v>DUD</v>
      </c>
      <c r="N236" t="str">
        <f t="shared" si="203"/>
        <v>DUD</v>
      </c>
      <c r="O236" t="str">
        <f t="shared" si="204"/>
        <v>DUD</v>
      </c>
      <c r="P236" t="str">
        <f t="shared" si="205"/>
        <v>DUD</v>
      </c>
      <c r="Q236" t="str">
        <f t="shared" si="206"/>
        <v>DUD</v>
      </c>
      <c r="R236" t="str">
        <f t="shared" si="207"/>
        <v>DUD</v>
      </c>
      <c r="S236" t="str">
        <f t="shared" si="208"/>
        <v>DUD</v>
      </c>
      <c r="T236" t="str">
        <f t="shared" si="209"/>
        <v>DUD</v>
      </c>
      <c r="U236" t="str">
        <f t="shared" si="210"/>
        <v>DUD</v>
      </c>
      <c r="V236" t="str">
        <f t="shared" si="211"/>
        <v>DUD</v>
      </c>
      <c r="W236" t="str">
        <f t="shared" si="212"/>
        <v>DUD</v>
      </c>
      <c r="X236" t="str">
        <f t="shared" si="213"/>
        <v>DUD</v>
      </c>
      <c r="Y236" t="str">
        <f t="shared" si="214"/>
        <v>DUD</v>
      </c>
      <c r="Z236" t="str">
        <f t="shared" si="215"/>
        <v>DUD</v>
      </c>
      <c r="AA236" t="str">
        <f t="shared" si="216"/>
        <v>DUD</v>
      </c>
      <c r="AB236" t="str">
        <f t="shared" si="217"/>
        <v>DUD</v>
      </c>
      <c r="AC236" t="str">
        <f t="shared" si="218"/>
        <v>DUD</v>
      </c>
      <c r="AD236" t="str">
        <f t="shared" si="219"/>
        <v>DUD</v>
      </c>
      <c r="AE236" t="str">
        <f t="shared" si="220"/>
        <v>DUD</v>
      </c>
      <c r="AF236" t="str">
        <f t="shared" si="221"/>
        <v>DUD</v>
      </c>
      <c r="AG236" t="str">
        <f t="shared" si="222"/>
        <v>DUD</v>
      </c>
      <c r="AH236" t="str">
        <f t="shared" si="223"/>
        <v>DUD</v>
      </c>
      <c r="AI236" t="str">
        <f t="shared" si="224"/>
        <v>DUD</v>
      </c>
      <c r="AJ236" t="str">
        <f t="shared" si="225"/>
        <v>DUD</v>
      </c>
      <c r="AK236" t="str">
        <f t="shared" si="226"/>
        <v>DUD</v>
      </c>
      <c r="AL236" t="str">
        <f t="shared" si="227"/>
        <v>DUD</v>
      </c>
      <c r="AM236" t="str">
        <f t="shared" si="228"/>
        <v>DUD</v>
      </c>
      <c r="AN236" t="str">
        <f t="shared" si="229"/>
        <v>DUD</v>
      </c>
      <c r="AO236">
        <f t="shared" si="230"/>
        <v>0</v>
      </c>
      <c r="AP236" s="69">
        <f t="shared" si="231"/>
        <v>1</v>
      </c>
      <c r="AQ236" s="21" t="str">
        <f t="shared" si="232"/>
        <v>Atkinson, A.B. Jr. (2002) A Model for the PTX Properties of H2O-NaCl. Unpublished MSc Thesis, Dept. of Geosciences, Virginia Tech, Blacksburg VA, 133 pp.</v>
      </c>
      <c r="AR236" s="30" t="e">
        <f t="shared" si="233"/>
        <v>#VALUE!</v>
      </c>
      <c r="AS236" s="30" t="e">
        <f t="shared" si="234"/>
        <v>#VALUE!</v>
      </c>
      <c r="AT236" s="30" t="e">
        <f t="shared" si="235"/>
        <v>#VALUE!</v>
      </c>
      <c r="AU236" s="68" t="str">
        <f t="shared" si="236"/>
        <v/>
      </c>
      <c r="AV236" s="30" t="str">
        <f t="shared" si="237"/>
        <v/>
      </c>
      <c r="AW236" s="63" t="e">
        <f>IF(AND(A236&gt;C236,B236="halite"),'Tm-supplement'!AS236,         0.9923-0.030512*(C236/100)^2-0.00021977*(C236/100)^4+0.086241*(D236)/10-0.041768*(C236/100)*(D236/10)+0.014825*(C236/100)^2*(D236/10)+0.001446*(C236/100)^3*(D236/10)-0.0000000030852*(C236/100)^8*(D236/10)+0.013051*(C236/100)*(D236/10)^2-0.0061402*(C236/100)^2*(D236/10)^2-0.0012843*(D236/10)^3+0.00037604*(C236/100)^2*(D236/10)^3-0.0000000099594*(C236/100)^2*(D236/10)^7)</f>
        <v>#VALUE!</v>
      </c>
      <c r="AX236" s="40" t="e">
        <f t="shared" si="238"/>
        <v>#VALUE!</v>
      </c>
      <c r="AY236"/>
    </row>
    <row r="237" spans="1:51" ht="13" customHeight="1">
      <c r="A237" t="str">
        <f>IF(ISBLANK(Main!C129), IF(ISNUMBER(Main!F129), 'Tm-Th-Salinity'!H237,""),Main!C129)</f>
        <v/>
      </c>
      <c r="B237">
        <f>Main!D129</f>
        <v>0</v>
      </c>
      <c r="C237" s="20" t="str">
        <f>IF(ISNUMBER(Main!E129),Main!E129,"")</f>
        <v/>
      </c>
      <c r="D237" s="25" t="e">
        <f>IF('Tm-Th-Salinity'!E237=0, 0.000001, 'Tm-supplement'!BB237)</f>
        <v>#VALUE!</v>
      </c>
      <c r="E237" t="e">
        <f t="shared" si="194"/>
        <v>#VALUE!</v>
      </c>
      <c r="F237" t="e">
        <f t="shared" si="195"/>
        <v>#VALUE!</v>
      </c>
      <c r="G237" t="str">
        <f t="shared" si="196"/>
        <v>DUD</v>
      </c>
      <c r="H237" t="str">
        <f t="shared" si="197"/>
        <v>DUD</v>
      </c>
      <c r="I237" t="str">
        <f t="shared" si="198"/>
        <v>DUD</v>
      </c>
      <c r="J237" t="str">
        <f t="shared" si="199"/>
        <v>DUD</v>
      </c>
      <c r="K237" t="str">
        <f t="shared" si="200"/>
        <v>DUD</v>
      </c>
      <c r="L237" t="str">
        <f t="shared" si="201"/>
        <v>DUD</v>
      </c>
      <c r="M237" t="str">
        <f t="shared" si="202"/>
        <v>DUD</v>
      </c>
      <c r="N237" t="str">
        <f t="shared" si="203"/>
        <v>DUD</v>
      </c>
      <c r="O237" t="str">
        <f t="shared" si="204"/>
        <v>DUD</v>
      </c>
      <c r="P237" t="str">
        <f t="shared" si="205"/>
        <v>DUD</v>
      </c>
      <c r="Q237" t="str">
        <f t="shared" si="206"/>
        <v>DUD</v>
      </c>
      <c r="R237" t="str">
        <f t="shared" si="207"/>
        <v>DUD</v>
      </c>
      <c r="S237" t="str">
        <f t="shared" si="208"/>
        <v>DUD</v>
      </c>
      <c r="T237" t="str">
        <f t="shared" si="209"/>
        <v>DUD</v>
      </c>
      <c r="U237" t="str">
        <f t="shared" si="210"/>
        <v>DUD</v>
      </c>
      <c r="V237" t="str">
        <f t="shared" si="211"/>
        <v>DUD</v>
      </c>
      <c r="W237" t="str">
        <f t="shared" si="212"/>
        <v>DUD</v>
      </c>
      <c r="X237" t="str">
        <f t="shared" si="213"/>
        <v>DUD</v>
      </c>
      <c r="Y237" t="str">
        <f t="shared" si="214"/>
        <v>DUD</v>
      </c>
      <c r="Z237" t="str">
        <f t="shared" si="215"/>
        <v>DUD</v>
      </c>
      <c r="AA237" t="str">
        <f t="shared" si="216"/>
        <v>DUD</v>
      </c>
      <c r="AB237" t="str">
        <f t="shared" si="217"/>
        <v>DUD</v>
      </c>
      <c r="AC237" t="str">
        <f t="shared" si="218"/>
        <v>DUD</v>
      </c>
      <c r="AD237" t="str">
        <f t="shared" si="219"/>
        <v>DUD</v>
      </c>
      <c r="AE237" t="str">
        <f t="shared" si="220"/>
        <v>DUD</v>
      </c>
      <c r="AF237" t="str">
        <f t="shared" si="221"/>
        <v>DUD</v>
      </c>
      <c r="AG237" t="str">
        <f t="shared" si="222"/>
        <v>DUD</v>
      </c>
      <c r="AH237" t="str">
        <f t="shared" si="223"/>
        <v>DUD</v>
      </c>
      <c r="AI237" t="str">
        <f t="shared" si="224"/>
        <v>DUD</v>
      </c>
      <c r="AJ237" t="str">
        <f t="shared" si="225"/>
        <v>DUD</v>
      </c>
      <c r="AK237" t="str">
        <f t="shared" si="226"/>
        <v>DUD</v>
      </c>
      <c r="AL237" t="str">
        <f t="shared" si="227"/>
        <v>DUD</v>
      </c>
      <c r="AM237" t="str">
        <f t="shared" si="228"/>
        <v>DUD</v>
      </c>
      <c r="AN237" t="str">
        <f t="shared" si="229"/>
        <v>DUD</v>
      </c>
      <c r="AO237">
        <f t="shared" si="230"/>
        <v>0</v>
      </c>
      <c r="AP237" s="69">
        <f t="shared" si="231"/>
        <v>1</v>
      </c>
      <c r="AQ237" s="21" t="str">
        <f t="shared" si="232"/>
        <v>Atkinson, A.B. Jr. (2002) A Model for the PTX Properties of H2O-NaCl. Unpublished MSc Thesis, Dept. of Geosciences, Virginia Tech, Blacksburg VA, 133 pp.</v>
      </c>
      <c r="AR237" s="30" t="e">
        <f t="shared" si="233"/>
        <v>#VALUE!</v>
      </c>
      <c r="AS237" s="30" t="e">
        <f t="shared" si="234"/>
        <v>#VALUE!</v>
      </c>
      <c r="AT237" s="30" t="e">
        <f t="shared" si="235"/>
        <v>#VALUE!</v>
      </c>
      <c r="AU237" s="68" t="str">
        <f t="shared" si="236"/>
        <v/>
      </c>
      <c r="AV237" s="30" t="str">
        <f t="shared" si="237"/>
        <v/>
      </c>
      <c r="AW237" s="63" t="e">
        <f>IF(AND(A237&gt;C237,B237="halite"),'Tm-supplement'!AS237,         0.9923-0.030512*(C237/100)^2-0.00021977*(C237/100)^4+0.086241*(D237)/10-0.041768*(C237/100)*(D237/10)+0.014825*(C237/100)^2*(D237/10)+0.001446*(C237/100)^3*(D237/10)-0.0000000030852*(C237/100)^8*(D237/10)+0.013051*(C237/100)*(D237/10)^2-0.0061402*(C237/100)^2*(D237/10)^2-0.0012843*(D237/10)^3+0.00037604*(C237/100)^2*(D237/10)^3-0.0000000099594*(C237/100)^2*(D237/10)^7)</f>
        <v>#VALUE!</v>
      </c>
      <c r="AX237" s="40" t="e">
        <f t="shared" si="238"/>
        <v>#VALUE!</v>
      </c>
      <c r="AY237"/>
    </row>
    <row r="238" spans="1:51" ht="13" customHeight="1">
      <c r="A238" t="str">
        <f>IF(ISBLANK(Main!C130), IF(ISNUMBER(Main!F130), 'Tm-Th-Salinity'!H238,""),Main!C130)</f>
        <v/>
      </c>
      <c r="B238">
        <f>Main!D130</f>
        <v>0</v>
      </c>
      <c r="C238" s="20" t="str">
        <f>IF(ISNUMBER(Main!E130),Main!E130,"")</f>
        <v/>
      </c>
      <c r="D238" s="25" t="e">
        <f>IF('Tm-Th-Salinity'!E238=0, 0.000001, 'Tm-supplement'!BB238)</f>
        <v>#VALUE!</v>
      </c>
      <c r="E238" t="e">
        <f t="shared" si="194"/>
        <v>#VALUE!</v>
      </c>
      <c r="F238" t="e">
        <f t="shared" si="195"/>
        <v>#VALUE!</v>
      </c>
      <c r="G238" t="str">
        <f t="shared" si="196"/>
        <v>DUD</v>
      </c>
      <c r="H238" t="str">
        <f t="shared" si="197"/>
        <v>DUD</v>
      </c>
      <c r="I238" t="str">
        <f t="shared" si="198"/>
        <v>DUD</v>
      </c>
      <c r="J238" t="str">
        <f t="shared" si="199"/>
        <v>DUD</v>
      </c>
      <c r="K238" t="str">
        <f t="shared" si="200"/>
        <v>DUD</v>
      </c>
      <c r="L238" t="str">
        <f t="shared" si="201"/>
        <v>DUD</v>
      </c>
      <c r="M238" t="str">
        <f t="shared" si="202"/>
        <v>DUD</v>
      </c>
      <c r="N238" t="str">
        <f t="shared" si="203"/>
        <v>DUD</v>
      </c>
      <c r="O238" t="str">
        <f t="shared" si="204"/>
        <v>DUD</v>
      </c>
      <c r="P238" t="str">
        <f t="shared" si="205"/>
        <v>DUD</v>
      </c>
      <c r="Q238" t="str">
        <f t="shared" si="206"/>
        <v>DUD</v>
      </c>
      <c r="R238" t="str">
        <f t="shared" si="207"/>
        <v>DUD</v>
      </c>
      <c r="S238" t="str">
        <f t="shared" si="208"/>
        <v>DUD</v>
      </c>
      <c r="T238" t="str">
        <f t="shared" si="209"/>
        <v>DUD</v>
      </c>
      <c r="U238" t="str">
        <f t="shared" si="210"/>
        <v>DUD</v>
      </c>
      <c r="V238" t="str">
        <f t="shared" si="211"/>
        <v>DUD</v>
      </c>
      <c r="W238" t="str">
        <f t="shared" si="212"/>
        <v>DUD</v>
      </c>
      <c r="X238" t="str">
        <f t="shared" si="213"/>
        <v>DUD</v>
      </c>
      <c r="Y238" t="str">
        <f t="shared" si="214"/>
        <v>DUD</v>
      </c>
      <c r="Z238" t="str">
        <f t="shared" si="215"/>
        <v>DUD</v>
      </c>
      <c r="AA238" t="str">
        <f t="shared" si="216"/>
        <v>DUD</v>
      </c>
      <c r="AB238" t="str">
        <f t="shared" si="217"/>
        <v>DUD</v>
      </c>
      <c r="AC238" t="str">
        <f t="shared" si="218"/>
        <v>DUD</v>
      </c>
      <c r="AD238" t="str">
        <f t="shared" si="219"/>
        <v>DUD</v>
      </c>
      <c r="AE238" t="str">
        <f t="shared" si="220"/>
        <v>DUD</v>
      </c>
      <c r="AF238" t="str">
        <f t="shared" si="221"/>
        <v>DUD</v>
      </c>
      <c r="AG238" t="str">
        <f t="shared" si="222"/>
        <v>DUD</v>
      </c>
      <c r="AH238" t="str">
        <f t="shared" si="223"/>
        <v>DUD</v>
      </c>
      <c r="AI238" t="str">
        <f t="shared" si="224"/>
        <v>DUD</v>
      </c>
      <c r="AJ238" t="str">
        <f t="shared" si="225"/>
        <v>DUD</v>
      </c>
      <c r="AK238" t="str">
        <f t="shared" si="226"/>
        <v>DUD</v>
      </c>
      <c r="AL238" t="str">
        <f t="shared" si="227"/>
        <v>DUD</v>
      </c>
      <c r="AM238" t="str">
        <f t="shared" si="228"/>
        <v>DUD</v>
      </c>
      <c r="AN238" t="str">
        <f t="shared" si="229"/>
        <v>DUD</v>
      </c>
      <c r="AO238">
        <f t="shared" si="230"/>
        <v>0</v>
      </c>
      <c r="AP238" s="69">
        <f t="shared" si="231"/>
        <v>1</v>
      </c>
      <c r="AQ238" s="21" t="str">
        <f t="shared" si="232"/>
        <v>Atkinson, A.B. Jr. (2002) A Model for the PTX Properties of H2O-NaCl. Unpublished MSc Thesis, Dept. of Geosciences, Virginia Tech, Blacksburg VA, 133 pp.</v>
      </c>
      <c r="AR238" s="30" t="e">
        <f t="shared" si="233"/>
        <v>#VALUE!</v>
      </c>
      <c r="AS238" s="30" t="e">
        <f t="shared" si="234"/>
        <v>#VALUE!</v>
      </c>
      <c r="AT238" s="30" t="e">
        <f t="shared" si="235"/>
        <v>#VALUE!</v>
      </c>
      <c r="AU238" s="68" t="str">
        <f t="shared" si="236"/>
        <v/>
      </c>
      <c r="AV238" s="30" t="str">
        <f t="shared" si="237"/>
        <v/>
      </c>
      <c r="AW238" s="63" t="e">
        <f>IF(AND(A238&gt;C238,B238="halite"),'Tm-supplement'!AS238,         0.9923-0.030512*(C238/100)^2-0.00021977*(C238/100)^4+0.086241*(D238)/10-0.041768*(C238/100)*(D238/10)+0.014825*(C238/100)^2*(D238/10)+0.001446*(C238/100)^3*(D238/10)-0.0000000030852*(C238/100)^8*(D238/10)+0.013051*(C238/100)*(D238/10)^2-0.0061402*(C238/100)^2*(D238/10)^2-0.0012843*(D238/10)^3+0.00037604*(C238/100)^2*(D238/10)^3-0.0000000099594*(C238/100)^2*(D238/10)^7)</f>
        <v>#VALUE!</v>
      </c>
      <c r="AX238" s="40" t="e">
        <f t="shared" si="238"/>
        <v>#VALUE!</v>
      </c>
      <c r="AY238"/>
    </row>
    <row r="239" spans="1:51" ht="13" customHeight="1">
      <c r="A239" t="str">
        <f>IF(ISBLANK(Main!C131), IF(ISNUMBER(Main!F131), 'Tm-Th-Salinity'!H239,""),Main!C131)</f>
        <v/>
      </c>
      <c r="B239">
        <f>Main!D131</f>
        <v>0</v>
      </c>
      <c r="C239" s="20" t="str">
        <f>IF(ISNUMBER(Main!E131),Main!E131,"")</f>
        <v/>
      </c>
      <c r="D239" s="25" t="e">
        <f>IF('Tm-Th-Salinity'!E239=0, 0.000001, 'Tm-supplement'!BB239)</f>
        <v>#VALUE!</v>
      </c>
      <c r="E239" t="e">
        <f t="shared" si="194"/>
        <v>#VALUE!</v>
      </c>
      <c r="F239" t="e">
        <f t="shared" si="195"/>
        <v>#VALUE!</v>
      </c>
      <c r="G239" t="str">
        <f t="shared" si="196"/>
        <v>DUD</v>
      </c>
      <c r="H239" t="str">
        <f t="shared" si="197"/>
        <v>DUD</v>
      </c>
      <c r="I239" t="str">
        <f t="shared" si="198"/>
        <v>DUD</v>
      </c>
      <c r="J239" t="str">
        <f t="shared" si="199"/>
        <v>DUD</v>
      </c>
      <c r="K239" t="str">
        <f t="shared" si="200"/>
        <v>DUD</v>
      </c>
      <c r="L239" t="str">
        <f t="shared" si="201"/>
        <v>DUD</v>
      </c>
      <c r="M239" t="str">
        <f t="shared" si="202"/>
        <v>DUD</v>
      </c>
      <c r="N239" t="str">
        <f t="shared" si="203"/>
        <v>DUD</v>
      </c>
      <c r="O239" t="str">
        <f t="shared" si="204"/>
        <v>DUD</v>
      </c>
      <c r="P239" t="str">
        <f t="shared" si="205"/>
        <v>DUD</v>
      </c>
      <c r="Q239" t="str">
        <f t="shared" si="206"/>
        <v>DUD</v>
      </c>
      <c r="R239" t="str">
        <f t="shared" si="207"/>
        <v>DUD</v>
      </c>
      <c r="S239" t="str">
        <f t="shared" si="208"/>
        <v>DUD</v>
      </c>
      <c r="T239" t="str">
        <f t="shared" si="209"/>
        <v>DUD</v>
      </c>
      <c r="U239" t="str">
        <f t="shared" si="210"/>
        <v>DUD</v>
      </c>
      <c r="V239" t="str">
        <f t="shared" si="211"/>
        <v>DUD</v>
      </c>
      <c r="W239" t="str">
        <f t="shared" si="212"/>
        <v>DUD</v>
      </c>
      <c r="X239" t="str">
        <f t="shared" si="213"/>
        <v>DUD</v>
      </c>
      <c r="Y239" t="str">
        <f t="shared" si="214"/>
        <v>DUD</v>
      </c>
      <c r="Z239" t="str">
        <f t="shared" si="215"/>
        <v>DUD</v>
      </c>
      <c r="AA239" t="str">
        <f t="shared" si="216"/>
        <v>DUD</v>
      </c>
      <c r="AB239" t="str">
        <f t="shared" si="217"/>
        <v>DUD</v>
      </c>
      <c r="AC239" t="str">
        <f t="shared" si="218"/>
        <v>DUD</v>
      </c>
      <c r="AD239" t="str">
        <f t="shared" si="219"/>
        <v>DUD</v>
      </c>
      <c r="AE239" t="str">
        <f t="shared" si="220"/>
        <v>DUD</v>
      </c>
      <c r="AF239" t="str">
        <f t="shared" si="221"/>
        <v>DUD</v>
      </c>
      <c r="AG239" t="str">
        <f t="shared" si="222"/>
        <v>DUD</v>
      </c>
      <c r="AH239" t="str">
        <f t="shared" si="223"/>
        <v>DUD</v>
      </c>
      <c r="AI239" t="str">
        <f t="shared" si="224"/>
        <v>DUD</v>
      </c>
      <c r="AJ239" t="str">
        <f t="shared" si="225"/>
        <v>DUD</v>
      </c>
      <c r="AK239" t="str">
        <f t="shared" si="226"/>
        <v>DUD</v>
      </c>
      <c r="AL239" t="str">
        <f t="shared" si="227"/>
        <v>DUD</v>
      </c>
      <c r="AM239" t="str">
        <f t="shared" si="228"/>
        <v>DUD</v>
      </c>
      <c r="AN239" t="str">
        <f t="shared" si="229"/>
        <v>DUD</v>
      </c>
      <c r="AO239">
        <f t="shared" si="230"/>
        <v>0</v>
      </c>
      <c r="AP239" s="69">
        <f t="shared" si="231"/>
        <v>1</v>
      </c>
      <c r="AQ239" s="21" t="str">
        <f t="shared" si="232"/>
        <v>Atkinson, A.B. Jr. (2002) A Model for the PTX Properties of H2O-NaCl. Unpublished MSc Thesis, Dept. of Geosciences, Virginia Tech, Blacksburg VA, 133 pp.</v>
      </c>
      <c r="AR239" s="30" t="e">
        <f t="shared" si="233"/>
        <v>#VALUE!</v>
      </c>
      <c r="AS239" s="30" t="e">
        <f t="shared" si="234"/>
        <v>#VALUE!</v>
      </c>
      <c r="AT239" s="30" t="e">
        <f t="shared" si="235"/>
        <v>#VALUE!</v>
      </c>
      <c r="AU239" s="68" t="str">
        <f t="shared" si="236"/>
        <v/>
      </c>
      <c r="AV239" s="30" t="str">
        <f t="shared" si="237"/>
        <v/>
      </c>
      <c r="AW239" s="63" t="e">
        <f>IF(AND(A239&gt;C239,B239="halite"),'Tm-supplement'!AS239,         0.9923-0.030512*(C239/100)^2-0.00021977*(C239/100)^4+0.086241*(D239)/10-0.041768*(C239/100)*(D239/10)+0.014825*(C239/100)^2*(D239/10)+0.001446*(C239/100)^3*(D239/10)-0.0000000030852*(C239/100)^8*(D239/10)+0.013051*(C239/100)*(D239/10)^2-0.0061402*(C239/100)^2*(D239/10)^2-0.0012843*(D239/10)^3+0.00037604*(C239/100)^2*(D239/10)^3-0.0000000099594*(C239/100)^2*(D239/10)^7)</f>
        <v>#VALUE!</v>
      </c>
      <c r="AX239" s="40" t="e">
        <f t="shared" si="238"/>
        <v>#VALUE!</v>
      </c>
      <c r="AY239"/>
    </row>
    <row r="240" spans="1:51" ht="13" customHeight="1">
      <c r="A240" t="str">
        <f>IF(ISBLANK(Main!C132), IF(ISNUMBER(Main!F132), 'Tm-Th-Salinity'!H240,""),Main!C132)</f>
        <v/>
      </c>
      <c r="B240">
        <f>Main!D132</f>
        <v>0</v>
      </c>
      <c r="C240" s="20" t="str">
        <f>IF(ISNUMBER(Main!E132),Main!E132,"")</f>
        <v/>
      </c>
      <c r="D240" s="25" t="e">
        <f>IF('Tm-Th-Salinity'!E240=0, 0.000001, 'Tm-supplement'!BB240)</f>
        <v>#VALUE!</v>
      </c>
      <c r="E240" t="e">
        <f t="shared" si="194"/>
        <v>#VALUE!</v>
      </c>
      <c r="F240" t="e">
        <f t="shared" si="195"/>
        <v>#VALUE!</v>
      </c>
      <c r="G240" t="str">
        <f t="shared" si="196"/>
        <v>DUD</v>
      </c>
      <c r="H240" t="str">
        <f t="shared" si="197"/>
        <v>DUD</v>
      </c>
      <c r="I240" t="str">
        <f t="shared" si="198"/>
        <v>DUD</v>
      </c>
      <c r="J240" t="str">
        <f t="shared" si="199"/>
        <v>DUD</v>
      </c>
      <c r="K240" t="str">
        <f t="shared" si="200"/>
        <v>DUD</v>
      </c>
      <c r="L240" t="str">
        <f t="shared" si="201"/>
        <v>DUD</v>
      </c>
      <c r="M240" t="str">
        <f t="shared" si="202"/>
        <v>DUD</v>
      </c>
      <c r="N240" t="str">
        <f t="shared" si="203"/>
        <v>DUD</v>
      </c>
      <c r="O240" t="str">
        <f t="shared" si="204"/>
        <v>DUD</v>
      </c>
      <c r="P240" t="str">
        <f t="shared" si="205"/>
        <v>DUD</v>
      </c>
      <c r="Q240" t="str">
        <f t="shared" si="206"/>
        <v>DUD</v>
      </c>
      <c r="R240" t="str">
        <f t="shared" si="207"/>
        <v>DUD</v>
      </c>
      <c r="S240" t="str">
        <f t="shared" si="208"/>
        <v>DUD</v>
      </c>
      <c r="T240" t="str">
        <f t="shared" si="209"/>
        <v>DUD</v>
      </c>
      <c r="U240" t="str">
        <f t="shared" si="210"/>
        <v>DUD</v>
      </c>
      <c r="V240" t="str">
        <f t="shared" si="211"/>
        <v>DUD</v>
      </c>
      <c r="W240" t="str">
        <f t="shared" si="212"/>
        <v>DUD</v>
      </c>
      <c r="X240" t="str">
        <f t="shared" si="213"/>
        <v>DUD</v>
      </c>
      <c r="Y240" t="str">
        <f t="shared" si="214"/>
        <v>DUD</v>
      </c>
      <c r="Z240" t="str">
        <f t="shared" si="215"/>
        <v>DUD</v>
      </c>
      <c r="AA240" t="str">
        <f t="shared" si="216"/>
        <v>DUD</v>
      </c>
      <c r="AB240" t="str">
        <f t="shared" si="217"/>
        <v>DUD</v>
      </c>
      <c r="AC240" t="str">
        <f t="shared" si="218"/>
        <v>DUD</v>
      </c>
      <c r="AD240" t="str">
        <f t="shared" si="219"/>
        <v>DUD</v>
      </c>
      <c r="AE240" t="str">
        <f t="shared" si="220"/>
        <v>DUD</v>
      </c>
      <c r="AF240" t="str">
        <f t="shared" si="221"/>
        <v>DUD</v>
      </c>
      <c r="AG240" t="str">
        <f t="shared" si="222"/>
        <v>DUD</v>
      </c>
      <c r="AH240" t="str">
        <f t="shared" si="223"/>
        <v>DUD</v>
      </c>
      <c r="AI240" t="str">
        <f t="shared" si="224"/>
        <v>DUD</v>
      </c>
      <c r="AJ240" t="str">
        <f t="shared" si="225"/>
        <v>DUD</v>
      </c>
      <c r="AK240" t="str">
        <f t="shared" si="226"/>
        <v>DUD</v>
      </c>
      <c r="AL240" t="str">
        <f t="shared" si="227"/>
        <v>DUD</v>
      </c>
      <c r="AM240" t="str">
        <f t="shared" si="228"/>
        <v>DUD</v>
      </c>
      <c r="AN240" t="str">
        <f t="shared" si="229"/>
        <v>DUD</v>
      </c>
      <c r="AO240">
        <f t="shared" si="230"/>
        <v>0</v>
      </c>
      <c r="AP240" s="69">
        <f t="shared" si="231"/>
        <v>1</v>
      </c>
      <c r="AQ240" s="21" t="str">
        <f t="shared" si="232"/>
        <v>Atkinson, A.B. Jr. (2002) A Model for the PTX Properties of H2O-NaCl. Unpublished MSc Thesis, Dept. of Geosciences, Virginia Tech, Blacksburg VA, 133 pp.</v>
      </c>
      <c r="AR240" s="30" t="e">
        <f t="shared" si="233"/>
        <v>#VALUE!</v>
      </c>
      <c r="AS240" s="30" t="e">
        <f t="shared" si="234"/>
        <v>#VALUE!</v>
      </c>
      <c r="AT240" s="30" t="e">
        <f t="shared" si="235"/>
        <v>#VALUE!</v>
      </c>
      <c r="AU240" s="68" t="str">
        <f t="shared" si="236"/>
        <v/>
      </c>
      <c r="AV240" s="30" t="str">
        <f t="shared" si="237"/>
        <v/>
      </c>
      <c r="AW240" s="63" t="e">
        <f>IF(AND(A240&gt;C240,B240="halite"),'Tm-supplement'!AS240,         0.9923-0.030512*(C240/100)^2-0.00021977*(C240/100)^4+0.086241*(D240)/10-0.041768*(C240/100)*(D240/10)+0.014825*(C240/100)^2*(D240/10)+0.001446*(C240/100)^3*(D240/10)-0.0000000030852*(C240/100)^8*(D240/10)+0.013051*(C240/100)*(D240/10)^2-0.0061402*(C240/100)^2*(D240/10)^2-0.0012843*(D240/10)^3+0.00037604*(C240/100)^2*(D240/10)^3-0.0000000099594*(C240/100)^2*(D240/10)^7)</f>
        <v>#VALUE!</v>
      </c>
      <c r="AX240" s="40" t="e">
        <f t="shared" si="238"/>
        <v>#VALUE!</v>
      </c>
      <c r="AY240"/>
    </row>
    <row r="241" spans="1:51" ht="13" customHeight="1">
      <c r="A241" t="str">
        <f>IF(ISBLANK(Main!C133), IF(ISNUMBER(Main!F133), 'Tm-Th-Salinity'!H241,""),Main!C133)</f>
        <v/>
      </c>
      <c r="B241">
        <f>Main!D133</f>
        <v>0</v>
      </c>
      <c r="C241" s="20" t="str">
        <f>IF(ISNUMBER(Main!E133),Main!E133,"")</f>
        <v/>
      </c>
      <c r="D241" s="25" t="e">
        <f>IF('Tm-Th-Salinity'!E241=0, 0.000001, 'Tm-supplement'!BB241)</f>
        <v>#VALUE!</v>
      </c>
      <c r="E241" t="e">
        <f t="shared" si="194"/>
        <v>#VALUE!</v>
      </c>
      <c r="F241" t="e">
        <f t="shared" si="195"/>
        <v>#VALUE!</v>
      </c>
      <c r="G241" t="str">
        <f t="shared" si="196"/>
        <v>DUD</v>
      </c>
      <c r="H241" t="str">
        <f t="shared" si="197"/>
        <v>DUD</v>
      </c>
      <c r="I241" t="str">
        <f t="shared" si="198"/>
        <v>DUD</v>
      </c>
      <c r="J241" t="str">
        <f t="shared" si="199"/>
        <v>DUD</v>
      </c>
      <c r="K241" t="str">
        <f t="shared" si="200"/>
        <v>DUD</v>
      </c>
      <c r="L241" t="str">
        <f t="shared" si="201"/>
        <v>DUD</v>
      </c>
      <c r="M241" t="str">
        <f t="shared" si="202"/>
        <v>DUD</v>
      </c>
      <c r="N241" t="str">
        <f t="shared" si="203"/>
        <v>DUD</v>
      </c>
      <c r="O241" t="str">
        <f t="shared" si="204"/>
        <v>DUD</v>
      </c>
      <c r="P241" t="str">
        <f t="shared" si="205"/>
        <v>DUD</v>
      </c>
      <c r="Q241" t="str">
        <f t="shared" si="206"/>
        <v>DUD</v>
      </c>
      <c r="R241" t="str">
        <f t="shared" si="207"/>
        <v>DUD</v>
      </c>
      <c r="S241" t="str">
        <f t="shared" si="208"/>
        <v>DUD</v>
      </c>
      <c r="T241" t="str">
        <f t="shared" si="209"/>
        <v>DUD</v>
      </c>
      <c r="U241" t="str">
        <f t="shared" si="210"/>
        <v>DUD</v>
      </c>
      <c r="V241" t="str">
        <f t="shared" si="211"/>
        <v>DUD</v>
      </c>
      <c r="W241" t="str">
        <f t="shared" si="212"/>
        <v>DUD</v>
      </c>
      <c r="X241" t="str">
        <f t="shared" si="213"/>
        <v>DUD</v>
      </c>
      <c r="Y241" t="str">
        <f t="shared" si="214"/>
        <v>DUD</v>
      </c>
      <c r="Z241" t="str">
        <f t="shared" si="215"/>
        <v>DUD</v>
      </c>
      <c r="AA241" t="str">
        <f t="shared" si="216"/>
        <v>DUD</v>
      </c>
      <c r="AB241" t="str">
        <f t="shared" si="217"/>
        <v>DUD</v>
      </c>
      <c r="AC241" t="str">
        <f t="shared" si="218"/>
        <v>DUD</v>
      </c>
      <c r="AD241" t="str">
        <f t="shared" si="219"/>
        <v>DUD</v>
      </c>
      <c r="AE241" t="str">
        <f t="shared" si="220"/>
        <v>DUD</v>
      </c>
      <c r="AF241" t="str">
        <f t="shared" si="221"/>
        <v>DUD</v>
      </c>
      <c r="AG241" t="str">
        <f t="shared" si="222"/>
        <v>DUD</v>
      </c>
      <c r="AH241" t="str">
        <f t="shared" si="223"/>
        <v>DUD</v>
      </c>
      <c r="AI241" t="str">
        <f t="shared" si="224"/>
        <v>DUD</v>
      </c>
      <c r="AJ241" t="str">
        <f t="shared" si="225"/>
        <v>DUD</v>
      </c>
      <c r="AK241" t="str">
        <f t="shared" si="226"/>
        <v>DUD</v>
      </c>
      <c r="AL241" t="str">
        <f t="shared" si="227"/>
        <v>DUD</v>
      </c>
      <c r="AM241" t="str">
        <f t="shared" si="228"/>
        <v>DUD</v>
      </c>
      <c r="AN241" t="str">
        <f t="shared" si="229"/>
        <v>DUD</v>
      </c>
      <c r="AO241">
        <f t="shared" si="230"/>
        <v>0</v>
      </c>
      <c r="AP241" s="69">
        <f t="shared" si="231"/>
        <v>1</v>
      </c>
      <c r="AQ241" s="21" t="str">
        <f t="shared" si="232"/>
        <v>Atkinson, A.B. Jr. (2002) A Model for the PTX Properties of H2O-NaCl. Unpublished MSc Thesis, Dept. of Geosciences, Virginia Tech, Blacksburg VA, 133 pp.</v>
      </c>
      <c r="AR241" s="30" t="e">
        <f t="shared" si="233"/>
        <v>#VALUE!</v>
      </c>
      <c r="AS241" s="30" t="e">
        <f t="shared" si="234"/>
        <v>#VALUE!</v>
      </c>
      <c r="AT241" s="30" t="e">
        <f t="shared" si="235"/>
        <v>#VALUE!</v>
      </c>
      <c r="AU241" s="68" t="str">
        <f t="shared" si="236"/>
        <v/>
      </c>
      <c r="AV241" s="30" t="str">
        <f t="shared" si="237"/>
        <v/>
      </c>
      <c r="AW241" s="63" t="e">
        <f>IF(AND(A241&gt;C241,B241="halite"),'Tm-supplement'!AS241,         0.9923-0.030512*(C241/100)^2-0.00021977*(C241/100)^4+0.086241*(D241)/10-0.041768*(C241/100)*(D241/10)+0.014825*(C241/100)^2*(D241/10)+0.001446*(C241/100)^3*(D241/10)-0.0000000030852*(C241/100)^8*(D241/10)+0.013051*(C241/100)*(D241/10)^2-0.0061402*(C241/100)^2*(D241/10)^2-0.0012843*(D241/10)^3+0.00037604*(C241/100)^2*(D241/10)^3-0.0000000099594*(C241/100)^2*(D241/10)^7)</f>
        <v>#VALUE!</v>
      </c>
      <c r="AX241" s="40" t="e">
        <f t="shared" si="238"/>
        <v>#VALUE!</v>
      </c>
      <c r="AY241"/>
    </row>
    <row r="242" spans="1:51" ht="13" customHeight="1">
      <c r="A242" t="str">
        <f>IF(ISBLANK(Main!C134), IF(ISNUMBER(Main!F134), 'Tm-Th-Salinity'!H242,""),Main!C134)</f>
        <v/>
      </c>
      <c r="B242">
        <f>Main!D134</f>
        <v>0</v>
      </c>
      <c r="C242" s="20" t="str">
        <f>IF(ISNUMBER(Main!E134),Main!E134,"")</f>
        <v/>
      </c>
      <c r="D242" s="25" t="e">
        <f>IF('Tm-Th-Salinity'!E242=0, 0.000001, 'Tm-supplement'!BB242)</f>
        <v>#VALUE!</v>
      </c>
      <c r="E242" t="e">
        <f t="shared" si="194"/>
        <v>#VALUE!</v>
      </c>
      <c r="F242" t="e">
        <f t="shared" si="195"/>
        <v>#VALUE!</v>
      </c>
      <c r="G242" t="str">
        <f t="shared" si="196"/>
        <v>DUD</v>
      </c>
      <c r="H242" t="str">
        <f t="shared" si="197"/>
        <v>DUD</v>
      </c>
      <c r="I242" t="str">
        <f t="shared" si="198"/>
        <v>DUD</v>
      </c>
      <c r="J242" t="str">
        <f t="shared" si="199"/>
        <v>DUD</v>
      </c>
      <c r="K242" t="str">
        <f t="shared" si="200"/>
        <v>DUD</v>
      </c>
      <c r="L242" t="str">
        <f t="shared" si="201"/>
        <v>DUD</v>
      </c>
      <c r="M242" t="str">
        <f t="shared" si="202"/>
        <v>DUD</v>
      </c>
      <c r="N242" t="str">
        <f t="shared" si="203"/>
        <v>DUD</v>
      </c>
      <c r="O242" t="str">
        <f t="shared" si="204"/>
        <v>DUD</v>
      </c>
      <c r="P242" t="str">
        <f t="shared" si="205"/>
        <v>DUD</v>
      </c>
      <c r="Q242" t="str">
        <f t="shared" si="206"/>
        <v>DUD</v>
      </c>
      <c r="R242" t="str">
        <f t="shared" si="207"/>
        <v>DUD</v>
      </c>
      <c r="S242" t="str">
        <f t="shared" si="208"/>
        <v>DUD</v>
      </c>
      <c r="T242" t="str">
        <f t="shared" si="209"/>
        <v>DUD</v>
      </c>
      <c r="U242" t="str">
        <f t="shared" si="210"/>
        <v>DUD</v>
      </c>
      <c r="V242" t="str">
        <f t="shared" si="211"/>
        <v>DUD</v>
      </c>
      <c r="W242" t="str">
        <f t="shared" si="212"/>
        <v>DUD</v>
      </c>
      <c r="X242" t="str">
        <f t="shared" si="213"/>
        <v>DUD</v>
      </c>
      <c r="Y242" t="str">
        <f t="shared" si="214"/>
        <v>DUD</v>
      </c>
      <c r="Z242" t="str">
        <f t="shared" si="215"/>
        <v>DUD</v>
      </c>
      <c r="AA242" t="str">
        <f t="shared" si="216"/>
        <v>DUD</v>
      </c>
      <c r="AB242" t="str">
        <f t="shared" si="217"/>
        <v>DUD</v>
      </c>
      <c r="AC242" t="str">
        <f t="shared" si="218"/>
        <v>DUD</v>
      </c>
      <c r="AD242" t="str">
        <f t="shared" si="219"/>
        <v>DUD</v>
      </c>
      <c r="AE242" t="str">
        <f t="shared" si="220"/>
        <v>DUD</v>
      </c>
      <c r="AF242" t="str">
        <f t="shared" si="221"/>
        <v>DUD</v>
      </c>
      <c r="AG242" t="str">
        <f t="shared" si="222"/>
        <v>DUD</v>
      </c>
      <c r="AH242" t="str">
        <f t="shared" si="223"/>
        <v>DUD</v>
      </c>
      <c r="AI242" t="str">
        <f t="shared" si="224"/>
        <v>DUD</v>
      </c>
      <c r="AJ242" t="str">
        <f t="shared" si="225"/>
        <v>DUD</v>
      </c>
      <c r="AK242" t="str">
        <f t="shared" si="226"/>
        <v>DUD</v>
      </c>
      <c r="AL242" t="str">
        <f t="shared" si="227"/>
        <v>DUD</v>
      </c>
      <c r="AM242" t="str">
        <f t="shared" si="228"/>
        <v>DUD</v>
      </c>
      <c r="AN242" t="str">
        <f t="shared" si="229"/>
        <v>DUD</v>
      </c>
      <c r="AO242">
        <f t="shared" si="230"/>
        <v>0</v>
      </c>
      <c r="AP242" s="69">
        <f t="shared" si="231"/>
        <v>1</v>
      </c>
      <c r="AQ242" s="21" t="str">
        <f t="shared" si="232"/>
        <v>Atkinson, A.B. Jr. (2002) A Model for the PTX Properties of H2O-NaCl. Unpublished MSc Thesis, Dept. of Geosciences, Virginia Tech, Blacksburg VA, 133 pp.</v>
      </c>
      <c r="AR242" s="30" t="e">
        <f t="shared" si="233"/>
        <v>#VALUE!</v>
      </c>
      <c r="AS242" s="30" t="e">
        <f t="shared" si="234"/>
        <v>#VALUE!</v>
      </c>
      <c r="AT242" s="30" t="e">
        <f t="shared" si="235"/>
        <v>#VALUE!</v>
      </c>
      <c r="AU242" s="68" t="str">
        <f t="shared" si="236"/>
        <v/>
      </c>
      <c r="AV242" s="30" t="str">
        <f t="shared" si="237"/>
        <v/>
      </c>
      <c r="AW242" s="63" t="e">
        <f>IF(AND(A242&gt;C242,B242="halite"),'Tm-supplement'!AS242,         0.9923-0.030512*(C242/100)^2-0.00021977*(C242/100)^4+0.086241*(D242)/10-0.041768*(C242/100)*(D242/10)+0.014825*(C242/100)^2*(D242/10)+0.001446*(C242/100)^3*(D242/10)-0.0000000030852*(C242/100)^8*(D242/10)+0.013051*(C242/100)*(D242/10)^2-0.0061402*(C242/100)^2*(D242/10)^2-0.0012843*(D242/10)^3+0.00037604*(C242/100)^2*(D242/10)^3-0.0000000099594*(C242/100)^2*(D242/10)^7)</f>
        <v>#VALUE!</v>
      </c>
      <c r="AX242" s="40" t="e">
        <f t="shared" si="238"/>
        <v>#VALUE!</v>
      </c>
      <c r="AY242"/>
    </row>
    <row r="243" spans="1:51" ht="13" customHeight="1">
      <c r="A243" t="str">
        <f>IF(ISBLANK(Main!C135), IF(ISNUMBER(Main!F135), 'Tm-Th-Salinity'!H243,""),Main!C135)</f>
        <v/>
      </c>
      <c r="B243">
        <f>Main!D135</f>
        <v>0</v>
      </c>
      <c r="C243" s="20" t="str">
        <f>IF(ISNUMBER(Main!E135),Main!E135,"")</f>
        <v/>
      </c>
      <c r="D243" s="25" t="e">
        <f>IF('Tm-Th-Salinity'!E243=0, 0.000001, 'Tm-supplement'!BB243)</f>
        <v>#VALUE!</v>
      </c>
      <c r="E243" t="e">
        <f t="shared" si="194"/>
        <v>#VALUE!</v>
      </c>
      <c r="F243" t="e">
        <f t="shared" si="195"/>
        <v>#VALUE!</v>
      </c>
      <c r="G243" t="str">
        <f t="shared" si="196"/>
        <v>DUD</v>
      </c>
      <c r="H243" t="str">
        <f t="shared" si="197"/>
        <v>DUD</v>
      </c>
      <c r="I243" t="str">
        <f t="shared" si="198"/>
        <v>DUD</v>
      </c>
      <c r="J243" t="str">
        <f t="shared" si="199"/>
        <v>DUD</v>
      </c>
      <c r="K243" t="str">
        <f t="shared" si="200"/>
        <v>DUD</v>
      </c>
      <c r="L243" t="str">
        <f t="shared" si="201"/>
        <v>DUD</v>
      </c>
      <c r="M243" t="str">
        <f t="shared" si="202"/>
        <v>DUD</v>
      </c>
      <c r="N243" t="str">
        <f t="shared" si="203"/>
        <v>DUD</v>
      </c>
      <c r="O243" t="str">
        <f t="shared" si="204"/>
        <v>DUD</v>
      </c>
      <c r="P243" t="str">
        <f t="shared" si="205"/>
        <v>DUD</v>
      </c>
      <c r="Q243" t="str">
        <f t="shared" si="206"/>
        <v>DUD</v>
      </c>
      <c r="R243" t="str">
        <f t="shared" si="207"/>
        <v>DUD</v>
      </c>
      <c r="S243" t="str">
        <f t="shared" si="208"/>
        <v>DUD</v>
      </c>
      <c r="T243" t="str">
        <f t="shared" si="209"/>
        <v>DUD</v>
      </c>
      <c r="U243" t="str">
        <f t="shared" si="210"/>
        <v>DUD</v>
      </c>
      <c r="V243" t="str">
        <f t="shared" si="211"/>
        <v>DUD</v>
      </c>
      <c r="W243" t="str">
        <f t="shared" si="212"/>
        <v>DUD</v>
      </c>
      <c r="X243" t="str">
        <f t="shared" si="213"/>
        <v>DUD</v>
      </c>
      <c r="Y243" t="str">
        <f t="shared" si="214"/>
        <v>DUD</v>
      </c>
      <c r="Z243" t="str">
        <f t="shared" si="215"/>
        <v>DUD</v>
      </c>
      <c r="AA243" t="str">
        <f t="shared" si="216"/>
        <v>DUD</v>
      </c>
      <c r="AB243" t="str">
        <f t="shared" si="217"/>
        <v>DUD</v>
      </c>
      <c r="AC243" t="str">
        <f t="shared" si="218"/>
        <v>DUD</v>
      </c>
      <c r="AD243" t="str">
        <f t="shared" si="219"/>
        <v>DUD</v>
      </c>
      <c r="AE243" t="str">
        <f t="shared" si="220"/>
        <v>DUD</v>
      </c>
      <c r="AF243" t="str">
        <f t="shared" si="221"/>
        <v>DUD</v>
      </c>
      <c r="AG243" t="str">
        <f t="shared" si="222"/>
        <v>DUD</v>
      </c>
      <c r="AH243" t="str">
        <f t="shared" si="223"/>
        <v>DUD</v>
      </c>
      <c r="AI243" t="str">
        <f t="shared" si="224"/>
        <v>DUD</v>
      </c>
      <c r="AJ243" t="str">
        <f t="shared" si="225"/>
        <v>DUD</v>
      </c>
      <c r="AK243" t="str">
        <f t="shared" si="226"/>
        <v>DUD</v>
      </c>
      <c r="AL243" t="str">
        <f t="shared" si="227"/>
        <v>DUD</v>
      </c>
      <c r="AM243" t="str">
        <f t="shared" si="228"/>
        <v>DUD</v>
      </c>
      <c r="AN243" t="str">
        <f t="shared" si="229"/>
        <v>DUD</v>
      </c>
      <c r="AO243">
        <f t="shared" si="230"/>
        <v>0</v>
      </c>
      <c r="AP243" s="69">
        <f t="shared" si="231"/>
        <v>1</v>
      </c>
      <c r="AQ243" s="21" t="str">
        <f t="shared" si="232"/>
        <v>Atkinson, A.B. Jr. (2002) A Model for the PTX Properties of H2O-NaCl. Unpublished MSc Thesis, Dept. of Geosciences, Virginia Tech, Blacksburg VA, 133 pp.</v>
      </c>
      <c r="AR243" s="30" t="e">
        <f t="shared" si="233"/>
        <v>#VALUE!</v>
      </c>
      <c r="AS243" s="30" t="e">
        <f t="shared" si="234"/>
        <v>#VALUE!</v>
      </c>
      <c r="AT243" s="30" t="e">
        <f t="shared" si="235"/>
        <v>#VALUE!</v>
      </c>
      <c r="AU243" s="68" t="str">
        <f t="shared" si="236"/>
        <v/>
      </c>
      <c r="AV243" s="30" t="str">
        <f t="shared" si="237"/>
        <v/>
      </c>
      <c r="AW243" s="63" t="e">
        <f>IF(AND(A243&gt;C243,B243="halite"),'Tm-supplement'!AS243,         0.9923-0.030512*(C243/100)^2-0.00021977*(C243/100)^4+0.086241*(D243)/10-0.041768*(C243/100)*(D243/10)+0.014825*(C243/100)^2*(D243/10)+0.001446*(C243/100)^3*(D243/10)-0.0000000030852*(C243/100)^8*(D243/10)+0.013051*(C243/100)*(D243/10)^2-0.0061402*(C243/100)^2*(D243/10)^2-0.0012843*(D243/10)^3+0.00037604*(C243/100)^2*(D243/10)^3-0.0000000099594*(C243/100)^2*(D243/10)^7)</f>
        <v>#VALUE!</v>
      </c>
      <c r="AX243" s="40" t="e">
        <f t="shared" si="238"/>
        <v>#VALUE!</v>
      </c>
      <c r="AY243"/>
    </row>
    <row r="244" spans="1:51" ht="13" customHeight="1">
      <c r="A244" t="str">
        <f>IF(ISBLANK(Main!C136), IF(ISNUMBER(Main!F136), 'Tm-Th-Salinity'!H244,""),Main!C136)</f>
        <v/>
      </c>
      <c r="B244">
        <f>Main!D136</f>
        <v>0</v>
      </c>
      <c r="C244" s="20" t="str">
        <f>IF(ISNUMBER(Main!E136),Main!E136,"")</f>
        <v/>
      </c>
      <c r="D244" s="25" t="e">
        <f>IF('Tm-Th-Salinity'!E244=0, 0.000001, 'Tm-supplement'!BB244)</f>
        <v>#VALUE!</v>
      </c>
      <c r="E244" t="e">
        <f t="shared" si="194"/>
        <v>#VALUE!</v>
      </c>
      <c r="F244" t="e">
        <f t="shared" si="195"/>
        <v>#VALUE!</v>
      </c>
      <c r="G244" t="str">
        <f t="shared" si="196"/>
        <v>DUD</v>
      </c>
      <c r="H244" t="str">
        <f t="shared" si="197"/>
        <v>DUD</v>
      </c>
      <c r="I244" t="str">
        <f t="shared" si="198"/>
        <v>DUD</v>
      </c>
      <c r="J244" t="str">
        <f t="shared" si="199"/>
        <v>DUD</v>
      </c>
      <c r="K244" t="str">
        <f t="shared" si="200"/>
        <v>DUD</v>
      </c>
      <c r="L244" t="str">
        <f t="shared" si="201"/>
        <v>DUD</v>
      </c>
      <c r="M244" t="str">
        <f t="shared" si="202"/>
        <v>DUD</v>
      </c>
      <c r="N244" t="str">
        <f t="shared" si="203"/>
        <v>DUD</v>
      </c>
      <c r="O244" t="str">
        <f t="shared" si="204"/>
        <v>DUD</v>
      </c>
      <c r="P244" t="str">
        <f t="shared" si="205"/>
        <v>DUD</v>
      </c>
      <c r="Q244" t="str">
        <f t="shared" si="206"/>
        <v>DUD</v>
      </c>
      <c r="R244" t="str">
        <f t="shared" si="207"/>
        <v>DUD</v>
      </c>
      <c r="S244" t="str">
        <f t="shared" si="208"/>
        <v>DUD</v>
      </c>
      <c r="T244" t="str">
        <f t="shared" si="209"/>
        <v>DUD</v>
      </c>
      <c r="U244" t="str">
        <f t="shared" si="210"/>
        <v>DUD</v>
      </c>
      <c r="V244" t="str">
        <f t="shared" si="211"/>
        <v>DUD</v>
      </c>
      <c r="W244" t="str">
        <f t="shared" si="212"/>
        <v>DUD</v>
      </c>
      <c r="X244" t="str">
        <f t="shared" si="213"/>
        <v>DUD</v>
      </c>
      <c r="Y244" t="str">
        <f t="shared" si="214"/>
        <v>DUD</v>
      </c>
      <c r="Z244" t="str">
        <f t="shared" si="215"/>
        <v>DUD</v>
      </c>
      <c r="AA244" t="str">
        <f t="shared" si="216"/>
        <v>DUD</v>
      </c>
      <c r="AB244" t="str">
        <f t="shared" si="217"/>
        <v>DUD</v>
      </c>
      <c r="AC244" t="str">
        <f t="shared" si="218"/>
        <v>DUD</v>
      </c>
      <c r="AD244" t="str">
        <f t="shared" si="219"/>
        <v>DUD</v>
      </c>
      <c r="AE244" t="str">
        <f t="shared" si="220"/>
        <v>DUD</v>
      </c>
      <c r="AF244" t="str">
        <f t="shared" si="221"/>
        <v>DUD</v>
      </c>
      <c r="AG244" t="str">
        <f t="shared" si="222"/>
        <v>DUD</v>
      </c>
      <c r="AH244" t="str">
        <f t="shared" si="223"/>
        <v>DUD</v>
      </c>
      <c r="AI244" t="str">
        <f t="shared" si="224"/>
        <v>DUD</v>
      </c>
      <c r="AJ244" t="str">
        <f t="shared" si="225"/>
        <v>DUD</v>
      </c>
      <c r="AK244" t="str">
        <f t="shared" si="226"/>
        <v>DUD</v>
      </c>
      <c r="AL244" t="str">
        <f t="shared" si="227"/>
        <v>DUD</v>
      </c>
      <c r="AM244" t="str">
        <f t="shared" si="228"/>
        <v>DUD</v>
      </c>
      <c r="AN244" t="str">
        <f t="shared" si="229"/>
        <v>DUD</v>
      </c>
      <c r="AO244">
        <f t="shared" si="230"/>
        <v>0</v>
      </c>
      <c r="AP244" s="69">
        <f t="shared" si="231"/>
        <v>1</v>
      </c>
      <c r="AQ244" s="21" t="str">
        <f t="shared" si="232"/>
        <v>Atkinson, A.B. Jr. (2002) A Model for the PTX Properties of H2O-NaCl. Unpublished MSc Thesis, Dept. of Geosciences, Virginia Tech, Blacksburg VA, 133 pp.</v>
      </c>
      <c r="AR244" s="30" t="e">
        <f t="shared" si="233"/>
        <v>#VALUE!</v>
      </c>
      <c r="AS244" s="30" t="e">
        <f t="shared" si="234"/>
        <v>#VALUE!</v>
      </c>
      <c r="AT244" s="30" t="e">
        <f t="shared" si="235"/>
        <v>#VALUE!</v>
      </c>
      <c r="AU244" s="68" t="str">
        <f t="shared" si="236"/>
        <v/>
      </c>
      <c r="AV244" s="30" t="str">
        <f t="shared" si="237"/>
        <v/>
      </c>
      <c r="AW244" s="63" t="e">
        <f>IF(AND(A244&gt;C244,B244="halite"),'Tm-supplement'!AS244,         0.9923-0.030512*(C244/100)^2-0.00021977*(C244/100)^4+0.086241*(D244)/10-0.041768*(C244/100)*(D244/10)+0.014825*(C244/100)^2*(D244/10)+0.001446*(C244/100)^3*(D244/10)-0.0000000030852*(C244/100)^8*(D244/10)+0.013051*(C244/100)*(D244/10)^2-0.0061402*(C244/100)^2*(D244/10)^2-0.0012843*(D244/10)^3+0.00037604*(C244/100)^2*(D244/10)^3-0.0000000099594*(C244/100)^2*(D244/10)^7)</f>
        <v>#VALUE!</v>
      </c>
      <c r="AX244" s="40" t="e">
        <f t="shared" si="238"/>
        <v>#VALUE!</v>
      </c>
      <c r="AY244"/>
    </row>
    <row r="245" spans="1:51" ht="13" customHeight="1">
      <c r="A245" t="str">
        <f>IF(ISBLANK(Main!C137), IF(ISNUMBER(Main!F137), 'Tm-Th-Salinity'!H245,""),Main!C137)</f>
        <v/>
      </c>
      <c r="B245">
        <f>Main!D137</f>
        <v>0</v>
      </c>
      <c r="C245" s="20" t="str">
        <f>IF(ISNUMBER(Main!E137),Main!E137,"")</f>
        <v/>
      </c>
      <c r="D245" s="25" t="e">
        <f>IF('Tm-Th-Salinity'!E245=0, 0.000001, 'Tm-supplement'!BB245)</f>
        <v>#VALUE!</v>
      </c>
      <c r="E245" t="e">
        <f t="shared" si="194"/>
        <v>#VALUE!</v>
      </c>
      <c r="F245" t="e">
        <f t="shared" si="195"/>
        <v>#VALUE!</v>
      </c>
      <c r="G245" t="str">
        <f t="shared" si="196"/>
        <v>DUD</v>
      </c>
      <c r="H245" t="str">
        <f t="shared" si="197"/>
        <v>DUD</v>
      </c>
      <c r="I245" t="str">
        <f t="shared" si="198"/>
        <v>DUD</v>
      </c>
      <c r="J245" t="str">
        <f t="shared" si="199"/>
        <v>DUD</v>
      </c>
      <c r="K245" t="str">
        <f t="shared" si="200"/>
        <v>DUD</v>
      </c>
      <c r="L245" t="str">
        <f t="shared" si="201"/>
        <v>DUD</v>
      </c>
      <c r="M245" t="str">
        <f t="shared" si="202"/>
        <v>DUD</v>
      </c>
      <c r="N245" t="str">
        <f t="shared" si="203"/>
        <v>DUD</v>
      </c>
      <c r="O245" t="str">
        <f t="shared" si="204"/>
        <v>DUD</v>
      </c>
      <c r="P245" t="str">
        <f t="shared" si="205"/>
        <v>DUD</v>
      </c>
      <c r="Q245" t="str">
        <f t="shared" si="206"/>
        <v>DUD</v>
      </c>
      <c r="R245" t="str">
        <f t="shared" si="207"/>
        <v>DUD</v>
      </c>
      <c r="S245" t="str">
        <f t="shared" si="208"/>
        <v>DUD</v>
      </c>
      <c r="T245" t="str">
        <f t="shared" si="209"/>
        <v>DUD</v>
      </c>
      <c r="U245" t="str">
        <f t="shared" si="210"/>
        <v>DUD</v>
      </c>
      <c r="V245" t="str">
        <f t="shared" si="211"/>
        <v>DUD</v>
      </c>
      <c r="W245" t="str">
        <f t="shared" si="212"/>
        <v>DUD</v>
      </c>
      <c r="X245" t="str">
        <f t="shared" si="213"/>
        <v>DUD</v>
      </c>
      <c r="Y245" t="str">
        <f t="shared" si="214"/>
        <v>DUD</v>
      </c>
      <c r="Z245" t="str">
        <f t="shared" si="215"/>
        <v>DUD</v>
      </c>
      <c r="AA245" t="str">
        <f t="shared" si="216"/>
        <v>DUD</v>
      </c>
      <c r="AB245" t="str">
        <f t="shared" si="217"/>
        <v>DUD</v>
      </c>
      <c r="AC245" t="str">
        <f t="shared" si="218"/>
        <v>DUD</v>
      </c>
      <c r="AD245" t="str">
        <f t="shared" si="219"/>
        <v>DUD</v>
      </c>
      <c r="AE245" t="str">
        <f t="shared" si="220"/>
        <v>DUD</v>
      </c>
      <c r="AF245" t="str">
        <f t="shared" si="221"/>
        <v>DUD</v>
      </c>
      <c r="AG245" t="str">
        <f t="shared" si="222"/>
        <v>DUD</v>
      </c>
      <c r="AH245" t="str">
        <f t="shared" si="223"/>
        <v>DUD</v>
      </c>
      <c r="AI245" t="str">
        <f t="shared" si="224"/>
        <v>DUD</v>
      </c>
      <c r="AJ245" t="str">
        <f t="shared" si="225"/>
        <v>DUD</v>
      </c>
      <c r="AK245" t="str">
        <f t="shared" si="226"/>
        <v>DUD</v>
      </c>
      <c r="AL245" t="str">
        <f t="shared" si="227"/>
        <v>DUD</v>
      </c>
      <c r="AM245" t="str">
        <f t="shared" si="228"/>
        <v>DUD</v>
      </c>
      <c r="AN245" t="str">
        <f t="shared" si="229"/>
        <v>DUD</v>
      </c>
      <c r="AO245">
        <f t="shared" si="230"/>
        <v>0</v>
      </c>
      <c r="AP245" s="69">
        <f t="shared" si="231"/>
        <v>1</v>
      </c>
      <c r="AQ245" s="21" t="str">
        <f t="shared" si="232"/>
        <v>Atkinson, A.B. Jr. (2002) A Model for the PTX Properties of H2O-NaCl. Unpublished MSc Thesis, Dept. of Geosciences, Virginia Tech, Blacksburg VA, 133 pp.</v>
      </c>
      <c r="AR245" s="30" t="e">
        <f t="shared" si="233"/>
        <v>#VALUE!</v>
      </c>
      <c r="AS245" s="30" t="e">
        <f t="shared" si="234"/>
        <v>#VALUE!</v>
      </c>
      <c r="AT245" s="30" t="e">
        <f t="shared" si="235"/>
        <v>#VALUE!</v>
      </c>
      <c r="AU245" s="68" t="str">
        <f t="shared" si="236"/>
        <v/>
      </c>
      <c r="AV245" s="30" t="str">
        <f t="shared" si="237"/>
        <v/>
      </c>
      <c r="AW245" s="63" t="e">
        <f>IF(AND(A245&gt;C245,B245="halite"),'Tm-supplement'!AS245,         0.9923-0.030512*(C245/100)^2-0.00021977*(C245/100)^4+0.086241*(D245)/10-0.041768*(C245/100)*(D245/10)+0.014825*(C245/100)^2*(D245/10)+0.001446*(C245/100)^3*(D245/10)-0.0000000030852*(C245/100)^8*(D245/10)+0.013051*(C245/100)*(D245/10)^2-0.0061402*(C245/100)^2*(D245/10)^2-0.0012843*(D245/10)^3+0.00037604*(C245/100)^2*(D245/10)^3-0.0000000099594*(C245/100)^2*(D245/10)^7)</f>
        <v>#VALUE!</v>
      </c>
      <c r="AX245" s="40" t="e">
        <f t="shared" si="238"/>
        <v>#VALUE!</v>
      </c>
      <c r="AY245"/>
    </row>
    <row r="246" spans="1:51" ht="13" customHeight="1">
      <c r="A246" t="str">
        <f>IF(ISBLANK(Main!C138), IF(ISNUMBER(Main!F138), 'Tm-Th-Salinity'!H246,""),Main!C138)</f>
        <v/>
      </c>
      <c r="B246">
        <f>Main!D138</f>
        <v>0</v>
      </c>
      <c r="C246" s="20" t="str">
        <f>IF(ISNUMBER(Main!E138),Main!E138,"")</f>
        <v/>
      </c>
      <c r="D246" s="25" t="e">
        <f>IF('Tm-Th-Salinity'!E246=0, 0.000001, 'Tm-supplement'!BB246)</f>
        <v>#VALUE!</v>
      </c>
      <c r="E246" t="e">
        <f t="shared" si="194"/>
        <v>#VALUE!</v>
      </c>
      <c r="F246" t="e">
        <f t="shared" si="195"/>
        <v>#VALUE!</v>
      </c>
      <c r="G246" t="str">
        <f t="shared" si="196"/>
        <v>DUD</v>
      </c>
      <c r="H246" t="str">
        <f t="shared" si="197"/>
        <v>DUD</v>
      </c>
      <c r="I246" t="str">
        <f t="shared" si="198"/>
        <v>DUD</v>
      </c>
      <c r="J246" t="str">
        <f t="shared" si="199"/>
        <v>DUD</v>
      </c>
      <c r="K246" t="str">
        <f t="shared" si="200"/>
        <v>DUD</v>
      </c>
      <c r="L246" t="str">
        <f t="shared" si="201"/>
        <v>DUD</v>
      </c>
      <c r="M246" t="str">
        <f t="shared" si="202"/>
        <v>DUD</v>
      </c>
      <c r="N246" t="str">
        <f t="shared" si="203"/>
        <v>DUD</v>
      </c>
      <c r="O246" t="str">
        <f t="shared" si="204"/>
        <v>DUD</v>
      </c>
      <c r="P246" t="str">
        <f t="shared" si="205"/>
        <v>DUD</v>
      </c>
      <c r="Q246" t="str">
        <f t="shared" si="206"/>
        <v>DUD</v>
      </c>
      <c r="R246" t="str">
        <f t="shared" si="207"/>
        <v>DUD</v>
      </c>
      <c r="S246" t="str">
        <f t="shared" si="208"/>
        <v>DUD</v>
      </c>
      <c r="T246" t="str">
        <f t="shared" si="209"/>
        <v>DUD</v>
      </c>
      <c r="U246" t="str">
        <f t="shared" si="210"/>
        <v>DUD</v>
      </c>
      <c r="V246" t="str">
        <f t="shared" si="211"/>
        <v>DUD</v>
      </c>
      <c r="W246" t="str">
        <f t="shared" si="212"/>
        <v>DUD</v>
      </c>
      <c r="X246" t="str">
        <f t="shared" si="213"/>
        <v>DUD</v>
      </c>
      <c r="Y246" t="str">
        <f t="shared" si="214"/>
        <v>DUD</v>
      </c>
      <c r="Z246" t="str">
        <f t="shared" si="215"/>
        <v>DUD</v>
      </c>
      <c r="AA246" t="str">
        <f t="shared" si="216"/>
        <v>DUD</v>
      </c>
      <c r="AB246" t="str">
        <f t="shared" si="217"/>
        <v>DUD</v>
      </c>
      <c r="AC246" t="str">
        <f t="shared" si="218"/>
        <v>DUD</v>
      </c>
      <c r="AD246" t="str">
        <f t="shared" si="219"/>
        <v>DUD</v>
      </c>
      <c r="AE246" t="str">
        <f t="shared" si="220"/>
        <v>DUD</v>
      </c>
      <c r="AF246" t="str">
        <f t="shared" si="221"/>
        <v>DUD</v>
      </c>
      <c r="AG246" t="str">
        <f t="shared" si="222"/>
        <v>DUD</v>
      </c>
      <c r="AH246" t="str">
        <f t="shared" si="223"/>
        <v>DUD</v>
      </c>
      <c r="AI246" t="str">
        <f t="shared" si="224"/>
        <v>DUD</v>
      </c>
      <c r="AJ246" t="str">
        <f t="shared" si="225"/>
        <v>DUD</v>
      </c>
      <c r="AK246" t="str">
        <f t="shared" si="226"/>
        <v>DUD</v>
      </c>
      <c r="AL246" t="str">
        <f t="shared" si="227"/>
        <v>DUD</v>
      </c>
      <c r="AM246" t="str">
        <f t="shared" si="228"/>
        <v>DUD</v>
      </c>
      <c r="AN246" t="str">
        <f t="shared" si="229"/>
        <v>DUD</v>
      </c>
      <c r="AO246">
        <f t="shared" si="230"/>
        <v>0</v>
      </c>
      <c r="AP246" s="69">
        <f t="shared" si="231"/>
        <v>1</v>
      </c>
      <c r="AQ246" s="21" t="str">
        <f t="shared" si="232"/>
        <v>Atkinson, A.B. Jr. (2002) A Model for the PTX Properties of H2O-NaCl. Unpublished MSc Thesis, Dept. of Geosciences, Virginia Tech, Blacksburg VA, 133 pp.</v>
      </c>
      <c r="AR246" s="30" t="e">
        <f t="shared" si="233"/>
        <v>#VALUE!</v>
      </c>
      <c r="AS246" s="30" t="e">
        <f t="shared" si="234"/>
        <v>#VALUE!</v>
      </c>
      <c r="AT246" s="30" t="e">
        <f t="shared" si="235"/>
        <v>#VALUE!</v>
      </c>
      <c r="AU246" s="68" t="str">
        <f t="shared" si="236"/>
        <v/>
      </c>
      <c r="AV246" s="30" t="str">
        <f t="shared" si="237"/>
        <v/>
      </c>
      <c r="AW246" s="63" t="e">
        <f>IF(AND(A246&gt;C246,B246="halite"),'Tm-supplement'!AS246,         0.9923-0.030512*(C246/100)^2-0.00021977*(C246/100)^4+0.086241*(D246)/10-0.041768*(C246/100)*(D246/10)+0.014825*(C246/100)^2*(D246/10)+0.001446*(C246/100)^3*(D246/10)-0.0000000030852*(C246/100)^8*(D246/10)+0.013051*(C246/100)*(D246/10)^2-0.0061402*(C246/100)^2*(D246/10)^2-0.0012843*(D246/10)^3+0.00037604*(C246/100)^2*(D246/10)^3-0.0000000099594*(C246/100)^2*(D246/10)^7)</f>
        <v>#VALUE!</v>
      </c>
      <c r="AX246" s="40" t="e">
        <f t="shared" si="238"/>
        <v>#VALUE!</v>
      </c>
      <c r="AY246"/>
    </row>
    <row r="247" spans="1:51" ht="13" customHeight="1">
      <c r="A247" t="str">
        <f>IF(ISBLANK(Main!C139), IF(ISNUMBER(Main!F139), 'Tm-Th-Salinity'!H247,""),Main!C139)</f>
        <v/>
      </c>
      <c r="B247">
        <f>Main!D139</f>
        <v>0</v>
      </c>
      <c r="C247" s="20" t="str">
        <f>IF(ISNUMBER(Main!E139),Main!E139,"")</f>
        <v/>
      </c>
      <c r="D247" s="25" t="e">
        <f>IF('Tm-Th-Salinity'!E247=0, 0.000001, 'Tm-supplement'!BB247)</f>
        <v>#VALUE!</v>
      </c>
      <c r="E247" t="e">
        <f t="shared" si="194"/>
        <v>#VALUE!</v>
      </c>
      <c r="F247" t="e">
        <f t="shared" si="195"/>
        <v>#VALUE!</v>
      </c>
      <c r="G247" t="str">
        <f t="shared" si="196"/>
        <v>DUD</v>
      </c>
      <c r="H247" t="str">
        <f t="shared" si="197"/>
        <v>DUD</v>
      </c>
      <c r="I247" t="str">
        <f t="shared" si="198"/>
        <v>DUD</v>
      </c>
      <c r="J247" t="str">
        <f t="shared" si="199"/>
        <v>DUD</v>
      </c>
      <c r="K247" t="str">
        <f t="shared" si="200"/>
        <v>DUD</v>
      </c>
      <c r="L247" t="str">
        <f t="shared" si="201"/>
        <v>DUD</v>
      </c>
      <c r="M247" t="str">
        <f t="shared" si="202"/>
        <v>DUD</v>
      </c>
      <c r="N247" t="str">
        <f t="shared" si="203"/>
        <v>DUD</v>
      </c>
      <c r="O247" t="str">
        <f t="shared" si="204"/>
        <v>DUD</v>
      </c>
      <c r="P247" t="str">
        <f t="shared" si="205"/>
        <v>DUD</v>
      </c>
      <c r="Q247" t="str">
        <f t="shared" si="206"/>
        <v>DUD</v>
      </c>
      <c r="R247" t="str">
        <f t="shared" si="207"/>
        <v>DUD</v>
      </c>
      <c r="S247" t="str">
        <f t="shared" si="208"/>
        <v>DUD</v>
      </c>
      <c r="T247" t="str">
        <f t="shared" si="209"/>
        <v>DUD</v>
      </c>
      <c r="U247" t="str">
        <f t="shared" si="210"/>
        <v>DUD</v>
      </c>
      <c r="V247" t="str">
        <f t="shared" si="211"/>
        <v>DUD</v>
      </c>
      <c r="W247" t="str">
        <f t="shared" si="212"/>
        <v>DUD</v>
      </c>
      <c r="X247" t="str">
        <f t="shared" si="213"/>
        <v>DUD</v>
      </c>
      <c r="Y247" t="str">
        <f t="shared" si="214"/>
        <v>DUD</v>
      </c>
      <c r="Z247" t="str">
        <f t="shared" si="215"/>
        <v>DUD</v>
      </c>
      <c r="AA247" t="str">
        <f t="shared" si="216"/>
        <v>DUD</v>
      </c>
      <c r="AB247" t="str">
        <f t="shared" si="217"/>
        <v>DUD</v>
      </c>
      <c r="AC247" t="str">
        <f t="shared" si="218"/>
        <v>DUD</v>
      </c>
      <c r="AD247" t="str">
        <f t="shared" si="219"/>
        <v>DUD</v>
      </c>
      <c r="AE247" t="str">
        <f t="shared" si="220"/>
        <v>DUD</v>
      </c>
      <c r="AF247" t="str">
        <f t="shared" si="221"/>
        <v>DUD</v>
      </c>
      <c r="AG247" t="str">
        <f t="shared" si="222"/>
        <v>DUD</v>
      </c>
      <c r="AH247" t="str">
        <f t="shared" si="223"/>
        <v>DUD</v>
      </c>
      <c r="AI247" t="str">
        <f t="shared" si="224"/>
        <v>DUD</v>
      </c>
      <c r="AJ247" t="str">
        <f t="shared" si="225"/>
        <v>DUD</v>
      </c>
      <c r="AK247" t="str">
        <f t="shared" si="226"/>
        <v>DUD</v>
      </c>
      <c r="AL247" t="str">
        <f t="shared" si="227"/>
        <v>DUD</v>
      </c>
      <c r="AM247" t="str">
        <f t="shared" si="228"/>
        <v>DUD</v>
      </c>
      <c r="AN247" t="str">
        <f t="shared" si="229"/>
        <v>DUD</v>
      </c>
      <c r="AO247">
        <f t="shared" si="230"/>
        <v>0</v>
      </c>
      <c r="AP247" s="69">
        <f t="shared" si="231"/>
        <v>1</v>
      </c>
      <c r="AQ247" s="21" t="str">
        <f t="shared" si="232"/>
        <v>Atkinson, A.B. Jr. (2002) A Model for the PTX Properties of H2O-NaCl. Unpublished MSc Thesis, Dept. of Geosciences, Virginia Tech, Blacksburg VA, 133 pp.</v>
      </c>
      <c r="AR247" s="30" t="e">
        <f t="shared" si="233"/>
        <v>#VALUE!</v>
      </c>
      <c r="AS247" s="30" t="e">
        <f t="shared" si="234"/>
        <v>#VALUE!</v>
      </c>
      <c r="AT247" s="30" t="e">
        <f t="shared" si="235"/>
        <v>#VALUE!</v>
      </c>
      <c r="AU247" s="68" t="str">
        <f t="shared" si="236"/>
        <v/>
      </c>
      <c r="AV247" s="30" t="str">
        <f t="shared" si="237"/>
        <v/>
      </c>
      <c r="AW247" s="63" t="e">
        <f>IF(AND(A247&gt;C247,B247="halite"),'Tm-supplement'!AS247,         0.9923-0.030512*(C247/100)^2-0.00021977*(C247/100)^4+0.086241*(D247)/10-0.041768*(C247/100)*(D247/10)+0.014825*(C247/100)^2*(D247/10)+0.001446*(C247/100)^3*(D247/10)-0.0000000030852*(C247/100)^8*(D247/10)+0.013051*(C247/100)*(D247/10)^2-0.0061402*(C247/100)^2*(D247/10)^2-0.0012843*(D247/10)^3+0.00037604*(C247/100)^2*(D247/10)^3-0.0000000099594*(C247/100)^2*(D247/10)^7)</f>
        <v>#VALUE!</v>
      </c>
      <c r="AX247" s="40" t="e">
        <f t="shared" si="238"/>
        <v>#VALUE!</v>
      </c>
      <c r="AY247"/>
    </row>
    <row r="248" spans="1:51" ht="13" customHeight="1">
      <c r="A248" t="str">
        <f>IF(ISBLANK(Main!C140), IF(ISNUMBER(Main!F140), 'Tm-Th-Salinity'!H248,""),Main!C140)</f>
        <v/>
      </c>
      <c r="B248">
        <f>Main!D140</f>
        <v>0</v>
      </c>
      <c r="C248" s="20" t="str">
        <f>IF(ISNUMBER(Main!E140),Main!E140,"")</f>
        <v/>
      </c>
      <c r="D248" s="25" t="e">
        <f>IF('Tm-Th-Salinity'!E248=0, 0.000001, 'Tm-supplement'!BB248)</f>
        <v>#VALUE!</v>
      </c>
      <c r="E248" t="e">
        <f t="shared" si="194"/>
        <v>#VALUE!</v>
      </c>
      <c r="F248" t="e">
        <f t="shared" si="195"/>
        <v>#VALUE!</v>
      </c>
      <c r="G248" t="str">
        <f t="shared" si="196"/>
        <v>DUD</v>
      </c>
      <c r="H248" t="str">
        <f t="shared" si="197"/>
        <v>DUD</v>
      </c>
      <c r="I248" t="str">
        <f t="shared" si="198"/>
        <v>DUD</v>
      </c>
      <c r="J248" t="str">
        <f t="shared" si="199"/>
        <v>DUD</v>
      </c>
      <c r="K248" t="str">
        <f t="shared" si="200"/>
        <v>DUD</v>
      </c>
      <c r="L248" t="str">
        <f t="shared" si="201"/>
        <v>DUD</v>
      </c>
      <c r="M248" t="str">
        <f t="shared" si="202"/>
        <v>DUD</v>
      </c>
      <c r="N248" t="str">
        <f t="shared" si="203"/>
        <v>DUD</v>
      </c>
      <c r="O248" t="str">
        <f t="shared" si="204"/>
        <v>DUD</v>
      </c>
      <c r="P248" t="str">
        <f t="shared" si="205"/>
        <v>DUD</v>
      </c>
      <c r="Q248" t="str">
        <f t="shared" si="206"/>
        <v>DUD</v>
      </c>
      <c r="R248" t="str">
        <f t="shared" si="207"/>
        <v>DUD</v>
      </c>
      <c r="S248" t="str">
        <f t="shared" si="208"/>
        <v>DUD</v>
      </c>
      <c r="T248" t="str">
        <f t="shared" si="209"/>
        <v>DUD</v>
      </c>
      <c r="U248" t="str">
        <f t="shared" si="210"/>
        <v>DUD</v>
      </c>
      <c r="V248" t="str">
        <f t="shared" si="211"/>
        <v>DUD</v>
      </c>
      <c r="W248" t="str">
        <f t="shared" si="212"/>
        <v>DUD</v>
      </c>
      <c r="X248" t="str">
        <f t="shared" si="213"/>
        <v>DUD</v>
      </c>
      <c r="Y248" t="str">
        <f t="shared" si="214"/>
        <v>DUD</v>
      </c>
      <c r="Z248" t="str">
        <f t="shared" si="215"/>
        <v>DUD</v>
      </c>
      <c r="AA248" t="str">
        <f t="shared" si="216"/>
        <v>DUD</v>
      </c>
      <c r="AB248" t="str">
        <f t="shared" si="217"/>
        <v>DUD</v>
      </c>
      <c r="AC248" t="str">
        <f t="shared" si="218"/>
        <v>DUD</v>
      </c>
      <c r="AD248" t="str">
        <f t="shared" si="219"/>
        <v>DUD</v>
      </c>
      <c r="AE248" t="str">
        <f t="shared" si="220"/>
        <v>DUD</v>
      </c>
      <c r="AF248" t="str">
        <f t="shared" si="221"/>
        <v>DUD</v>
      </c>
      <c r="AG248" t="str">
        <f t="shared" si="222"/>
        <v>DUD</v>
      </c>
      <c r="AH248" t="str">
        <f t="shared" si="223"/>
        <v>DUD</v>
      </c>
      <c r="AI248" t="str">
        <f t="shared" si="224"/>
        <v>DUD</v>
      </c>
      <c r="AJ248" t="str">
        <f t="shared" si="225"/>
        <v>DUD</v>
      </c>
      <c r="AK248" t="str">
        <f t="shared" si="226"/>
        <v>DUD</v>
      </c>
      <c r="AL248" t="str">
        <f t="shared" si="227"/>
        <v>DUD</v>
      </c>
      <c r="AM248" t="str">
        <f t="shared" si="228"/>
        <v>DUD</v>
      </c>
      <c r="AN248" t="str">
        <f t="shared" si="229"/>
        <v>DUD</v>
      </c>
      <c r="AO248">
        <f t="shared" si="230"/>
        <v>0</v>
      </c>
      <c r="AP248" s="69">
        <f t="shared" si="231"/>
        <v>1</v>
      </c>
      <c r="AQ248" s="21" t="str">
        <f t="shared" si="232"/>
        <v>Atkinson, A.B. Jr. (2002) A Model for the PTX Properties of H2O-NaCl. Unpublished MSc Thesis, Dept. of Geosciences, Virginia Tech, Blacksburg VA, 133 pp.</v>
      </c>
      <c r="AR248" s="30" t="e">
        <f t="shared" si="233"/>
        <v>#VALUE!</v>
      </c>
      <c r="AS248" s="30" t="e">
        <f t="shared" si="234"/>
        <v>#VALUE!</v>
      </c>
      <c r="AT248" s="30" t="e">
        <f t="shared" si="235"/>
        <v>#VALUE!</v>
      </c>
      <c r="AU248" s="68" t="str">
        <f t="shared" si="236"/>
        <v/>
      </c>
      <c r="AV248" s="30" t="str">
        <f t="shared" si="237"/>
        <v/>
      </c>
      <c r="AW248" s="63" t="e">
        <f>IF(AND(A248&gt;C248,B248="halite"),'Tm-supplement'!AS248,         0.9923-0.030512*(C248/100)^2-0.00021977*(C248/100)^4+0.086241*(D248)/10-0.041768*(C248/100)*(D248/10)+0.014825*(C248/100)^2*(D248/10)+0.001446*(C248/100)^3*(D248/10)-0.0000000030852*(C248/100)^8*(D248/10)+0.013051*(C248/100)*(D248/10)^2-0.0061402*(C248/100)^2*(D248/10)^2-0.0012843*(D248/10)^3+0.00037604*(C248/100)^2*(D248/10)^3-0.0000000099594*(C248/100)^2*(D248/10)^7)</f>
        <v>#VALUE!</v>
      </c>
      <c r="AX248" s="40" t="e">
        <f t="shared" si="238"/>
        <v>#VALUE!</v>
      </c>
      <c r="AY248"/>
    </row>
    <row r="249" spans="1:51" ht="13" customHeight="1">
      <c r="A249" t="str">
        <f>IF(ISBLANK(Main!C141), IF(ISNUMBER(Main!F141), 'Tm-Th-Salinity'!H249,""),Main!C141)</f>
        <v/>
      </c>
      <c r="B249">
        <f>Main!D141</f>
        <v>0</v>
      </c>
      <c r="C249" s="20" t="str">
        <f>IF(ISNUMBER(Main!E141),Main!E141,"")</f>
        <v/>
      </c>
      <c r="D249" s="25" t="e">
        <f>IF('Tm-Th-Salinity'!E249=0, 0.000001, 'Tm-supplement'!BB249)</f>
        <v>#VALUE!</v>
      </c>
      <c r="E249" t="e">
        <f t="shared" si="194"/>
        <v>#VALUE!</v>
      </c>
      <c r="F249" t="e">
        <f t="shared" si="195"/>
        <v>#VALUE!</v>
      </c>
      <c r="G249" t="str">
        <f t="shared" si="196"/>
        <v>DUD</v>
      </c>
      <c r="H249" t="str">
        <f t="shared" si="197"/>
        <v>DUD</v>
      </c>
      <c r="I249" t="str">
        <f t="shared" si="198"/>
        <v>DUD</v>
      </c>
      <c r="J249" t="str">
        <f t="shared" si="199"/>
        <v>DUD</v>
      </c>
      <c r="K249" t="str">
        <f t="shared" si="200"/>
        <v>DUD</v>
      </c>
      <c r="L249" t="str">
        <f t="shared" si="201"/>
        <v>DUD</v>
      </c>
      <c r="M249" t="str">
        <f t="shared" si="202"/>
        <v>DUD</v>
      </c>
      <c r="N249" t="str">
        <f t="shared" si="203"/>
        <v>DUD</v>
      </c>
      <c r="O249" t="str">
        <f t="shared" si="204"/>
        <v>DUD</v>
      </c>
      <c r="P249" t="str">
        <f t="shared" si="205"/>
        <v>DUD</v>
      </c>
      <c r="Q249" t="str">
        <f t="shared" si="206"/>
        <v>DUD</v>
      </c>
      <c r="R249" t="str">
        <f t="shared" si="207"/>
        <v>DUD</v>
      </c>
      <c r="S249" t="str">
        <f t="shared" si="208"/>
        <v>DUD</v>
      </c>
      <c r="T249" t="str">
        <f t="shared" si="209"/>
        <v>DUD</v>
      </c>
      <c r="U249" t="str">
        <f t="shared" si="210"/>
        <v>DUD</v>
      </c>
      <c r="V249" t="str">
        <f t="shared" si="211"/>
        <v>DUD</v>
      </c>
      <c r="W249" t="str">
        <f t="shared" si="212"/>
        <v>DUD</v>
      </c>
      <c r="X249" t="str">
        <f t="shared" si="213"/>
        <v>DUD</v>
      </c>
      <c r="Y249" t="str">
        <f t="shared" si="214"/>
        <v>DUD</v>
      </c>
      <c r="Z249" t="str">
        <f t="shared" si="215"/>
        <v>DUD</v>
      </c>
      <c r="AA249" t="str">
        <f t="shared" si="216"/>
        <v>DUD</v>
      </c>
      <c r="AB249" t="str">
        <f t="shared" si="217"/>
        <v>DUD</v>
      </c>
      <c r="AC249" t="str">
        <f t="shared" si="218"/>
        <v>DUD</v>
      </c>
      <c r="AD249" t="str">
        <f t="shared" si="219"/>
        <v>DUD</v>
      </c>
      <c r="AE249" t="str">
        <f t="shared" si="220"/>
        <v>DUD</v>
      </c>
      <c r="AF249" t="str">
        <f t="shared" si="221"/>
        <v>DUD</v>
      </c>
      <c r="AG249" t="str">
        <f t="shared" si="222"/>
        <v>DUD</v>
      </c>
      <c r="AH249" t="str">
        <f t="shared" si="223"/>
        <v>DUD</v>
      </c>
      <c r="AI249" t="str">
        <f t="shared" si="224"/>
        <v>DUD</v>
      </c>
      <c r="AJ249" t="str">
        <f t="shared" si="225"/>
        <v>DUD</v>
      </c>
      <c r="AK249" t="str">
        <f t="shared" si="226"/>
        <v>DUD</v>
      </c>
      <c r="AL249" t="str">
        <f t="shared" si="227"/>
        <v>DUD</v>
      </c>
      <c r="AM249" t="str">
        <f t="shared" si="228"/>
        <v>DUD</v>
      </c>
      <c r="AN249" t="str">
        <f t="shared" si="229"/>
        <v>DUD</v>
      </c>
      <c r="AO249">
        <f t="shared" si="230"/>
        <v>0</v>
      </c>
      <c r="AP249" s="69">
        <f t="shared" si="231"/>
        <v>1</v>
      </c>
      <c r="AQ249" s="21" t="str">
        <f t="shared" si="232"/>
        <v>Atkinson, A.B. Jr. (2002) A Model for the PTX Properties of H2O-NaCl. Unpublished MSc Thesis, Dept. of Geosciences, Virginia Tech, Blacksburg VA, 133 pp.</v>
      </c>
      <c r="AR249" s="30" t="e">
        <f t="shared" si="233"/>
        <v>#VALUE!</v>
      </c>
      <c r="AS249" s="30" t="e">
        <f t="shared" si="234"/>
        <v>#VALUE!</v>
      </c>
      <c r="AT249" s="30" t="e">
        <f t="shared" si="235"/>
        <v>#VALUE!</v>
      </c>
      <c r="AU249" s="68" t="str">
        <f t="shared" si="236"/>
        <v/>
      </c>
      <c r="AV249" s="30" t="str">
        <f t="shared" si="237"/>
        <v/>
      </c>
      <c r="AW249" s="63" t="e">
        <f>IF(AND(A249&gt;C249,B249="halite"),'Tm-supplement'!AS249,         0.9923-0.030512*(C249/100)^2-0.00021977*(C249/100)^4+0.086241*(D249)/10-0.041768*(C249/100)*(D249/10)+0.014825*(C249/100)^2*(D249/10)+0.001446*(C249/100)^3*(D249/10)-0.0000000030852*(C249/100)^8*(D249/10)+0.013051*(C249/100)*(D249/10)^2-0.0061402*(C249/100)^2*(D249/10)^2-0.0012843*(D249/10)^3+0.00037604*(C249/100)^2*(D249/10)^3-0.0000000099594*(C249/100)^2*(D249/10)^7)</f>
        <v>#VALUE!</v>
      </c>
      <c r="AX249" s="40" t="e">
        <f t="shared" si="238"/>
        <v>#VALUE!</v>
      </c>
      <c r="AY249"/>
    </row>
    <row r="250" spans="1:51" ht="13" customHeight="1">
      <c r="A250" t="str">
        <f>IF(ISBLANK(Main!C142), IF(ISNUMBER(Main!F142), 'Tm-Th-Salinity'!H250,""),Main!C142)</f>
        <v/>
      </c>
      <c r="B250">
        <f>Main!D142</f>
        <v>0</v>
      </c>
      <c r="C250" s="20" t="str">
        <f>IF(ISNUMBER(Main!E142),Main!E142,"")</f>
        <v/>
      </c>
      <c r="D250" s="25" t="e">
        <f>IF('Tm-Th-Salinity'!E250=0, 0.000001, 'Tm-supplement'!BB250)</f>
        <v>#VALUE!</v>
      </c>
      <c r="E250" t="e">
        <f t="shared" si="194"/>
        <v>#VALUE!</v>
      </c>
      <c r="F250" t="e">
        <f t="shared" si="195"/>
        <v>#VALUE!</v>
      </c>
      <c r="G250" t="str">
        <f t="shared" si="196"/>
        <v>DUD</v>
      </c>
      <c r="H250" t="str">
        <f t="shared" si="197"/>
        <v>DUD</v>
      </c>
      <c r="I250" t="str">
        <f t="shared" si="198"/>
        <v>DUD</v>
      </c>
      <c r="J250" t="str">
        <f t="shared" si="199"/>
        <v>DUD</v>
      </c>
      <c r="K250" t="str">
        <f t="shared" si="200"/>
        <v>DUD</v>
      </c>
      <c r="L250" t="str">
        <f t="shared" si="201"/>
        <v>DUD</v>
      </c>
      <c r="M250" t="str">
        <f t="shared" si="202"/>
        <v>DUD</v>
      </c>
      <c r="N250" t="str">
        <f t="shared" si="203"/>
        <v>DUD</v>
      </c>
      <c r="O250" t="str">
        <f t="shared" si="204"/>
        <v>DUD</v>
      </c>
      <c r="P250" t="str">
        <f t="shared" si="205"/>
        <v>DUD</v>
      </c>
      <c r="Q250" t="str">
        <f t="shared" si="206"/>
        <v>DUD</v>
      </c>
      <c r="R250" t="str">
        <f t="shared" si="207"/>
        <v>DUD</v>
      </c>
      <c r="S250" t="str">
        <f t="shared" si="208"/>
        <v>DUD</v>
      </c>
      <c r="T250" t="str">
        <f t="shared" si="209"/>
        <v>DUD</v>
      </c>
      <c r="U250" t="str">
        <f t="shared" si="210"/>
        <v>DUD</v>
      </c>
      <c r="V250" t="str">
        <f t="shared" si="211"/>
        <v>DUD</v>
      </c>
      <c r="W250" t="str">
        <f t="shared" si="212"/>
        <v>DUD</v>
      </c>
      <c r="X250" t="str">
        <f t="shared" si="213"/>
        <v>DUD</v>
      </c>
      <c r="Y250" t="str">
        <f t="shared" si="214"/>
        <v>DUD</v>
      </c>
      <c r="Z250" t="str">
        <f t="shared" si="215"/>
        <v>DUD</v>
      </c>
      <c r="AA250" t="str">
        <f t="shared" si="216"/>
        <v>DUD</v>
      </c>
      <c r="AB250" t="str">
        <f t="shared" si="217"/>
        <v>DUD</v>
      </c>
      <c r="AC250" t="str">
        <f t="shared" si="218"/>
        <v>DUD</v>
      </c>
      <c r="AD250" t="str">
        <f t="shared" si="219"/>
        <v>DUD</v>
      </c>
      <c r="AE250" t="str">
        <f t="shared" si="220"/>
        <v>DUD</v>
      </c>
      <c r="AF250" t="str">
        <f t="shared" si="221"/>
        <v>DUD</v>
      </c>
      <c r="AG250" t="str">
        <f t="shared" si="222"/>
        <v>DUD</v>
      </c>
      <c r="AH250" t="str">
        <f t="shared" si="223"/>
        <v>DUD</v>
      </c>
      <c r="AI250" t="str">
        <f t="shared" si="224"/>
        <v>DUD</v>
      </c>
      <c r="AJ250" t="str">
        <f t="shared" si="225"/>
        <v>DUD</v>
      </c>
      <c r="AK250" t="str">
        <f t="shared" si="226"/>
        <v>DUD</v>
      </c>
      <c r="AL250" t="str">
        <f t="shared" si="227"/>
        <v>DUD</v>
      </c>
      <c r="AM250" t="str">
        <f t="shared" si="228"/>
        <v>DUD</v>
      </c>
      <c r="AN250" t="str">
        <f t="shared" si="229"/>
        <v>DUD</v>
      </c>
      <c r="AO250">
        <f t="shared" si="230"/>
        <v>0</v>
      </c>
      <c r="AP250" s="69">
        <f t="shared" si="231"/>
        <v>1</v>
      </c>
      <c r="AQ250" s="21" t="str">
        <f t="shared" si="232"/>
        <v>Atkinson, A.B. Jr. (2002) A Model for the PTX Properties of H2O-NaCl. Unpublished MSc Thesis, Dept. of Geosciences, Virginia Tech, Blacksburg VA, 133 pp.</v>
      </c>
      <c r="AR250" s="30" t="e">
        <f t="shared" si="233"/>
        <v>#VALUE!</v>
      </c>
      <c r="AS250" s="30" t="e">
        <f t="shared" si="234"/>
        <v>#VALUE!</v>
      </c>
      <c r="AT250" s="30" t="e">
        <f t="shared" si="235"/>
        <v>#VALUE!</v>
      </c>
      <c r="AU250" s="68" t="str">
        <f t="shared" si="236"/>
        <v/>
      </c>
      <c r="AV250" s="30" t="str">
        <f t="shared" si="237"/>
        <v/>
      </c>
      <c r="AW250" s="63" t="e">
        <f>IF(AND(A250&gt;C250,B250="halite"),'Tm-supplement'!AS250,         0.9923-0.030512*(C250/100)^2-0.00021977*(C250/100)^4+0.086241*(D250)/10-0.041768*(C250/100)*(D250/10)+0.014825*(C250/100)^2*(D250/10)+0.001446*(C250/100)^3*(D250/10)-0.0000000030852*(C250/100)^8*(D250/10)+0.013051*(C250/100)*(D250/10)^2-0.0061402*(C250/100)^2*(D250/10)^2-0.0012843*(D250/10)^3+0.00037604*(C250/100)^2*(D250/10)^3-0.0000000099594*(C250/100)^2*(D250/10)^7)</f>
        <v>#VALUE!</v>
      </c>
      <c r="AX250" s="40" t="e">
        <f t="shared" si="238"/>
        <v>#VALUE!</v>
      </c>
      <c r="AY250"/>
    </row>
    <row r="251" spans="1:51" ht="13" customHeight="1">
      <c r="A251" t="str">
        <f>IF(ISBLANK(Main!C143), IF(ISNUMBER(Main!F143), 'Tm-Th-Salinity'!H251,""),Main!C143)</f>
        <v/>
      </c>
      <c r="B251">
        <f>Main!D143</f>
        <v>0</v>
      </c>
      <c r="C251" s="20" t="str">
        <f>IF(ISNUMBER(Main!E143),Main!E143,"")</f>
        <v/>
      </c>
      <c r="D251" s="25" t="e">
        <f>IF('Tm-Th-Salinity'!E251=0, 0.000001, 'Tm-supplement'!BB251)</f>
        <v>#VALUE!</v>
      </c>
      <c r="E251" t="e">
        <f t="shared" si="194"/>
        <v>#VALUE!</v>
      </c>
      <c r="F251" t="e">
        <f t="shared" si="195"/>
        <v>#VALUE!</v>
      </c>
      <c r="G251" t="str">
        <f t="shared" si="196"/>
        <v>DUD</v>
      </c>
      <c r="H251" t="str">
        <f t="shared" si="197"/>
        <v>DUD</v>
      </c>
      <c r="I251" t="str">
        <f t="shared" si="198"/>
        <v>DUD</v>
      </c>
      <c r="J251" t="str">
        <f t="shared" si="199"/>
        <v>DUD</v>
      </c>
      <c r="K251" t="str">
        <f t="shared" si="200"/>
        <v>DUD</v>
      </c>
      <c r="L251" t="str">
        <f t="shared" si="201"/>
        <v>DUD</v>
      </c>
      <c r="M251" t="str">
        <f t="shared" si="202"/>
        <v>DUD</v>
      </c>
      <c r="N251" t="str">
        <f t="shared" si="203"/>
        <v>DUD</v>
      </c>
      <c r="O251" t="str">
        <f t="shared" si="204"/>
        <v>DUD</v>
      </c>
      <c r="P251" t="str">
        <f t="shared" si="205"/>
        <v>DUD</v>
      </c>
      <c r="Q251" t="str">
        <f t="shared" si="206"/>
        <v>DUD</v>
      </c>
      <c r="R251" t="str">
        <f t="shared" si="207"/>
        <v>DUD</v>
      </c>
      <c r="S251" t="str">
        <f t="shared" si="208"/>
        <v>DUD</v>
      </c>
      <c r="T251" t="str">
        <f t="shared" si="209"/>
        <v>DUD</v>
      </c>
      <c r="U251" t="str">
        <f t="shared" si="210"/>
        <v>DUD</v>
      </c>
      <c r="V251" t="str">
        <f t="shared" si="211"/>
        <v>DUD</v>
      </c>
      <c r="W251" t="str">
        <f t="shared" si="212"/>
        <v>DUD</v>
      </c>
      <c r="X251" t="str">
        <f t="shared" si="213"/>
        <v>DUD</v>
      </c>
      <c r="Y251" t="str">
        <f t="shared" si="214"/>
        <v>DUD</v>
      </c>
      <c r="Z251" t="str">
        <f t="shared" si="215"/>
        <v>DUD</v>
      </c>
      <c r="AA251" t="str">
        <f t="shared" si="216"/>
        <v>DUD</v>
      </c>
      <c r="AB251" t="str">
        <f t="shared" si="217"/>
        <v>DUD</v>
      </c>
      <c r="AC251" t="str">
        <f t="shared" si="218"/>
        <v>DUD</v>
      </c>
      <c r="AD251" t="str">
        <f t="shared" si="219"/>
        <v>DUD</v>
      </c>
      <c r="AE251" t="str">
        <f t="shared" si="220"/>
        <v>DUD</v>
      </c>
      <c r="AF251" t="str">
        <f t="shared" si="221"/>
        <v>DUD</v>
      </c>
      <c r="AG251" t="str">
        <f t="shared" si="222"/>
        <v>DUD</v>
      </c>
      <c r="AH251" t="str">
        <f t="shared" si="223"/>
        <v>DUD</v>
      </c>
      <c r="AI251" t="str">
        <f t="shared" si="224"/>
        <v>DUD</v>
      </c>
      <c r="AJ251" t="str">
        <f t="shared" si="225"/>
        <v>DUD</v>
      </c>
      <c r="AK251" t="str">
        <f t="shared" si="226"/>
        <v>DUD</v>
      </c>
      <c r="AL251" t="str">
        <f t="shared" si="227"/>
        <v>DUD</v>
      </c>
      <c r="AM251" t="str">
        <f t="shared" si="228"/>
        <v>DUD</v>
      </c>
      <c r="AN251" t="str">
        <f t="shared" si="229"/>
        <v>DUD</v>
      </c>
      <c r="AO251">
        <f t="shared" si="230"/>
        <v>0</v>
      </c>
      <c r="AP251" s="69">
        <f t="shared" si="231"/>
        <v>1</v>
      </c>
      <c r="AQ251" s="21" t="str">
        <f t="shared" si="232"/>
        <v>Atkinson, A.B. Jr. (2002) A Model for the PTX Properties of H2O-NaCl. Unpublished MSc Thesis, Dept. of Geosciences, Virginia Tech, Blacksburg VA, 133 pp.</v>
      </c>
      <c r="AR251" s="30" t="e">
        <f t="shared" si="233"/>
        <v>#VALUE!</v>
      </c>
      <c r="AS251" s="30" t="e">
        <f t="shared" si="234"/>
        <v>#VALUE!</v>
      </c>
      <c r="AT251" s="30" t="e">
        <f t="shared" si="235"/>
        <v>#VALUE!</v>
      </c>
      <c r="AU251" s="68" t="str">
        <f t="shared" si="236"/>
        <v/>
      </c>
      <c r="AV251" s="30" t="str">
        <f t="shared" si="237"/>
        <v/>
      </c>
      <c r="AW251" s="63" t="e">
        <f>IF(AND(A251&gt;C251,B251="halite"),'Tm-supplement'!AS251,         0.9923-0.030512*(C251/100)^2-0.00021977*(C251/100)^4+0.086241*(D251)/10-0.041768*(C251/100)*(D251/10)+0.014825*(C251/100)^2*(D251/10)+0.001446*(C251/100)^3*(D251/10)-0.0000000030852*(C251/100)^8*(D251/10)+0.013051*(C251/100)*(D251/10)^2-0.0061402*(C251/100)^2*(D251/10)^2-0.0012843*(D251/10)^3+0.00037604*(C251/100)^2*(D251/10)^3-0.0000000099594*(C251/100)^2*(D251/10)^7)</f>
        <v>#VALUE!</v>
      </c>
      <c r="AX251" s="40" t="e">
        <f t="shared" si="238"/>
        <v>#VALUE!</v>
      </c>
      <c r="AY251"/>
    </row>
    <row r="252" spans="1:51" ht="13" customHeight="1">
      <c r="A252" t="str">
        <f>IF(ISBLANK(Main!C144), IF(ISNUMBER(Main!F144), 'Tm-Th-Salinity'!H252,""),Main!C144)</f>
        <v/>
      </c>
      <c r="B252">
        <f>Main!D144</f>
        <v>0</v>
      </c>
      <c r="C252" s="20" t="str">
        <f>IF(ISNUMBER(Main!E144),Main!E144,"")</f>
        <v/>
      </c>
      <c r="D252" s="25" t="e">
        <f>IF('Tm-Th-Salinity'!E252=0, 0.000001, 'Tm-supplement'!BB252)</f>
        <v>#VALUE!</v>
      </c>
      <c r="E252" t="e">
        <f t="shared" si="194"/>
        <v>#VALUE!</v>
      </c>
      <c r="F252" t="e">
        <f t="shared" si="195"/>
        <v>#VALUE!</v>
      </c>
      <c r="G252" t="str">
        <f t="shared" si="196"/>
        <v>DUD</v>
      </c>
      <c r="H252" t="str">
        <f t="shared" si="197"/>
        <v>DUD</v>
      </c>
      <c r="I252" t="str">
        <f t="shared" si="198"/>
        <v>DUD</v>
      </c>
      <c r="J252" t="str">
        <f t="shared" si="199"/>
        <v>DUD</v>
      </c>
      <c r="K252" t="str">
        <f t="shared" si="200"/>
        <v>DUD</v>
      </c>
      <c r="L252" t="str">
        <f t="shared" si="201"/>
        <v>DUD</v>
      </c>
      <c r="M252" t="str">
        <f t="shared" si="202"/>
        <v>DUD</v>
      </c>
      <c r="N252" t="str">
        <f t="shared" si="203"/>
        <v>DUD</v>
      </c>
      <c r="O252" t="str">
        <f t="shared" si="204"/>
        <v>DUD</v>
      </c>
      <c r="P252" t="str">
        <f t="shared" si="205"/>
        <v>DUD</v>
      </c>
      <c r="Q252" t="str">
        <f t="shared" si="206"/>
        <v>DUD</v>
      </c>
      <c r="R252" t="str">
        <f t="shared" si="207"/>
        <v>DUD</v>
      </c>
      <c r="S252" t="str">
        <f t="shared" si="208"/>
        <v>DUD</v>
      </c>
      <c r="T252" t="str">
        <f t="shared" si="209"/>
        <v>DUD</v>
      </c>
      <c r="U252" t="str">
        <f t="shared" si="210"/>
        <v>DUD</v>
      </c>
      <c r="V252" t="str">
        <f t="shared" si="211"/>
        <v>DUD</v>
      </c>
      <c r="W252" t="str">
        <f t="shared" si="212"/>
        <v>DUD</v>
      </c>
      <c r="X252" t="str">
        <f t="shared" si="213"/>
        <v>DUD</v>
      </c>
      <c r="Y252" t="str">
        <f t="shared" si="214"/>
        <v>DUD</v>
      </c>
      <c r="Z252" t="str">
        <f t="shared" si="215"/>
        <v>DUD</v>
      </c>
      <c r="AA252" t="str">
        <f t="shared" si="216"/>
        <v>DUD</v>
      </c>
      <c r="AB252" t="str">
        <f t="shared" si="217"/>
        <v>DUD</v>
      </c>
      <c r="AC252" t="str">
        <f t="shared" si="218"/>
        <v>DUD</v>
      </c>
      <c r="AD252" t="str">
        <f t="shared" si="219"/>
        <v>DUD</v>
      </c>
      <c r="AE252" t="str">
        <f t="shared" si="220"/>
        <v>DUD</v>
      </c>
      <c r="AF252" t="str">
        <f t="shared" si="221"/>
        <v>DUD</v>
      </c>
      <c r="AG252" t="str">
        <f t="shared" si="222"/>
        <v>DUD</v>
      </c>
      <c r="AH252" t="str">
        <f t="shared" si="223"/>
        <v>DUD</v>
      </c>
      <c r="AI252" t="str">
        <f t="shared" si="224"/>
        <v>DUD</v>
      </c>
      <c r="AJ252" t="str">
        <f t="shared" si="225"/>
        <v>DUD</v>
      </c>
      <c r="AK252" t="str">
        <f t="shared" si="226"/>
        <v>DUD</v>
      </c>
      <c r="AL252" t="str">
        <f t="shared" si="227"/>
        <v>DUD</v>
      </c>
      <c r="AM252" t="str">
        <f t="shared" si="228"/>
        <v>DUD</v>
      </c>
      <c r="AN252" t="str">
        <f t="shared" si="229"/>
        <v>DUD</v>
      </c>
      <c r="AO252">
        <f t="shared" si="230"/>
        <v>0</v>
      </c>
      <c r="AP252" s="69">
        <f t="shared" si="231"/>
        <v>1</v>
      </c>
      <c r="AQ252" s="21" t="str">
        <f t="shared" si="232"/>
        <v>Atkinson, A.B. Jr. (2002) A Model for the PTX Properties of H2O-NaCl. Unpublished MSc Thesis, Dept. of Geosciences, Virginia Tech, Blacksburg VA, 133 pp.</v>
      </c>
      <c r="AR252" s="30" t="e">
        <f t="shared" si="233"/>
        <v>#VALUE!</v>
      </c>
      <c r="AS252" s="30" t="e">
        <f t="shared" si="234"/>
        <v>#VALUE!</v>
      </c>
      <c r="AT252" s="30" t="e">
        <f t="shared" si="235"/>
        <v>#VALUE!</v>
      </c>
      <c r="AU252" s="68" t="str">
        <f t="shared" si="236"/>
        <v/>
      </c>
      <c r="AV252" s="30" t="str">
        <f t="shared" si="237"/>
        <v/>
      </c>
      <c r="AW252" s="63" t="e">
        <f>IF(AND(A252&gt;C252,B252="halite"),'Tm-supplement'!AS252,         0.9923-0.030512*(C252/100)^2-0.00021977*(C252/100)^4+0.086241*(D252)/10-0.041768*(C252/100)*(D252/10)+0.014825*(C252/100)^2*(D252/10)+0.001446*(C252/100)^3*(D252/10)-0.0000000030852*(C252/100)^8*(D252/10)+0.013051*(C252/100)*(D252/10)^2-0.0061402*(C252/100)^2*(D252/10)^2-0.0012843*(D252/10)^3+0.00037604*(C252/100)^2*(D252/10)^3-0.0000000099594*(C252/100)^2*(D252/10)^7)</f>
        <v>#VALUE!</v>
      </c>
      <c r="AX252" s="40" t="e">
        <f t="shared" si="238"/>
        <v>#VALUE!</v>
      </c>
      <c r="AY252"/>
    </row>
    <row r="253" spans="1:51" ht="13" customHeight="1">
      <c r="A253" t="str">
        <f>IF(ISBLANK(Main!C145), IF(ISNUMBER(Main!F145), 'Tm-Th-Salinity'!H253,""),Main!C145)</f>
        <v/>
      </c>
      <c r="B253">
        <f>Main!D145</f>
        <v>0</v>
      </c>
      <c r="C253" s="20" t="str">
        <f>IF(ISNUMBER(Main!E145),Main!E145,"")</f>
        <v/>
      </c>
      <c r="D253" s="25" t="e">
        <f>IF('Tm-Th-Salinity'!E253=0, 0.000001, 'Tm-supplement'!BB253)</f>
        <v>#VALUE!</v>
      </c>
      <c r="E253" t="e">
        <f t="shared" si="194"/>
        <v>#VALUE!</v>
      </c>
      <c r="F253" t="e">
        <f t="shared" si="195"/>
        <v>#VALUE!</v>
      </c>
      <c r="G253" t="str">
        <f t="shared" si="196"/>
        <v>DUD</v>
      </c>
      <c r="H253" t="str">
        <f t="shared" si="197"/>
        <v>DUD</v>
      </c>
      <c r="I253" t="str">
        <f t="shared" si="198"/>
        <v>DUD</v>
      </c>
      <c r="J253" t="str">
        <f t="shared" si="199"/>
        <v>DUD</v>
      </c>
      <c r="K253" t="str">
        <f t="shared" si="200"/>
        <v>DUD</v>
      </c>
      <c r="L253" t="str">
        <f t="shared" si="201"/>
        <v>DUD</v>
      </c>
      <c r="M253" t="str">
        <f t="shared" si="202"/>
        <v>DUD</v>
      </c>
      <c r="N253" t="str">
        <f t="shared" si="203"/>
        <v>DUD</v>
      </c>
      <c r="O253" t="str">
        <f t="shared" si="204"/>
        <v>DUD</v>
      </c>
      <c r="P253" t="str">
        <f t="shared" si="205"/>
        <v>DUD</v>
      </c>
      <c r="Q253" t="str">
        <f t="shared" si="206"/>
        <v>DUD</v>
      </c>
      <c r="R253" t="str">
        <f t="shared" si="207"/>
        <v>DUD</v>
      </c>
      <c r="S253" t="str">
        <f t="shared" si="208"/>
        <v>DUD</v>
      </c>
      <c r="T253" t="str">
        <f t="shared" si="209"/>
        <v>DUD</v>
      </c>
      <c r="U253" t="str">
        <f t="shared" si="210"/>
        <v>DUD</v>
      </c>
      <c r="V253" t="str">
        <f t="shared" si="211"/>
        <v>DUD</v>
      </c>
      <c r="W253" t="str">
        <f t="shared" si="212"/>
        <v>DUD</v>
      </c>
      <c r="X253" t="str">
        <f t="shared" si="213"/>
        <v>DUD</v>
      </c>
      <c r="Y253" t="str">
        <f t="shared" si="214"/>
        <v>DUD</v>
      </c>
      <c r="Z253" t="str">
        <f t="shared" si="215"/>
        <v>DUD</v>
      </c>
      <c r="AA253" t="str">
        <f t="shared" si="216"/>
        <v>DUD</v>
      </c>
      <c r="AB253" t="str">
        <f t="shared" si="217"/>
        <v>DUD</v>
      </c>
      <c r="AC253" t="str">
        <f t="shared" si="218"/>
        <v>DUD</v>
      </c>
      <c r="AD253" t="str">
        <f t="shared" si="219"/>
        <v>DUD</v>
      </c>
      <c r="AE253" t="str">
        <f t="shared" si="220"/>
        <v>DUD</v>
      </c>
      <c r="AF253" t="str">
        <f t="shared" si="221"/>
        <v>DUD</v>
      </c>
      <c r="AG253" t="str">
        <f t="shared" si="222"/>
        <v>DUD</v>
      </c>
      <c r="AH253" t="str">
        <f t="shared" si="223"/>
        <v>DUD</v>
      </c>
      <c r="AI253" t="str">
        <f t="shared" si="224"/>
        <v>DUD</v>
      </c>
      <c r="AJ253" t="str">
        <f t="shared" si="225"/>
        <v>DUD</v>
      </c>
      <c r="AK253" t="str">
        <f t="shared" si="226"/>
        <v>DUD</v>
      </c>
      <c r="AL253" t="str">
        <f t="shared" si="227"/>
        <v>DUD</v>
      </c>
      <c r="AM253" t="str">
        <f t="shared" si="228"/>
        <v>DUD</v>
      </c>
      <c r="AN253" t="str">
        <f t="shared" si="229"/>
        <v>DUD</v>
      </c>
      <c r="AO253">
        <f t="shared" si="230"/>
        <v>0</v>
      </c>
      <c r="AP253" s="69">
        <f t="shared" si="231"/>
        <v>1</v>
      </c>
      <c r="AQ253" s="21" t="str">
        <f t="shared" si="232"/>
        <v>Atkinson, A.B. Jr. (2002) A Model for the PTX Properties of H2O-NaCl. Unpublished MSc Thesis, Dept. of Geosciences, Virginia Tech, Blacksburg VA, 133 pp.</v>
      </c>
      <c r="AR253" s="30" t="e">
        <f t="shared" si="233"/>
        <v>#VALUE!</v>
      </c>
      <c r="AS253" s="30" t="e">
        <f t="shared" si="234"/>
        <v>#VALUE!</v>
      </c>
      <c r="AT253" s="30" t="e">
        <f t="shared" si="235"/>
        <v>#VALUE!</v>
      </c>
      <c r="AU253" s="68" t="str">
        <f t="shared" si="236"/>
        <v/>
      </c>
      <c r="AV253" s="30" t="str">
        <f t="shared" si="237"/>
        <v/>
      </c>
      <c r="AW253" s="63" t="e">
        <f>IF(AND(A253&gt;C253,B253="halite"),'Tm-supplement'!AS253,         0.9923-0.030512*(C253/100)^2-0.00021977*(C253/100)^4+0.086241*(D253)/10-0.041768*(C253/100)*(D253/10)+0.014825*(C253/100)^2*(D253/10)+0.001446*(C253/100)^3*(D253/10)-0.0000000030852*(C253/100)^8*(D253/10)+0.013051*(C253/100)*(D253/10)^2-0.0061402*(C253/100)^2*(D253/10)^2-0.0012843*(D253/10)^3+0.00037604*(C253/100)^2*(D253/10)^3-0.0000000099594*(C253/100)^2*(D253/10)^7)</f>
        <v>#VALUE!</v>
      </c>
      <c r="AX253" s="40" t="e">
        <f t="shared" si="238"/>
        <v>#VALUE!</v>
      </c>
      <c r="AY253"/>
    </row>
    <row r="254" spans="1:51" ht="13" customHeight="1">
      <c r="A254" t="str">
        <f>IF(ISBLANK(Main!C146), IF(ISNUMBER(Main!F146), 'Tm-Th-Salinity'!H254,""),Main!C146)</f>
        <v/>
      </c>
      <c r="B254">
        <f>Main!D146</f>
        <v>0</v>
      </c>
      <c r="C254" s="20" t="str">
        <f>IF(ISNUMBER(Main!E146),Main!E146,"")</f>
        <v/>
      </c>
      <c r="D254" s="25" t="e">
        <f>IF('Tm-Th-Salinity'!E254=0, 0.000001, 'Tm-supplement'!BB254)</f>
        <v>#VALUE!</v>
      </c>
      <c r="E254" t="e">
        <f t="shared" si="194"/>
        <v>#VALUE!</v>
      </c>
      <c r="F254" t="e">
        <f t="shared" si="195"/>
        <v>#VALUE!</v>
      </c>
      <c r="G254" t="str">
        <f t="shared" si="196"/>
        <v>DUD</v>
      </c>
      <c r="H254" t="str">
        <f t="shared" si="197"/>
        <v>DUD</v>
      </c>
      <c r="I254" t="str">
        <f t="shared" si="198"/>
        <v>DUD</v>
      </c>
      <c r="J254" t="str">
        <f t="shared" si="199"/>
        <v>DUD</v>
      </c>
      <c r="K254" t="str">
        <f t="shared" si="200"/>
        <v>DUD</v>
      </c>
      <c r="L254" t="str">
        <f t="shared" si="201"/>
        <v>DUD</v>
      </c>
      <c r="M254" t="str">
        <f t="shared" si="202"/>
        <v>DUD</v>
      </c>
      <c r="N254" t="str">
        <f t="shared" si="203"/>
        <v>DUD</v>
      </c>
      <c r="O254" t="str">
        <f t="shared" si="204"/>
        <v>DUD</v>
      </c>
      <c r="P254" t="str">
        <f t="shared" si="205"/>
        <v>DUD</v>
      </c>
      <c r="Q254" t="str">
        <f t="shared" si="206"/>
        <v>DUD</v>
      </c>
      <c r="R254" t="str">
        <f t="shared" si="207"/>
        <v>DUD</v>
      </c>
      <c r="S254" t="str">
        <f t="shared" si="208"/>
        <v>DUD</v>
      </c>
      <c r="T254" t="str">
        <f t="shared" si="209"/>
        <v>DUD</v>
      </c>
      <c r="U254" t="str">
        <f t="shared" si="210"/>
        <v>DUD</v>
      </c>
      <c r="V254" t="str">
        <f t="shared" si="211"/>
        <v>DUD</v>
      </c>
      <c r="W254" t="str">
        <f t="shared" si="212"/>
        <v>DUD</v>
      </c>
      <c r="X254" t="str">
        <f t="shared" si="213"/>
        <v>DUD</v>
      </c>
      <c r="Y254" t="str">
        <f t="shared" si="214"/>
        <v>DUD</v>
      </c>
      <c r="Z254" t="str">
        <f t="shared" si="215"/>
        <v>DUD</v>
      </c>
      <c r="AA254" t="str">
        <f t="shared" si="216"/>
        <v>DUD</v>
      </c>
      <c r="AB254" t="str">
        <f t="shared" si="217"/>
        <v>DUD</v>
      </c>
      <c r="AC254" t="str">
        <f t="shared" si="218"/>
        <v>DUD</v>
      </c>
      <c r="AD254" t="str">
        <f t="shared" si="219"/>
        <v>DUD</v>
      </c>
      <c r="AE254" t="str">
        <f t="shared" si="220"/>
        <v>DUD</v>
      </c>
      <c r="AF254" t="str">
        <f t="shared" si="221"/>
        <v>DUD</v>
      </c>
      <c r="AG254" t="str">
        <f t="shared" si="222"/>
        <v>DUD</v>
      </c>
      <c r="AH254" t="str">
        <f t="shared" si="223"/>
        <v>DUD</v>
      </c>
      <c r="AI254" t="str">
        <f t="shared" si="224"/>
        <v>DUD</v>
      </c>
      <c r="AJ254" t="str">
        <f t="shared" si="225"/>
        <v>DUD</v>
      </c>
      <c r="AK254" t="str">
        <f t="shared" si="226"/>
        <v>DUD</v>
      </c>
      <c r="AL254" t="str">
        <f t="shared" si="227"/>
        <v>DUD</v>
      </c>
      <c r="AM254" t="str">
        <f t="shared" si="228"/>
        <v>DUD</v>
      </c>
      <c r="AN254" t="str">
        <f t="shared" si="229"/>
        <v>DUD</v>
      </c>
      <c r="AO254">
        <f t="shared" si="230"/>
        <v>0</v>
      </c>
      <c r="AP254" s="69">
        <f t="shared" si="231"/>
        <v>1</v>
      </c>
      <c r="AQ254" s="21" t="str">
        <f t="shared" si="232"/>
        <v>Atkinson, A.B. Jr. (2002) A Model for the PTX Properties of H2O-NaCl. Unpublished MSc Thesis, Dept. of Geosciences, Virginia Tech, Blacksburg VA, 133 pp.</v>
      </c>
      <c r="AR254" s="30" t="e">
        <f t="shared" si="233"/>
        <v>#VALUE!</v>
      </c>
      <c r="AS254" s="30" t="e">
        <f t="shared" si="234"/>
        <v>#VALUE!</v>
      </c>
      <c r="AT254" s="30" t="e">
        <f t="shared" si="235"/>
        <v>#VALUE!</v>
      </c>
      <c r="AU254" s="68" t="str">
        <f t="shared" si="236"/>
        <v/>
      </c>
      <c r="AV254" s="30" t="str">
        <f t="shared" si="237"/>
        <v/>
      </c>
      <c r="AW254" s="63" t="e">
        <f>IF(AND(A254&gt;C254,B254="halite"),'Tm-supplement'!AS254,         0.9923-0.030512*(C254/100)^2-0.00021977*(C254/100)^4+0.086241*(D254)/10-0.041768*(C254/100)*(D254/10)+0.014825*(C254/100)^2*(D254/10)+0.001446*(C254/100)^3*(D254/10)-0.0000000030852*(C254/100)^8*(D254/10)+0.013051*(C254/100)*(D254/10)^2-0.0061402*(C254/100)^2*(D254/10)^2-0.0012843*(D254/10)^3+0.00037604*(C254/100)^2*(D254/10)^3-0.0000000099594*(C254/100)^2*(D254/10)^7)</f>
        <v>#VALUE!</v>
      </c>
      <c r="AX254" s="40" t="e">
        <f t="shared" si="238"/>
        <v>#VALUE!</v>
      </c>
      <c r="AY254"/>
    </row>
    <row r="255" spans="1:51" ht="13" customHeight="1">
      <c r="A255" t="str">
        <f>IF(ISBLANK(Main!C147), IF(ISNUMBER(Main!F147), 'Tm-Th-Salinity'!H255,""),Main!C147)</f>
        <v/>
      </c>
      <c r="B255">
        <f>Main!D147</f>
        <v>0</v>
      </c>
      <c r="C255" s="20" t="str">
        <f>IF(ISNUMBER(Main!E147),Main!E147,"")</f>
        <v/>
      </c>
      <c r="D255" s="25" t="e">
        <f>IF('Tm-Th-Salinity'!E255=0, 0.000001, 'Tm-supplement'!BB255)</f>
        <v>#VALUE!</v>
      </c>
      <c r="E255" t="e">
        <f t="shared" si="194"/>
        <v>#VALUE!</v>
      </c>
      <c r="F255" t="e">
        <f t="shared" si="195"/>
        <v>#VALUE!</v>
      </c>
      <c r="G255" t="str">
        <f t="shared" si="196"/>
        <v>DUD</v>
      </c>
      <c r="H255" t="str">
        <f t="shared" si="197"/>
        <v>DUD</v>
      </c>
      <c r="I255" t="str">
        <f t="shared" si="198"/>
        <v>DUD</v>
      </c>
      <c r="J255" t="str">
        <f t="shared" si="199"/>
        <v>DUD</v>
      </c>
      <c r="K255" t="str">
        <f t="shared" si="200"/>
        <v>DUD</v>
      </c>
      <c r="L255" t="str">
        <f t="shared" si="201"/>
        <v>DUD</v>
      </c>
      <c r="M255" t="str">
        <f t="shared" si="202"/>
        <v>DUD</v>
      </c>
      <c r="N255" t="str">
        <f t="shared" si="203"/>
        <v>DUD</v>
      </c>
      <c r="O255" t="str">
        <f t="shared" si="204"/>
        <v>DUD</v>
      </c>
      <c r="P255" t="str">
        <f t="shared" si="205"/>
        <v>DUD</v>
      </c>
      <c r="Q255" t="str">
        <f t="shared" si="206"/>
        <v>DUD</v>
      </c>
      <c r="R255" t="str">
        <f t="shared" si="207"/>
        <v>DUD</v>
      </c>
      <c r="S255" t="str">
        <f t="shared" si="208"/>
        <v>DUD</v>
      </c>
      <c r="T255" t="str">
        <f t="shared" si="209"/>
        <v>DUD</v>
      </c>
      <c r="U255" t="str">
        <f t="shared" si="210"/>
        <v>DUD</v>
      </c>
      <c r="V255" t="str">
        <f t="shared" si="211"/>
        <v>DUD</v>
      </c>
      <c r="W255" t="str">
        <f t="shared" si="212"/>
        <v>DUD</v>
      </c>
      <c r="X255" t="str">
        <f t="shared" si="213"/>
        <v>DUD</v>
      </c>
      <c r="Y255" t="str">
        <f t="shared" si="214"/>
        <v>DUD</v>
      </c>
      <c r="Z255" t="str">
        <f t="shared" si="215"/>
        <v>DUD</v>
      </c>
      <c r="AA255" t="str">
        <f t="shared" si="216"/>
        <v>DUD</v>
      </c>
      <c r="AB255" t="str">
        <f t="shared" si="217"/>
        <v>DUD</v>
      </c>
      <c r="AC255" t="str">
        <f t="shared" si="218"/>
        <v>DUD</v>
      </c>
      <c r="AD255" t="str">
        <f t="shared" si="219"/>
        <v>DUD</v>
      </c>
      <c r="AE255" t="str">
        <f t="shared" si="220"/>
        <v>DUD</v>
      </c>
      <c r="AF255" t="str">
        <f t="shared" si="221"/>
        <v>DUD</v>
      </c>
      <c r="AG255" t="str">
        <f t="shared" si="222"/>
        <v>DUD</v>
      </c>
      <c r="AH255" t="str">
        <f t="shared" si="223"/>
        <v>DUD</v>
      </c>
      <c r="AI255" t="str">
        <f t="shared" si="224"/>
        <v>DUD</v>
      </c>
      <c r="AJ255" t="str">
        <f t="shared" si="225"/>
        <v>DUD</v>
      </c>
      <c r="AK255" t="str">
        <f t="shared" si="226"/>
        <v>DUD</v>
      </c>
      <c r="AL255" t="str">
        <f t="shared" si="227"/>
        <v>DUD</v>
      </c>
      <c r="AM255" t="str">
        <f t="shared" si="228"/>
        <v>DUD</v>
      </c>
      <c r="AN255" t="str">
        <f t="shared" si="229"/>
        <v>DUD</v>
      </c>
      <c r="AO255">
        <f t="shared" si="230"/>
        <v>0</v>
      </c>
      <c r="AP255" s="69">
        <f t="shared" si="231"/>
        <v>1</v>
      </c>
      <c r="AQ255" s="21" t="str">
        <f t="shared" si="232"/>
        <v>Atkinson, A.B. Jr. (2002) A Model for the PTX Properties of H2O-NaCl. Unpublished MSc Thesis, Dept. of Geosciences, Virginia Tech, Blacksburg VA, 133 pp.</v>
      </c>
      <c r="AR255" s="30" t="e">
        <f t="shared" si="233"/>
        <v>#VALUE!</v>
      </c>
      <c r="AS255" s="30" t="e">
        <f t="shared" si="234"/>
        <v>#VALUE!</v>
      </c>
      <c r="AT255" s="30" t="e">
        <f t="shared" si="235"/>
        <v>#VALUE!</v>
      </c>
      <c r="AU255" s="68" t="str">
        <f t="shared" si="236"/>
        <v/>
      </c>
      <c r="AV255" s="30" t="str">
        <f t="shared" si="237"/>
        <v/>
      </c>
      <c r="AW255" s="63" t="e">
        <f>IF(AND(A255&gt;C255,B255="halite"),'Tm-supplement'!AS255,         0.9923-0.030512*(C255/100)^2-0.00021977*(C255/100)^4+0.086241*(D255)/10-0.041768*(C255/100)*(D255/10)+0.014825*(C255/100)^2*(D255/10)+0.001446*(C255/100)^3*(D255/10)-0.0000000030852*(C255/100)^8*(D255/10)+0.013051*(C255/100)*(D255/10)^2-0.0061402*(C255/100)^2*(D255/10)^2-0.0012843*(D255/10)^3+0.00037604*(C255/100)^2*(D255/10)^3-0.0000000099594*(C255/100)^2*(D255/10)^7)</f>
        <v>#VALUE!</v>
      </c>
      <c r="AX255" s="40" t="e">
        <f t="shared" si="238"/>
        <v>#VALUE!</v>
      </c>
      <c r="AY255"/>
    </row>
    <row r="256" spans="1:51" ht="13" customHeight="1">
      <c r="A256" t="str">
        <f>IF(ISBLANK(Main!C148), IF(ISNUMBER(Main!F148), 'Tm-Th-Salinity'!H256,""),Main!C148)</f>
        <v/>
      </c>
      <c r="B256">
        <f>Main!D148</f>
        <v>0</v>
      </c>
      <c r="C256" s="20" t="str">
        <f>IF(ISNUMBER(Main!E148),Main!E148,"")</f>
        <v/>
      </c>
      <c r="D256" s="25" t="e">
        <f>IF('Tm-Th-Salinity'!E256=0, 0.000001, 'Tm-supplement'!BB256)</f>
        <v>#VALUE!</v>
      </c>
      <c r="E256" t="e">
        <f t="shared" si="194"/>
        <v>#VALUE!</v>
      </c>
      <c r="F256" t="e">
        <f t="shared" si="195"/>
        <v>#VALUE!</v>
      </c>
      <c r="G256" t="str">
        <f t="shared" si="196"/>
        <v>DUD</v>
      </c>
      <c r="H256" t="str">
        <f t="shared" si="197"/>
        <v>DUD</v>
      </c>
      <c r="I256" t="str">
        <f t="shared" si="198"/>
        <v>DUD</v>
      </c>
      <c r="J256" t="str">
        <f t="shared" si="199"/>
        <v>DUD</v>
      </c>
      <c r="K256" t="str">
        <f t="shared" si="200"/>
        <v>DUD</v>
      </c>
      <c r="L256" t="str">
        <f t="shared" si="201"/>
        <v>DUD</v>
      </c>
      <c r="M256" t="str">
        <f t="shared" si="202"/>
        <v>DUD</v>
      </c>
      <c r="N256" t="str">
        <f t="shared" si="203"/>
        <v>DUD</v>
      </c>
      <c r="O256" t="str">
        <f t="shared" si="204"/>
        <v>DUD</v>
      </c>
      <c r="P256" t="str">
        <f t="shared" si="205"/>
        <v>DUD</v>
      </c>
      <c r="Q256" t="str">
        <f t="shared" si="206"/>
        <v>DUD</v>
      </c>
      <c r="R256" t="str">
        <f t="shared" si="207"/>
        <v>DUD</v>
      </c>
      <c r="S256" t="str">
        <f t="shared" si="208"/>
        <v>DUD</v>
      </c>
      <c r="T256" t="str">
        <f t="shared" si="209"/>
        <v>DUD</v>
      </c>
      <c r="U256" t="str">
        <f t="shared" si="210"/>
        <v>DUD</v>
      </c>
      <c r="V256" t="str">
        <f t="shared" si="211"/>
        <v>DUD</v>
      </c>
      <c r="W256" t="str">
        <f t="shared" si="212"/>
        <v>DUD</v>
      </c>
      <c r="X256" t="str">
        <f t="shared" si="213"/>
        <v>DUD</v>
      </c>
      <c r="Y256" t="str">
        <f t="shared" si="214"/>
        <v>DUD</v>
      </c>
      <c r="Z256" t="str">
        <f t="shared" si="215"/>
        <v>DUD</v>
      </c>
      <c r="AA256" t="str">
        <f t="shared" si="216"/>
        <v>DUD</v>
      </c>
      <c r="AB256" t="str">
        <f t="shared" si="217"/>
        <v>DUD</v>
      </c>
      <c r="AC256" t="str">
        <f t="shared" si="218"/>
        <v>DUD</v>
      </c>
      <c r="AD256" t="str">
        <f t="shared" si="219"/>
        <v>DUD</v>
      </c>
      <c r="AE256" t="str">
        <f t="shared" si="220"/>
        <v>DUD</v>
      </c>
      <c r="AF256" t="str">
        <f t="shared" si="221"/>
        <v>DUD</v>
      </c>
      <c r="AG256" t="str">
        <f t="shared" si="222"/>
        <v>DUD</v>
      </c>
      <c r="AH256" t="str">
        <f t="shared" si="223"/>
        <v>DUD</v>
      </c>
      <c r="AI256" t="str">
        <f t="shared" si="224"/>
        <v>DUD</v>
      </c>
      <c r="AJ256" t="str">
        <f t="shared" si="225"/>
        <v>DUD</v>
      </c>
      <c r="AK256" t="str">
        <f t="shared" si="226"/>
        <v>DUD</v>
      </c>
      <c r="AL256" t="str">
        <f t="shared" si="227"/>
        <v>DUD</v>
      </c>
      <c r="AM256" t="str">
        <f t="shared" si="228"/>
        <v>DUD</v>
      </c>
      <c r="AN256" t="str">
        <f t="shared" si="229"/>
        <v>DUD</v>
      </c>
      <c r="AO256">
        <f t="shared" si="230"/>
        <v>0</v>
      </c>
      <c r="AP256" s="69">
        <f t="shared" si="231"/>
        <v>1</v>
      </c>
      <c r="AQ256" s="21" t="str">
        <f t="shared" si="232"/>
        <v>Atkinson, A.B. Jr. (2002) A Model for the PTX Properties of H2O-NaCl. Unpublished MSc Thesis, Dept. of Geosciences, Virginia Tech, Blacksburg VA, 133 pp.</v>
      </c>
      <c r="AR256" s="30" t="e">
        <f t="shared" si="233"/>
        <v>#VALUE!</v>
      </c>
      <c r="AS256" s="30" t="e">
        <f t="shared" si="234"/>
        <v>#VALUE!</v>
      </c>
      <c r="AT256" s="30" t="e">
        <f t="shared" si="235"/>
        <v>#VALUE!</v>
      </c>
      <c r="AU256" s="68" t="str">
        <f t="shared" si="236"/>
        <v/>
      </c>
      <c r="AV256" s="30" t="str">
        <f t="shared" si="237"/>
        <v/>
      </c>
      <c r="AW256" s="63" t="e">
        <f>IF(AND(A256&gt;C256,B256="halite"),'Tm-supplement'!AS256,         0.9923-0.030512*(C256/100)^2-0.00021977*(C256/100)^4+0.086241*(D256)/10-0.041768*(C256/100)*(D256/10)+0.014825*(C256/100)^2*(D256/10)+0.001446*(C256/100)^3*(D256/10)-0.0000000030852*(C256/100)^8*(D256/10)+0.013051*(C256/100)*(D256/10)^2-0.0061402*(C256/100)^2*(D256/10)^2-0.0012843*(D256/10)^3+0.00037604*(C256/100)^2*(D256/10)^3-0.0000000099594*(C256/100)^2*(D256/10)^7)</f>
        <v>#VALUE!</v>
      </c>
      <c r="AX256" s="40" t="e">
        <f t="shared" si="238"/>
        <v>#VALUE!</v>
      </c>
      <c r="AY256"/>
    </row>
    <row r="257" spans="1:51" ht="13" customHeight="1">
      <c r="A257" t="str">
        <f>IF(ISBLANK(Main!C149), IF(ISNUMBER(Main!F149), 'Tm-Th-Salinity'!H257,""),Main!C149)</f>
        <v/>
      </c>
      <c r="B257">
        <f>Main!D149</f>
        <v>0</v>
      </c>
      <c r="C257" s="20" t="str">
        <f>IF(ISNUMBER(Main!E149),Main!E149,"")</f>
        <v/>
      </c>
      <c r="D257" s="25" t="e">
        <f>IF('Tm-Th-Salinity'!E257=0, 0.000001, 'Tm-supplement'!BB257)</f>
        <v>#VALUE!</v>
      </c>
      <c r="E257" t="e">
        <f t="shared" si="194"/>
        <v>#VALUE!</v>
      </c>
      <c r="F257" t="e">
        <f t="shared" si="195"/>
        <v>#VALUE!</v>
      </c>
      <c r="G257" t="str">
        <f t="shared" si="196"/>
        <v>DUD</v>
      </c>
      <c r="H257" t="str">
        <f t="shared" si="197"/>
        <v>DUD</v>
      </c>
      <c r="I257" t="str">
        <f t="shared" si="198"/>
        <v>DUD</v>
      </c>
      <c r="J257" t="str">
        <f t="shared" si="199"/>
        <v>DUD</v>
      </c>
      <c r="K257" t="str">
        <f t="shared" si="200"/>
        <v>DUD</v>
      </c>
      <c r="L257" t="str">
        <f t="shared" si="201"/>
        <v>DUD</v>
      </c>
      <c r="M257" t="str">
        <f t="shared" si="202"/>
        <v>DUD</v>
      </c>
      <c r="N257" t="str">
        <f t="shared" si="203"/>
        <v>DUD</v>
      </c>
      <c r="O257" t="str">
        <f t="shared" si="204"/>
        <v>DUD</v>
      </c>
      <c r="P257" t="str">
        <f t="shared" si="205"/>
        <v>DUD</v>
      </c>
      <c r="Q257" t="str">
        <f t="shared" si="206"/>
        <v>DUD</v>
      </c>
      <c r="R257" t="str">
        <f t="shared" si="207"/>
        <v>DUD</v>
      </c>
      <c r="S257" t="str">
        <f t="shared" si="208"/>
        <v>DUD</v>
      </c>
      <c r="T257" t="str">
        <f t="shared" si="209"/>
        <v>DUD</v>
      </c>
      <c r="U257" t="str">
        <f t="shared" si="210"/>
        <v>DUD</v>
      </c>
      <c r="V257" t="str">
        <f t="shared" si="211"/>
        <v>DUD</v>
      </c>
      <c r="W257" t="str">
        <f t="shared" si="212"/>
        <v>DUD</v>
      </c>
      <c r="X257" t="str">
        <f t="shared" si="213"/>
        <v>DUD</v>
      </c>
      <c r="Y257" t="str">
        <f t="shared" si="214"/>
        <v>DUD</v>
      </c>
      <c r="Z257" t="str">
        <f t="shared" si="215"/>
        <v>DUD</v>
      </c>
      <c r="AA257" t="str">
        <f t="shared" si="216"/>
        <v>DUD</v>
      </c>
      <c r="AB257" t="str">
        <f t="shared" si="217"/>
        <v>DUD</v>
      </c>
      <c r="AC257" t="str">
        <f t="shared" si="218"/>
        <v>DUD</v>
      </c>
      <c r="AD257" t="str">
        <f t="shared" si="219"/>
        <v>DUD</v>
      </c>
      <c r="AE257" t="str">
        <f t="shared" si="220"/>
        <v>DUD</v>
      </c>
      <c r="AF257" t="str">
        <f t="shared" si="221"/>
        <v>DUD</v>
      </c>
      <c r="AG257" t="str">
        <f t="shared" si="222"/>
        <v>DUD</v>
      </c>
      <c r="AH257" t="str">
        <f t="shared" si="223"/>
        <v>DUD</v>
      </c>
      <c r="AI257" t="str">
        <f t="shared" si="224"/>
        <v>DUD</v>
      </c>
      <c r="AJ257" t="str">
        <f t="shared" si="225"/>
        <v>DUD</v>
      </c>
      <c r="AK257" t="str">
        <f t="shared" si="226"/>
        <v>DUD</v>
      </c>
      <c r="AL257" t="str">
        <f t="shared" si="227"/>
        <v>DUD</v>
      </c>
      <c r="AM257" t="str">
        <f t="shared" si="228"/>
        <v>DUD</v>
      </c>
      <c r="AN257" t="str">
        <f t="shared" si="229"/>
        <v>DUD</v>
      </c>
      <c r="AO257">
        <f t="shared" si="230"/>
        <v>0</v>
      </c>
      <c r="AP257" s="69">
        <f t="shared" si="231"/>
        <v>1</v>
      </c>
      <c r="AQ257" s="21" t="str">
        <f t="shared" si="232"/>
        <v>Atkinson, A.B. Jr. (2002) A Model for the PTX Properties of H2O-NaCl. Unpublished MSc Thesis, Dept. of Geosciences, Virginia Tech, Blacksburg VA, 133 pp.</v>
      </c>
      <c r="AR257" s="30" t="e">
        <f t="shared" si="233"/>
        <v>#VALUE!</v>
      </c>
      <c r="AS257" s="30" t="e">
        <f t="shared" si="234"/>
        <v>#VALUE!</v>
      </c>
      <c r="AT257" s="30" t="e">
        <f t="shared" si="235"/>
        <v>#VALUE!</v>
      </c>
      <c r="AU257" s="68" t="str">
        <f t="shared" si="236"/>
        <v/>
      </c>
      <c r="AV257" s="30" t="str">
        <f t="shared" si="237"/>
        <v/>
      </c>
      <c r="AW257" s="63" t="e">
        <f>IF(AND(A257&gt;C257,B257="halite"),'Tm-supplement'!AS257,         0.9923-0.030512*(C257/100)^2-0.00021977*(C257/100)^4+0.086241*(D257)/10-0.041768*(C257/100)*(D257/10)+0.014825*(C257/100)^2*(D257/10)+0.001446*(C257/100)^3*(D257/10)-0.0000000030852*(C257/100)^8*(D257/10)+0.013051*(C257/100)*(D257/10)^2-0.0061402*(C257/100)^2*(D257/10)^2-0.0012843*(D257/10)^3+0.00037604*(C257/100)^2*(D257/10)^3-0.0000000099594*(C257/100)^2*(D257/10)^7)</f>
        <v>#VALUE!</v>
      </c>
      <c r="AX257" s="40" t="e">
        <f t="shared" si="238"/>
        <v>#VALUE!</v>
      </c>
      <c r="AY257"/>
    </row>
    <row r="258" spans="1:51" ht="13" customHeight="1">
      <c r="A258" t="str">
        <f>IF(ISBLANK(Main!C150), IF(ISNUMBER(Main!F150), 'Tm-Th-Salinity'!H258,""),Main!C150)</f>
        <v/>
      </c>
      <c r="B258">
        <f>Main!D150</f>
        <v>0</v>
      </c>
      <c r="C258" s="20" t="str">
        <f>IF(ISNUMBER(Main!E150),Main!E150,"")</f>
        <v/>
      </c>
      <c r="D258" s="25" t="e">
        <f>IF('Tm-Th-Salinity'!E258=0, 0.000001, 'Tm-supplement'!BB258)</f>
        <v>#VALUE!</v>
      </c>
      <c r="E258" t="e">
        <f t="shared" si="194"/>
        <v>#VALUE!</v>
      </c>
      <c r="F258" t="e">
        <f t="shared" si="195"/>
        <v>#VALUE!</v>
      </c>
      <c r="G258" t="str">
        <f t="shared" si="196"/>
        <v>DUD</v>
      </c>
      <c r="H258" t="str">
        <f t="shared" si="197"/>
        <v>DUD</v>
      </c>
      <c r="I258" t="str">
        <f t="shared" si="198"/>
        <v>DUD</v>
      </c>
      <c r="J258" t="str">
        <f t="shared" si="199"/>
        <v>DUD</v>
      </c>
      <c r="K258" t="str">
        <f t="shared" si="200"/>
        <v>DUD</v>
      </c>
      <c r="L258" t="str">
        <f t="shared" si="201"/>
        <v>DUD</v>
      </c>
      <c r="M258" t="str">
        <f t="shared" si="202"/>
        <v>DUD</v>
      </c>
      <c r="N258" t="str">
        <f t="shared" si="203"/>
        <v>DUD</v>
      </c>
      <c r="O258" t="str">
        <f t="shared" si="204"/>
        <v>DUD</v>
      </c>
      <c r="P258" t="str">
        <f t="shared" si="205"/>
        <v>DUD</v>
      </c>
      <c r="Q258" t="str">
        <f t="shared" si="206"/>
        <v>DUD</v>
      </c>
      <c r="R258" t="str">
        <f t="shared" si="207"/>
        <v>DUD</v>
      </c>
      <c r="S258" t="str">
        <f t="shared" si="208"/>
        <v>DUD</v>
      </c>
      <c r="T258" t="str">
        <f t="shared" si="209"/>
        <v>DUD</v>
      </c>
      <c r="U258" t="str">
        <f t="shared" si="210"/>
        <v>DUD</v>
      </c>
      <c r="V258" t="str">
        <f t="shared" si="211"/>
        <v>DUD</v>
      </c>
      <c r="W258" t="str">
        <f t="shared" si="212"/>
        <v>DUD</v>
      </c>
      <c r="X258" t="str">
        <f t="shared" si="213"/>
        <v>DUD</v>
      </c>
      <c r="Y258" t="str">
        <f t="shared" si="214"/>
        <v>DUD</v>
      </c>
      <c r="Z258" t="str">
        <f t="shared" si="215"/>
        <v>DUD</v>
      </c>
      <c r="AA258" t="str">
        <f t="shared" si="216"/>
        <v>DUD</v>
      </c>
      <c r="AB258" t="str">
        <f t="shared" si="217"/>
        <v>DUD</v>
      </c>
      <c r="AC258" t="str">
        <f t="shared" si="218"/>
        <v>DUD</v>
      </c>
      <c r="AD258" t="str">
        <f t="shared" si="219"/>
        <v>DUD</v>
      </c>
      <c r="AE258" t="str">
        <f t="shared" si="220"/>
        <v>DUD</v>
      </c>
      <c r="AF258" t="str">
        <f t="shared" si="221"/>
        <v>DUD</v>
      </c>
      <c r="AG258" t="str">
        <f t="shared" si="222"/>
        <v>DUD</v>
      </c>
      <c r="AH258" t="str">
        <f t="shared" si="223"/>
        <v>DUD</v>
      </c>
      <c r="AI258" t="str">
        <f t="shared" si="224"/>
        <v>DUD</v>
      </c>
      <c r="AJ258" t="str">
        <f t="shared" si="225"/>
        <v>DUD</v>
      </c>
      <c r="AK258" t="str">
        <f t="shared" si="226"/>
        <v>DUD</v>
      </c>
      <c r="AL258" t="str">
        <f t="shared" si="227"/>
        <v>DUD</v>
      </c>
      <c r="AM258" t="str">
        <f t="shared" si="228"/>
        <v>DUD</v>
      </c>
      <c r="AN258" t="str">
        <f t="shared" si="229"/>
        <v>DUD</v>
      </c>
      <c r="AO258">
        <f t="shared" si="230"/>
        <v>0</v>
      </c>
      <c r="AP258" s="69">
        <f t="shared" si="231"/>
        <v>1</v>
      </c>
      <c r="AQ258" s="21" t="str">
        <f t="shared" si="232"/>
        <v>Atkinson, A.B. Jr. (2002) A Model for the PTX Properties of H2O-NaCl. Unpublished MSc Thesis, Dept. of Geosciences, Virginia Tech, Blacksburg VA, 133 pp.</v>
      </c>
      <c r="AR258" s="30" t="e">
        <f t="shared" si="233"/>
        <v>#VALUE!</v>
      </c>
      <c r="AS258" s="30" t="e">
        <f t="shared" si="234"/>
        <v>#VALUE!</v>
      </c>
      <c r="AT258" s="30" t="e">
        <f t="shared" si="235"/>
        <v>#VALUE!</v>
      </c>
      <c r="AU258" s="68" t="str">
        <f t="shared" si="236"/>
        <v/>
      </c>
      <c r="AV258" s="30" t="str">
        <f t="shared" si="237"/>
        <v/>
      </c>
      <c r="AW258" s="63" t="e">
        <f>IF(AND(A258&gt;C258,B258="halite"),'Tm-supplement'!AS258,         0.9923-0.030512*(C258/100)^2-0.00021977*(C258/100)^4+0.086241*(D258)/10-0.041768*(C258/100)*(D258/10)+0.014825*(C258/100)^2*(D258/10)+0.001446*(C258/100)^3*(D258/10)-0.0000000030852*(C258/100)^8*(D258/10)+0.013051*(C258/100)*(D258/10)^2-0.0061402*(C258/100)^2*(D258/10)^2-0.0012843*(D258/10)^3+0.00037604*(C258/100)^2*(D258/10)^3-0.0000000099594*(C258/100)^2*(D258/10)^7)</f>
        <v>#VALUE!</v>
      </c>
      <c r="AX258" s="40" t="e">
        <f t="shared" si="238"/>
        <v>#VALUE!</v>
      </c>
      <c r="AY258"/>
    </row>
    <row r="259" spans="1:51" ht="13" customHeight="1">
      <c r="A259" t="str">
        <f>IF(ISBLANK(Main!C151), IF(ISNUMBER(Main!F151), 'Tm-Th-Salinity'!H259,""),Main!C151)</f>
        <v/>
      </c>
      <c r="B259">
        <f>Main!D151</f>
        <v>0</v>
      </c>
      <c r="C259" s="20" t="str">
        <f>IF(ISNUMBER(Main!E151),Main!E151,"")</f>
        <v/>
      </c>
      <c r="D259" s="25" t="e">
        <f>IF('Tm-Th-Salinity'!E259=0, 0.000001, 'Tm-supplement'!BB259)</f>
        <v>#VALUE!</v>
      </c>
      <c r="E259" t="e">
        <f t="shared" si="194"/>
        <v>#VALUE!</v>
      </c>
      <c r="F259" t="e">
        <f t="shared" si="195"/>
        <v>#VALUE!</v>
      </c>
      <c r="G259" t="str">
        <f t="shared" si="196"/>
        <v>DUD</v>
      </c>
      <c r="H259" t="str">
        <f t="shared" si="197"/>
        <v>DUD</v>
      </c>
      <c r="I259" t="str">
        <f t="shared" si="198"/>
        <v>DUD</v>
      </c>
      <c r="J259" t="str">
        <f t="shared" si="199"/>
        <v>DUD</v>
      </c>
      <c r="K259" t="str">
        <f t="shared" si="200"/>
        <v>DUD</v>
      </c>
      <c r="L259" t="str">
        <f t="shared" si="201"/>
        <v>DUD</v>
      </c>
      <c r="M259" t="str">
        <f t="shared" si="202"/>
        <v>DUD</v>
      </c>
      <c r="N259" t="str">
        <f t="shared" si="203"/>
        <v>DUD</v>
      </c>
      <c r="O259" t="str">
        <f t="shared" si="204"/>
        <v>DUD</v>
      </c>
      <c r="P259" t="str">
        <f t="shared" si="205"/>
        <v>DUD</v>
      </c>
      <c r="Q259" t="str">
        <f t="shared" si="206"/>
        <v>DUD</v>
      </c>
      <c r="R259" t="str">
        <f t="shared" si="207"/>
        <v>DUD</v>
      </c>
      <c r="S259" t="str">
        <f t="shared" si="208"/>
        <v>DUD</v>
      </c>
      <c r="T259" t="str">
        <f t="shared" si="209"/>
        <v>DUD</v>
      </c>
      <c r="U259" t="str">
        <f t="shared" si="210"/>
        <v>DUD</v>
      </c>
      <c r="V259" t="str">
        <f t="shared" si="211"/>
        <v>DUD</v>
      </c>
      <c r="W259" t="str">
        <f t="shared" si="212"/>
        <v>DUD</v>
      </c>
      <c r="X259" t="str">
        <f t="shared" si="213"/>
        <v>DUD</v>
      </c>
      <c r="Y259" t="str">
        <f t="shared" si="214"/>
        <v>DUD</v>
      </c>
      <c r="Z259" t="str">
        <f t="shared" si="215"/>
        <v>DUD</v>
      </c>
      <c r="AA259" t="str">
        <f t="shared" si="216"/>
        <v>DUD</v>
      </c>
      <c r="AB259" t="str">
        <f t="shared" si="217"/>
        <v>DUD</v>
      </c>
      <c r="AC259" t="str">
        <f t="shared" si="218"/>
        <v>DUD</v>
      </c>
      <c r="AD259" t="str">
        <f t="shared" si="219"/>
        <v>DUD</v>
      </c>
      <c r="AE259" t="str">
        <f t="shared" si="220"/>
        <v>DUD</v>
      </c>
      <c r="AF259" t="str">
        <f t="shared" si="221"/>
        <v>DUD</v>
      </c>
      <c r="AG259" t="str">
        <f t="shared" si="222"/>
        <v>DUD</v>
      </c>
      <c r="AH259" t="str">
        <f t="shared" si="223"/>
        <v>DUD</v>
      </c>
      <c r="AI259" t="str">
        <f t="shared" si="224"/>
        <v>DUD</v>
      </c>
      <c r="AJ259" t="str">
        <f t="shared" si="225"/>
        <v>DUD</v>
      </c>
      <c r="AK259" t="str">
        <f t="shared" si="226"/>
        <v>DUD</v>
      </c>
      <c r="AL259" t="str">
        <f t="shared" si="227"/>
        <v>DUD</v>
      </c>
      <c r="AM259" t="str">
        <f t="shared" si="228"/>
        <v>DUD</v>
      </c>
      <c r="AN259" t="str">
        <f t="shared" si="229"/>
        <v>DUD</v>
      </c>
      <c r="AO259">
        <f t="shared" si="230"/>
        <v>0</v>
      </c>
      <c r="AP259" s="69">
        <f t="shared" si="231"/>
        <v>1</v>
      </c>
      <c r="AQ259" s="21" t="str">
        <f t="shared" si="232"/>
        <v>Atkinson, A.B. Jr. (2002) A Model for the PTX Properties of H2O-NaCl. Unpublished MSc Thesis, Dept. of Geosciences, Virginia Tech, Blacksburg VA, 133 pp.</v>
      </c>
      <c r="AR259" s="30" t="e">
        <f t="shared" si="233"/>
        <v>#VALUE!</v>
      </c>
      <c r="AS259" s="30" t="e">
        <f t="shared" si="234"/>
        <v>#VALUE!</v>
      </c>
      <c r="AT259" s="30" t="e">
        <f t="shared" si="235"/>
        <v>#VALUE!</v>
      </c>
      <c r="AU259" s="68" t="str">
        <f t="shared" si="236"/>
        <v/>
      </c>
      <c r="AV259" s="30" t="str">
        <f t="shared" si="237"/>
        <v/>
      </c>
      <c r="AW259" s="63" t="e">
        <f>IF(AND(A259&gt;C259,B259="halite"),'Tm-supplement'!AS259,         0.9923-0.030512*(C259/100)^2-0.00021977*(C259/100)^4+0.086241*(D259)/10-0.041768*(C259/100)*(D259/10)+0.014825*(C259/100)^2*(D259/10)+0.001446*(C259/100)^3*(D259/10)-0.0000000030852*(C259/100)^8*(D259/10)+0.013051*(C259/100)*(D259/10)^2-0.0061402*(C259/100)^2*(D259/10)^2-0.0012843*(D259/10)^3+0.00037604*(C259/100)^2*(D259/10)^3-0.0000000099594*(C259/100)^2*(D259/10)^7)</f>
        <v>#VALUE!</v>
      </c>
      <c r="AX259" s="40" t="e">
        <f t="shared" si="238"/>
        <v>#VALUE!</v>
      </c>
      <c r="AY259"/>
    </row>
    <row r="260" spans="1:51" ht="13" customHeight="1">
      <c r="A260" t="str">
        <f>IF(ISBLANK(Main!C152), IF(ISNUMBER(Main!F152), 'Tm-Th-Salinity'!H260,""),Main!C152)</f>
        <v/>
      </c>
      <c r="B260">
        <f>Main!D152</f>
        <v>0</v>
      </c>
      <c r="C260" s="20" t="str">
        <f>IF(ISNUMBER(Main!E152),Main!E152,"")</f>
        <v/>
      </c>
      <c r="D260" s="25" t="e">
        <f>IF('Tm-Th-Salinity'!E260=0, 0.000001, 'Tm-supplement'!BB260)</f>
        <v>#VALUE!</v>
      </c>
      <c r="E260" t="e">
        <f t="shared" si="194"/>
        <v>#VALUE!</v>
      </c>
      <c r="F260" t="e">
        <f t="shared" si="195"/>
        <v>#VALUE!</v>
      </c>
      <c r="G260" t="str">
        <f t="shared" si="196"/>
        <v>DUD</v>
      </c>
      <c r="H260" t="str">
        <f t="shared" si="197"/>
        <v>DUD</v>
      </c>
      <c r="I260" t="str">
        <f t="shared" si="198"/>
        <v>DUD</v>
      </c>
      <c r="J260" t="str">
        <f t="shared" si="199"/>
        <v>DUD</v>
      </c>
      <c r="K260" t="str">
        <f t="shared" si="200"/>
        <v>DUD</v>
      </c>
      <c r="L260" t="str">
        <f t="shared" si="201"/>
        <v>DUD</v>
      </c>
      <c r="M260" t="str">
        <f t="shared" si="202"/>
        <v>DUD</v>
      </c>
      <c r="N260" t="str">
        <f t="shared" si="203"/>
        <v>DUD</v>
      </c>
      <c r="O260" t="str">
        <f t="shared" si="204"/>
        <v>DUD</v>
      </c>
      <c r="P260" t="str">
        <f t="shared" si="205"/>
        <v>DUD</v>
      </c>
      <c r="Q260" t="str">
        <f t="shared" si="206"/>
        <v>DUD</v>
      </c>
      <c r="R260" t="str">
        <f t="shared" si="207"/>
        <v>DUD</v>
      </c>
      <c r="S260" t="str">
        <f t="shared" si="208"/>
        <v>DUD</v>
      </c>
      <c r="T260" t="str">
        <f t="shared" si="209"/>
        <v>DUD</v>
      </c>
      <c r="U260" t="str">
        <f t="shared" si="210"/>
        <v>DUD</v>
      </c>
      <c r="V260" t="str">
        <f t="shared" si="211"/>
        <v>DUD</v>
      </c>
      <c r="W260" t="str">
        <f t="shared" si="212"/>
        <v>DUD</v>
      </c>
      <c r="X260" t="str">
        <f t="shared" si="213"/>
        <v>DUD</v>
      </c>
      <c r="Y260" t="str">
        <f t="shared" si="214"/>
        <v>DUD</v>
      </c>
      <c r="Z260" t="str">
        <f t="shared" si="215"/>
        <v>DUD</v>
      </c>
      <c r="AA260" t="str">
        <f t="shared" si="216"/>
        <v>DUD</v>
      </c>
      <c r="AB260" t="str">
        <f t="shared" si="217"/>
        <v>DUD</v>
      </c>
      <c r="AC260" t="str">
        <f t="shared" si="218"/>
        <v>DUD</v>
      </c>
      <c r="AD260" t="str">
        <f t="shared" si="219"/>
        <v>DUD</v>
      </c>
      <c r="AE260" t="str">
        <f t="shared" si="220"/>
        <v>DUD</v>
      </c>
      <c r="AF260" t="str">
        <f t="shared" si="221"/>
        <v>DUD</v>
      </c>
      <c r="AG260" t="str">
        <f t="shared" si="222"/>
        <v>DUD</v>
      </c>
      <c r="AH260" t="str">
        <f t="shared" si="223"/>
        <v>DUD</v>
      </c>
      <c r="AI260" t="str">
        <f t="shared" si="224"/>
        <v>DUD</v>
      </c>
      <c r="AJ260" t="str">
        <f t="shared" si="225"/>
        <v>DUD</v>
      </c>
      <c r="AK260" t="str">
        <f t="shared" si="226"/>
        <v>DUD</v>
      </c>
      <c r="AL260" t="str">
        <f t="shared" si="227"/>
        <v>DUD</v>
      </c>
      <c r="AM260" t="str">
        <f t="shared" si="228"/>
        <v>DUD</v>
      </c>
      <c r="AN260" t="str">
        <f t="shared" si="229"/>
        <v>DUD</v>
      </c>
      <c r="AO260">
        <f t="shared" si="230"/>
        <v>0</v>
      </c>
      <c r="AP260" s="69">
        <f t="shared" si="231"/>
        <v>1</v>
      </c>
      <c r="AQ260" s="21" t="str">
        <f t="shared" si="232"/>
        <v>Atkinson, A.B. Jr. (2002) A Model for the PTX Properties of H2O-NaCl. Unpublished MSc Thesis, Dept. of Geosciences, Virginia Tech, Blacksburg VA, 133 pp.</v>
      </c>
      <c r="AR260" s="30" t="e">
        <f t="shared" si="233"/>
        <v>#VALUE!</v>
      </c>
      <c r="AS260" s="30" t="e">
        <f t="shared" si="234"/>
        <v>#VALUE!</v>
      </c>
      <c r="AT260" s="30" t="e">
        <f t="shared" si="235"/>
        <v>#VALUE!</v>
      </c>
      <c r="AU260" s="68" t="str">
        <f t="shared" si="236"/>
        <v/>
      </c>
      <c r="AV260" s="30" t="str">
        <f t="shared" si="237"/>
        <v/>
      </c>
      <c r="AW260" s="63" t="e">
        <f>IF(AND(A260&gt;C260,B260="halite"),'Tm-supplement'!AS260,         0.9923-0.030512*(C260/100)^2-0.00021977*(C260/100)^4+0.086241*(D260)/10-0.041768*(C260/100)*(D260/10)+0.014825*(C260/100)^2*(D260/10)+0.001446*(C260/100)^3*(D260/10)-0.0000000030852*(C260/100)^8*(D260/10)+0.013051*(C260/100)*(D260/10)^2-0.0061402*(C260/100)^2*(D260/10)^2-0.0012843*(D260/10)^3+0.00037604*(C260/100)^2*(D260/10)^3-0.0000000099594*(C260/100)^2*(D260/10)^7)</f>
        <v>#VALUE!</v>
      </c>
      <c r="AX260" s="40" t="e">
        <f t="shared" si="238"/>
        <v>#VALUE!</v>
      </c>
      <c r="AY260"/>
    </row>
    <row r="261" spans="1:51" ht="13" customHeight="1">
      <c r="A261" t="str">
        <f>IF(ISBLANK(Main!C153), IF(ISNUMBER(Main!F153), 'Tm-Th-Salinity'!H261,""),Main!C153)</f>
        <v/>
      </c>
      <c r="B261">
        <f>Main!D153</f>
        <v>0</v>
      </c>
      <c r="C261" s="20" t="str">
        <f>IF(ISNUMBER(Main!E153),Main!E153,"")</f>
        <v/>
      </c>
      <c r="D261" s="25" t="e">
        <f>IF('Tm-Th-Salinity'!E261=0, 0.000001, 'Tm-supplement'!BB261)</f>
        <v>#VALUE!</v>
      </c>
      <c r="E261" t="e">
        <f t="shared" si="194"/>
        <v>#VALUE!</v>
      </c>
      <c r="F261" t="e">
        <f t="shared" si="195"/>
        <v>#VALUE!</v>
      </c>
      <c r="G261" t="str">
        <f t="shared" si="196"/>
        <v>DUD</v>
      </c>
      <c r="H261" t="str">
        <f t="shared" si="197"/>
        <v>DUD</v>
      </c>
      <c r="I261" t="str">
        <f t="shared" si="198"/>
        <v>DUD</v>
      </c>
      <c r="J261" t="str">
        <f t="shared" si="199"/>
        <v>DUD</v>
      </c>
      <c r="K261" t="str">
        <f t="shared" si="200"/>
        <v>DUD</v>
      </c>
      <c r="L261" t="str">
        <f t="shared" si="201"/>
        <v>DUD</v>
      </c>
      <c r="M261" t="str">
        <f t="shared" si="202"/>
        <v>DUD</v>
      </c>
      <c r="N261" t="str">
        <f t="shared" si="203"/>
        <v>DUD</v>
      </c>
      <c r="O261" t="str">
        <f t="shared" si="204"/>
        <v>DUD</v>
      </c>
      <c r="P261" t="str">
        <f t="shared" si="205"/>
        <v>DUD</v>
      </c>
      <c r="Q261" t="str">
        <f t="shared" si="206"/>
        <v>DUD</v>
      </c>
      <c r="R261" t="str">
        <f t="shared" si="207"/>
        <v>DUD</v>
      </c>
      <c r="S261" t="str">
        <f t="shared" si="208"/>
        <v>DUD</v>
      </c>
      <c r="T261" t="str">
        <f t="shared" si="209"/>
        <v>DUD</v>
      </c>
      <c r="U261" t="str">
        <f t="shared" si="210"/>
        <v>DUD</v>
      </c>
      <c r="V261" t="str">
        <f t="shared" si="211"/>
        <v>DUD</v>
      </c>
      <c r="W261" t="str">
        <f t="shared" si="212"/>
        <v>DUD</v>
      </c>
      <c r="X261" t="str">
        <f t="shared" si="213"/>
        <v>DUD</v>
      </c>
      <c r="Y261" t="str">
        <f t="shared" si="214"/>
        <v>DUD</v>
      </c>
      <c r="Z261" t="str">
        <f t="shared" si="215"/>
        <v>DUD</v>
      </c>
      <c r="AA261" t="str">
        <f t="shared" si="216"/>
        <v>DUD</v>
      </c>
      <c r="AB261" t="str">
        <f t="shared" si="217"/>
        <v>DUD</v>
      </c>
      <c r="AC261" t="str">
        <f t="shared" si="218"/>
        <v>DUD</v>
      </c>
      <c r="AD261" t="str">
        <f t="shared" si="219"/>
        <v>DUD</v>
      </c>
      <c r="AE261" t="str">
        <f t="shared" si="220"/>
        <v>DUD</v>
      </c>
      <c r="AF261" t="str">
        <f t="shared" si="221"/>
        <v>DUD</v>
      </c>
      <c r="AG261" t="str">
        <f t="shared" si="222"/>
        <v>DUD</v>
      </c>
      <c r="AH261" t="str">
        <f t="shared" si="223"/>
        <v>DUD</v>
      </c>
      <c r="AI261" t="str">
        <f t="shared" si="224"/>
        <v>DUD</v>
      </c>
      <c r="AJ261" t="str">
        <f t="shared" si="225"/>
        <v>DUD</v>
      </c>
      <c r="AK261" t="str">
        <f t="shared" si="226"/>
        <v>DUD</v>
      </c>
      <c r="AL261" t="str">
        <f t="shared" si="227"/>
        <v>DUD</v>
      </c>
      <c r="AM261" t="str">
        <f t="shared" si="228"/>
        <v>DUD</v>
      </c>
      <c r="AN261" t="str">
        <f t="shared" si="229"/>
        <v>DUD</v>
      </c>
      <c r="AO261">
        <f t="shared" si="230"/>
        <v>0</v>
      </c>
      <c r="AP261" s="69">
        <f t="shared" si="231"/>
        <v>1</v>
      </c>
      <c r="AQ261" s="21" t="str">
        <f t="shared" si="232"/>
        <v>Atkinson, A.B. Jr. (2002) A Model for the PTX Properties of H2O-NaCl. Unpublished MSc Thesis, Dept. of Geosciences, Virginia Tech, Blacksburg VA, 133 pp.</v>
      </c>
      <c r="AR261" s="30" t="e">
        <f t="shared" si="233"/>
        <v>#VALUE!</v>
      </c>
      <c r="AS261" s="30" t="e">
        <f t="shared" si="234"/>
        <v>#VALUE!</v>
      </c>
      <c r="AT261" s="30" t="e">
        <f t="shared" si="235"/>
        <v>#VALUE!</v>
      </c>
      <c r="AU261" s="68" t="str">
        <f t="shared" si="236"/>
        <v/>
      </c>
      <c r="AV261" s="30" t="str">
        <f t="shared" si="237"/>
        <v/>
      </c>
      <c r="AW261" s="63" t="e">
        <f>IF(AND(A261&gt;C261,B261="halite"),'Tm-supplement'!AS261,         0.9923-0.030512*(C261/100)^2-0.00021977*(C261/100)^4+0.086241*(D261)/10-0.041768*(C261/100)*(D261/10)+0.014825*(C261/100)^2*(D261/10)+0.001446*(C261/100)^3*(D261/10)-0.0000000030852*(C261/100)^8*(D261/10)+0.013051*(C261/100)*(D261/10)^2-0.0061402*(C261/100)^2*(D261/10)^2-0.0012843*(D261/10)^3+0.00037604*(C261/100)^2*(D261/10)^3-0.0000000099594*(C261/100)^2*(D261/10)^7)</f>
        <v>#VALUE!</v>
      </c>
      <c r="AX261" s="40" t="e">
        <f t="shared" si="238"/>
        <v>#VALUE!</v>
      </c>
      <c r="AY261"/>
    </row>
    <row r="262" spans="1:51" ht="13" customHeight="1">
      <c r="A262" t="str">
        <f>IF(ISBLANK(Main!C154), IF(ISNUMBER(Main!F154), 'Tm-Th-Salinity'!H262,""),Main!C154)</f>
        <v/>
      </c>
      <c r="B262">
        <f>Main!D154</f>
        <v>0</v>
      </c>
      <c r="C262" s="20" t="str">
        <f>IF(ISNUMBER(Main!E154),Main!E154,"")</f>
        <v/>
      </c>
      <c r="D262" s="25" t="e">
        <f>IF('Tm-Th-Salinity'!E262=0, 0.000001, 'Tm-supplement'!BB262)</f>
        <v>#VALUE!</v>
      </c>
      <c r="E262" t="e">
        <f t="shared" si="194"/>
        <v>#VALUE!</v>
      </c>
      <c r="F262" t="e">
        <f t="shared" si="195"/>
        <v>#VALUE!</v>
      </c>
      <c r="G262" t="str">
        <f t="shared" si="196"/>
        <v>DUD</v>
      </c>
      <c r="H262" t="str">
        <f t="shared" si="197"/>
        <v>DUD</v>
      </c>
      <c r="I262" t="str">
        <f t="shared" si="198"/>
        <v>DUD</v>
      </c>
      <c r="J262" t="str">
        <f t="shared" si="199"/>
        <v>DUD</v>
      </c>
      <c r="K262" t="str">
        <f t="shared" si="200"/>
        <v>DUD</v>
      </c>
      <c r="L262" t="str">
        <f t="shared" si="201"/>
        <v>DUD</v>
      </c>
      <c r="M262" t="str">
        <f t="shared" si="202"/>
        <v>DUD</v>
      </c>
      <c r="N262" t="str">
        <f t="shared" si="203"/>
        <v>DUD</v>
      </c>
      <c r="O262" t="str">
        <f t="shared" si="204"/>
        <v>DUD</v>
      </c>
      <c r="P262" t="str">
        <f t="shared" si="205"/>
        <v>DUD</v>
      </c>
      <c r="Q262" t="str">
        <f t="shared" si="206"/>
        <v>DUD</v>
      </c>
      <c r="R262" t="str">
        <f t="shared" si="207"/>
        <v>DUD</v>
      </c>
      <c r="S262" t="str">
        <f t="shared" si="208"/>
        <v>DUD</v>
      </c>
      <c r="T262" t="str">
        <f t="shared" si="209"/>
        <v>DUD</v>
      </c>
      <c r="U262" t="str">
        <f t="shared" si="210"/>
        <v>DUD</v>
      </c>
      <c r="V262" t="str">
        <f t="shared" si="211"/>
        <v>DUD</v>
      </c>
      <c r="W262" t="str">
        <f t="shared" si="212"/>
        <v>DUD</v>
      </c>
      <c r="X262" t="str">
        <f t="shared" si="213"/>
        <v>DUD</v>
      </c>
      <c r="Y262" t="str">
        <f t="shared" si="214"/>
        <v>DUD</v>
      </c>
      <c r="Z262" t="str">
        <f t="shared" si="215"/>
        <v>DUD</v>
      </c>
      <c r="AA262" t="str">
        <f t="shared" si="216"/>
        <v>DUD</v>
      </c>
      <c r="AB262" t="str">
        <f t="shared" si="217"/>
        <v>DUD</v>
      </c>
      <c r="AC262" t="str">
        <f t="shared" si="218"/>
        <v>DUD</v>
      </c>
      <c r="AD262" t="str">
        <f t="shared" si="219"/>
        <v>DUD</v>
      </c>
      <c r="AE262" t="str">
        <f t="shared" si="220"/>
        <v>DUD</v>
      </c>
      <c r="AF262" t="str">
        <f t="shared" si="221"/>
        <v>DUD</v>
      </c>
      <c r="AG262" t="str">
        <f t="shared" si="222"/>
        <v>DUD</v>
      </c>
      <c r="AH262" t="str">
        <f t="shared" si="223"/>
        <v>DUD</v>
      </c>
      <c r="AI262" t="str">
        <f t="shared" si="224"/>
        <v>DUD</v>
      </c>
      <c r="AJ262" t="str">
        <f t="shared" si="225"/>
        <v>DUD</v>
      </c>
      <c r="AK262" t="str">
        <f t="shared" si="226"/>
        <v>DUD</v>
      </c>
      <c r="AL262" t="str">
        <f t="shared" si="227"/>
        <v>DUD</v>
      </c>
      <c r="AM262" t="str">
        <f t="shared" si="228"/>
        <v>DUD</v>
      </c>
      <c r="AN262" t="str">
        <f t="shared" si="229"/>
        <v>DUD</v>
      </c>
      <c r="AO262">
        <f t="shared" si="230"/>
        <v>0</v>
      </c>
      <c r="AP262" s="69">
        <f t="shared" si="231"/>
        <v>1</v>
      </c>
      <c r="AQ262" s="21" t="str">
        <f t="shared" si="232"/>
        <v>Atkinson, A.B. Jr. (2002) A Model for the PTX Properties of H2O-NaCl. Unpublished MSc Thesis, Dept. of Geosciences, Virginia Tech, Blacksburg VA, 133 pp.</v>
      </c>
      <c r="AR262" s="30" t="e">
        <f t="shared" si="233"/>
        <v>#VALUE!</v>
      </c>
      <c r="AS262" s="30" t="e">
        <f t="shared" si="234"/>
        <v>#VALUE!</v>
      </c>
      <c r="AT262" s="30" t="e">
        <f t="shared" si="235"/>
        <v>#VALUE!</v>
      </c>
      <c r="AU262" s="68" t="str">
        <f t="shared" si="236"/>
        <v/>
      </c>
      <c r="AV262" s="30" t="str">
        <f t="shared" si="237"/>
        <v/>
      </c>
      <c r="AW262" s="63" t="e">
        <f>IF(AND(A262&gt;C262,B262="halite"),'Tm-supplement'!AS262,         0.9923-0.030512*(C262/100)^2-0.00021977*(C262/100)^4+0.086241*(D262)/10-0.041768*(C262/100)*(D262/10)+0.014825*(C262/100)^2*(D262/10)+0.001446*(C262/100)^3*(D262/10)-0.0000000030852*(C262/100)^8*(D262/10)+0.013051*(C262/100)*(D262/10)^2-0.0061402*(C262/100)^2*(D262/10)^2-0.0012843*(D262/10)^3+0.00037604*(C262/100)^2*(D262/10)^3-0.0000000099594*(C262/100)^2*(D262/10)^7)</f>
        <v>#VALUE!</v>
      </c>
      <c r="AX262" s="40" t="e">
        <f t="shared" si="238"/>
        <v>#VALUE!</v>
      </c>
      <c r="AY262"/>
    </row>
    <row r="263" spans="1:51" ht="13" customHeight="1">
      <c r="A263" t="str">
        <f>IF(ISBLANK(Main!C155), IF(ISNUMBER(Main!F155), 'Tm-Th-Salinity'!H263,""),Main!C155)</f>
        <v/>
      </c>
      <c r="B263">
        <f>Main!D155</f>
        <v>0</v>
      </c>
      <c r="C263" s="20" t="str">
        <f>IF(ISNUMBER(Main!E155),Main!E155,"")</f>
        <v/>
      </c>
      <c r="D263" s="25" t="e">
        <f>IF('Tm-Th-Salinity'!E263=0, 0.000001, 'Tm-supplement'!BB263)</f>
        <v>#VALUE!</v>
      </c>
      <c r="E263" t="e">
        <f t="shared" si="194"/>
        <v>#VALUE!</v>
      </c>
      <c r="F263" t="e">
        <f t="shared" si="195"/>
        <v>#VALUE!</v>
      </c>
      <c r="G263" t="str">
        <f t="shared" si="196"/>
        <v>DUD</v>
      </c>
      <c r="H263" t="str">
        <f t="shared" si="197"/>
        <v>DUD</v>
      </c>
      <c r="I263" t="str">
        <f t="shared" si="198"/>
        <v>DUD</v>
      </c>
      <c r="J263" t="str">
        <f t="shared" si="199"/>
        <v>DUD</v>
      </c>
      <c r="K263" t="str">
        <f t="shared" si="200"/>
        <v>DUD</v>
      </c>
      <c r="L263" t="str">
        <f t="shared" si="201"/>
        <v>DUD</v>
      </c>
      <c r="M263" t="str">
        <f t="shared" si="202"/>
        <v>DUD</v>
      </c>
      <c r="N263" t="str">
        <f t="shared" si="203"/>
        <v>DUD</v>
      </c>
      <c r="O263" t="str">
        <f t="shared" si="204"/>
        <v>DUD</v>
      </c>
      <c r="P263" t="str">
        <f t="shared" si="205"/>
        <v>DUD</v>
      </c>
      <c r="Q263" t="str">
        <f t="shared" si="206"/>
        <v>DUD</v>
      </c>
      <c r="R263" t="str">
        <f t="shared" si="207"/>
        <v>DUD</v>
      </c>
      <c r="S263" t="str">
        <f t="shared" si="208"/>
        <v>DUD</v>
      </c>
      <c r="T263" t="str">
        <f t="shared" si="209"/>
        <v>DUD</v>
      </c>
      <c r="U263" t="str">
        <f t="shared" si="210"/>
        <v>DUD</v>
      </c>
      <c r="V263" t="str">
        <f t="shared" si="211"/>
        <v>DUD</v>
      </c>
      <c r="W263" t="str">
        <f t="shared" si="212"/>
        <v>DUD</v>
      </c>
      <c r="X263" t="str">
        <f t="shared" si="213"/>
        <v>DUD</v>
      </c>
      <c r="Y263" t="str">
        <f t="shared" si="214"/>
        <v>DUD</v>
      </c>
      <c r="Z263" t="str">
        <f t="shared" si="215"/>
        <v>DUD</v>
      </c>
      <c r="AA263" t="str">
        <f t="shared" si="216"/>
        <v>DUD</v>
      </c>
      <c r="AB263" t="str">
        <f t="shared" si="217"/>
        <v>DUD</v>
      </c>
      <c r="AC263" t="str">
        <f t="shared" si="218"/>
        <v>DUD</v>
      </c>
      <c r="AD263" t="str">
        <f t="shared" si="219"/>
        <v>DUD</v>
      </c>
      <c r="AE263" t="str">
        <f t="shared" si="220"/>
        <v>DUD</v>
      </c>
      <c r="AF263" t="str">
        <f t="shared" si="221"/>
        <v>DUD</v>
      </c>
      <c r="AG263" t="str">
        <f t="shared" si="222"/>
        <v>DUD</v>
      </c>
      <c r="AH263" t="str">
        <f t="shared" si="223"/>
        <v>DUD</v>
      </c>
      <c r="AI263" t="str">
        <f t="shared" si="224"/>
        <v>DUD</v>
      </c>
      <c r="AJ263" t="str">
        <f t="shared" si="225"/>
        <v>DUD</v>
      </c>
      <c r="AK263" t="str">
        <f t="shared" si="226"/>
        <v>DUD</v>
      </c>
      <c r="AL263" t="str">
        <f t="shared" si="227"/>
        <v>DUD</v>
      </c>
      <c r="AM263" t="str">
        <f t="shared" si="228"/>
        <v>DUD</v>
      </c>
      <c r="AN263" t="str">
        <f t="shared" si="229"/>
        <v>DUD</v>
      </c>
      <c r="AO263">
        <f t="shared" si="230"/>
        <v>0</v>
      </c>
      <c r="AP263" s="69">
        <f t="shared" si="231"/>
        <v>1</v>
      </c>
      <c r="AQ263" s="21" t="str">
        <f t="shared" si="232"/>
        <v>Atkinson, A.B. Jr. (2002) A Model for the PTX Properties of H2O-NaCl. Unpublished MSc Thesis, Dept. of Geosciences, Virginia Tech, Blacksburg VA, 133 pp.</v>
      </c>
      <c r="AR263" s="30" t="e">
        <f t="shared" si="233"/>
        <v>#VALUE!</v>
      </c>
      <c r="AS263" s="30" t="e">
        <f t="shared" si="234"/>
        <v>#VALUE!</v>
      </c>
      <c r="AT263" s="30" t="e">
        <f t="shared" si="235"/>
        <v>#VALUE!</v>
      </c>
      <c r="AU263" s="68" t="str">
        <f t="shared" si="236"/>
        <v/>
      </c>
      <c r="AV263" s="30" t="str">
        <f t="shared" si="237"/>
        <v/>
      </c>
      <c r="AW263" s="63" t="e">
        <f>IF(AND(A263&gt;C263,B263="halite"),'Tm-supplement'!AS263,         0.9923-0.030512*(C263/100)^2-0.00021977*(C263/100)^4+0.086241*(D263)/10-0.041768*(C263/100)*(D263/10)+0.014825*(C263/100)^2*(D263/10)+0.001446*(C263/100)^3*(D263/10)-0.0000000030852*(C263/100)^8*(D263/10)+0.013051*(C263/100)*(D263/10)^2-0.0061402*(C263/100)^2*(D263/10)^2-0.0012843*(D263/10)^3+0.00037604*(C263/100)^2*(D263/10)^3-0.0000000099594*(C263/100)^2*(D263/10)^7)</f>
        <v>#VALUE!</v>
      </c>
      <c r="AX263" s="40" t="e">
        <f t="shared" si="238"/>
        <v>#VALUE!</v>
      </c>
      <c r="AY263"/>
    </row>
    <row r="264" spans="1:51" ht="13" customHeight="1">
      <c r="A264" t="str">
        <f>IF(ISBLANK(Main!C156), IF(ISNUMBER(Main!F156), 'Tm-Th-Salinity'!H264,""),Main!C156)</f>
        <v/>
      </c>
      <c r="B264">
        <f>Main!D156</f>
        <v>0</v>
      </c>
      <c r="C264" s="20" t="str">
        <f>IF(ISNUMBER(Main!E156),Main!E156,"")</f>
        <v/>
      </c>
      <c r="D264" s="25" t="e">
        <f>IF('Tm-Th-Salinity'!E264=0, 0.000001, 'Tm-supplement'!BB264)</f>
        <v>#VALUE!</v>
      </c>
      <c r="E264" t="e">
        <f t="shared" si="194"/>
        <v>#VALUE!</v>
      </c>
      <c r="F264" t="e">
        <f t="shared" si="195"/>
        <v>#VALUE!</v>
      </c>
      <c r="G264" t="str">
        <f t="shared" si="196"/>
        <v>DUD</v>
      </c>
      <c r="H264" t="str">
        <f t="shared" si="197"/>
        <v>DUD</v>
      </c>
      <c r="I264" t="str">
        <f t="shared" si="198"/>
        <v>DUD</v>
      </c>
      <c r="J264" t="str">
        <f t="shared" si="199"/>
        <v>DUD</v>
      </c>
      <c r="K264" t="str">
        <f t="shared" si="200"/>
        <v>DUD</v>
      </c>
      <c r="L264" t="str">
        <f t="shared" si="201"/>
        <v>DUD</v>
      </c>
      <c r="M264" t="str">
        <f t="shared" si="202"/>
        <v>DUD</v>
      </c>
      <c r="N264" t="str">
        <f t="shared" si="203"/>
        <v>DUD</v>
      </c>
      <c r="O264" t="str">
        <f t="shared" si="204"/>
        <v>DUD</v>
      </c>
      <c r="P264" t="str">
        <f t="shared" si="205"/>
        <v>DUD</v>
      </c>
      <c r="Q264" t="str">
        <f t="shared" si="206"/>
        <v>DUD</v>
      </c>
      <c r="R264" t="str">
        <f t="shared" si="207"/>
        <v>DUD</v>
      </c>
      <c r="S264" t="str">
        <f t="shared" si="208"/>
        <v>DUD</v>
      </c>
      <c r="T264" t="str">
        <f t="shared" si="209"/>
        <v>DUD</v>
      </c>
      <c r="U264" t="str">
        <f t="shared" si="210"/>
        <v>DUD</v>
      </c>
      <c r="V264" t="str">
        <f t="shared" si="211"/>
        <v>DUD</v>
      </c>
      <c r="W264" t="str">
        <f t="shared" si="212"/>
        <v>DUD</v>
      </c>
      <c r="X264" t="str">
        <f t="shared" si="213"/>
        <v>DUD</v>
      </c>
      <c r="Y264" t="str">
        <f t="shared" si="214"/>
        <v>DUD</v>
      </c>
      <c r="Z264" t="str">
        <f t="shared" si="215"/>
        <v>DUD</v>
      </c>
      <c r="AA264" t="str">
        <f t="shared" si="216"/>
        <v>DUD</v>
      </c>
      <c r="AB264" t="str">
        <f t="shared" si="217"/>
        <v>DUD</v>
      </c>
      <c r="AC264" t="str">
        <f t="shared" si="218"/>
        <v>DUD</v>
      </c>
      <c r="AD264" t="str">
        <f t="shared" si="219"/>
        <v>DUD</v>
      </c>
      <c r="AE264" t="str">
        <f t="shared" si="220"/>
        <v>DUD</v>
      </c>
      <c r="AF264" t="str">
        <f t="shared" si="221"/>
        <v>DUD</v>
      </c>
      <c r="AG264" t="str">
        <f t="shared" si="222"/>
        <v>DUD</v>
      </c>
      <c r="AH264" t="str">
        <f t="shared" si="223"/>
        <v>DUD</v>
      </c>
      <c r="AI264" t="str">
        <f t="shared" si="224"/>
        <v>DUD</v>
      </c>
      <c r="AJ264" t="str">
        <f t="shared" si="225"/>
        <v>DUD</v>
      </c>
      <c r="AK264" t="str">
        <f t="shared" si="226"/>
        <v>DUD</v>
      </c>
      <c r="AL264" t="str">
        <f t="shared" si="227"/>
        <v>DUD</v>
      </c>
      <c r="AM264" t="str">
        <f t="shared" si="228"/>
        <v>DUD</v>
      </c>
      <c r="AN264" t="str">
        <f t="shared" si="229"/>
        <v>DUD</v>
      </c>
      <c r="AO264">
        <f t="shared" si="230"/>
        <v>0</v>
      </c>
      <c r="AP264" s="69">
        <f t="shared" si="231"/>
        <v>1</v>
      </c>
      <c r="AQ264" s="21" t="str">
        <f t="shared" si="232"/>
        <v>Atkinson, A.B. Jr. (2002) A Model for the PTX Properties of H2O-NaCl. Unpublished MSc Thesis, Dept. of Geosciences, Virginia Tech, Blacksburg VA, 133 pp.</v>
      </c>
      <c r="AR264" s="30" t="e">
        <f t="shared" si="233"/>
        <v>#VALUE!</v>
      </c>
      <c r="AS264" s="30" t="e">
        <f t="shared" si="234"/>
        <v>#VALUE!</v>
      </c>
      <c r="AT264" s="30" t="e">
        <f t="shared" si="235"/>
        <v>#VALUE!</v>
      </c>
      <c r="AU264" s="68" t="str">
        <f t="shared" si="236"/>
        <v/>
      </c>
      <c r="AV264" s="30" t="str">
        <f t="shared" si="237"/>
        <v/>
      </c>
      <c r="AW264" s="63" t="e">
        <f>IF(AND(A264&gt;C264,B264="halite"),'Tm-supplement'!AS264,         0.9923-0.030512*(C264/100)^2-0.00021977*(C264/100)^4+0.086241*(D264)/10-0.041768*(C264/100)*(D264/10)+0.014825*(C264/100)^2*(D264/10)+0.001446*(C264/100)^3*(D264/10)-0.0000000030852*(C264/100)^8*(D264/10)+0.013051*(C264/100)*(D264/10)^2-0.0061402*(C264/100)^2*(D264/10)^2-0.0012843*(D264/10)^3+0.00037604*(C264/100)^2*(D264/10)^3-0.0000000099594*(C264/100)^2*(D264/10)^7)</f>
        <v>#VALUE!</v>
      </c>
      <c r="AX264" s="40" t="e">
        <f t="shared" si="238"/>
        <v>#VALUE!</v>
      </c>
      <c r="AY264"/>
    </row>
    <row r="265" spans="1:51" ht="13" customHeight="1">
      <c r="A265" t="str">
        <f>IF(ISBLANK(Main!C157), IF(ISNUMBER(Main!F157), 'Tm-Th-Salinity'!H265,""),Main!C157)</f>
        <v/>
      </c>
      <c r="B265">
        <f>Main!D157</f>
        <v>0</v>
      </c>
      <c r="C265" s="20" t="str">
        <f>IF(ISNUMBER(Main!E157),Main!E157,"")</f>
        <v/>
      </c>
      <c r="D265" s="25" t="e">
        <f>IF('Tm-Th-Salinity'!E265=0, 0.000001, 'Tm-supplement'!BB265)</f>
        <v>#VALUE!</v>
      </c>
      <c r="E265" t="e">
        <f t="shared" si="194"/>
        <v>#VALUE!</v>
      </c>
      <c r="F265" t="e">
        <f t="shared" si="195"/>
        <v>#VALUE!</v>
      </c>
      <c r="G265" t="str">
        <f t="shared" si="196"/>
        <v>DUD</v>
      </c>
      <c r="H265" t="str">
        <f t="shared" si="197"/>
        <v>DUD</v>
      </c>
      <c r="I265" t="str">
        <f t="shared" si="198"/>
        <v>DUD</v>
      </c>
      <c r="J265" t="str">
        <f t="shared" si="199"/>
        <v>DUD</v>
      </c>
      <c r="K265" t="str">
        <f t="shared" si="200"/>
        <v>DUD</v>
      </c>
      <c r="L265" t="str">
        <f t="shared" si="201"/>
        <v>DUD</v>
      </c>
      <c r="M265" t="str">
        <f t="shared" si="202"/>
        <v>DUD</v>
      </c>
      <c r="N265" t="str">
        <f t="shared" si="203"/>
        <v>DUD</v>
      </c>
      <c r="O265" t="str">
        <f t="shared" si="204"/>
        <v>DUD</v>
      </c>
      <c r="P265" t="str">
        <f t="shared" si="205"/>
        <v>DUD</v>
      </c>
      <c r="Q265" t="str">
        <f t="shared" si="206"/>
        <v>DUD</v>
      </c>
      <c r="R265" t="str">
        <f t="shared" si="207"/>
        <v>DUD</v>
      </c>
      <c r="S265" t="str">
        <f t="shared" si="208"/>
        <v>DUD</v>
      </c>
      <c r="T265" t="str">
        <f t="shared" si="209"/>
        <v>DUD</v>
      </c>
      <c r="U265" t="str">
        <f t="shared" si="210"/>
        <v>DUD</v>
      </c>
      <c r="V265" t="str">
        <f t="shared" si="211"/>
        <v>DUD</v>
      </c>
      <c r="W265" t="str">
        <f t="shared" si="212"/>
        <v>DUD</v>
      </c>
      <c r="X265" t="str">
        <f t="shared" si="213"/>
        <v>DUD</v>
      </c>
      <c r="Y265" t="str">
        <f t="shared" si="214"/>
        <v>DUD</v>
      </c>
      <c r="Z265" t="str">
        <f t="shared" si="215"/>
        <v>DUD</v>
      </c>
      <c r="AA265" t="str">
        <f t="shared" si="216"/>
        <v>DUD</v>
      </c>
      <c r="AB265" t="str">
        <f t="shared" si="217"/>
        <v>DUD</v>
      </c>
      <c r="AC265" t="str">
        <f t="shared" si="218"/>
        <v>DUD</v>
      </c>
      <c r="AD265" t="str">
        <f t="shared" si="219"/>
        <v>DUD</v>
      </c>
      <c r="AE265" t="str">
        <f t="shared" si="220"/>
        <v>DUD</v>
      </c>
      <c r="AF265" t="str">
        <f t="shared" si="221"/>
        <v>DUD</v>
      </c>
      <c r="AG265" t="str">
        <f t="shared" si="222"/>
        <v>DUD</v>
      </c>
      <c r="AH265" t="str">
        <f t="shared" si="223"/>
        <v>DUD</v>
      </c>
      <c r="AI265" t="str">
        <f t="shared" si="224"/>
        <v>DUD</v>
      </c>
      <c r="AJ265" t="str">
        <f t="shared" si="225"/>
        <v>DUD</v>
      </c>
      <c r="AK265" t="str">
        <f t="shared" si="226"/>
        <v>DUD</v>
      </c>
      <c r="AL265" t="str">
        <f t="shared" si="227"/>
        <v>DUD</v>
      </c>
      <c r="AM265" t="str">
        <f t="shared" si="228"/>
        <v>DUD</v>
      </c>
      <c r="AN265" t="str">
        <f t="shared" si="229"/>
        <v>DUD</v>
      </c>
      <c r="AO265">
        <f t="shared" si="230"/>
        <v>0</v>
      </c>
      <c r="AP265" s="69">
        <f t="shared" si="231"/>
        <v>1</v>
      </c>
      <c r="AQ265" s="21" t="str">
        <f t="shared" si="232"/>
        <v>Atkinson, A.B. Jr. (2002) A Model for the PTX Properties of H2O-NaCl. Unpublished MSc Thesis, Dept. of Geosciences, Virginia Tech, Blacksburg VA, 133 pp.</v>
      </c>
      <c r="AR265" s="30" t="e">
        <f t="shared" si="233"/>
        <v>#VALUE!</v>
      </c>
      <c r="AS265" s="30" t="e">
        <f t="shared" si="234"/>
        <v>#VALUE!</v>
      </c>
      <c r="AT265" s="30" t="e">
        <f t="shared" si="235"/>
        <v>#VALUE!</v>
      </c>
      <c r="AU265" s="68" t="str">
        <f t="shared" si="236"/>
        <v/>
      </c>
      <c r="AV265" s="30" t="str">
        <f t="shared" si="237"/>
        <v/>
      </c>
      <c r="AW265" s="63" t="e">
        <f>IF(AND(A265&gt;C265,B265="halite"),'Tm-supplement'!AS265,         0.9923-0.030512*(C265/100)^2-0.00021977*(C265/100)^4+0.086241*(D265)/10-0.041768*(C265/100)*(D265/10)+0.014825*(C265/100)^2*(D265/10)+0.001446*(C265/100)^3*(D265/10)-0.0000000030852*(C265/100)^8*(D265/10)+0.013051*(C265/100)*(D265/10)^2-0.0061402*(C265/100)^2*(D265/10)^2-0.0012843*(D265/10)^3+0.00037604*(C265/100)^2*(D265/10)^3-0.0000000099594*(C265/100)^2*(D265/10)^7)</f>
        <v>#VALUE!</v>
      </c>
      <c r="AX265" s="40" t="e">
        <f t="shared" si="238"/>
        <v>#VALUE!</v>
      </c>
      <c r="AY265"/>
    </row>
    <row r="266" spans="1:51" ht="13" customHeight="1">
      <c r="A266" t="str">
        <f>IF(ISBLANK(Main!C158), IF(ISNUMBER(Main!F158), 'Tm-Th-Salinity'!H266,""),Main!C158)</f>
        <v/>
      </c>
      <c r="B266">
        <f>Main!D158</f>
        <v>0</v>
      </c>
      <c r="C266" s="20" t="str">
        <f>IF(ISNUMBER(Main!E158),Main!E158,"")</f>
        <v/>
      </c>
      <c r="D266" s="25" t="e">
        <f>IF('Tm-Th-Salinity'!E266=0, 0.000001, 'Tm-supplement'!BB266)</f>
        <v>#VALUE!</v>
      </c>
      <c r="E266" t="e">
        <f t="shared" si="194"/>
        <v>#VALUE!</v>
      </c>
      <c r="F266" t="e">
        <f t="shared" si="195"/>
        <v>#VALUE!</v>
      </c>
      <c r="G266" t="str">
        <f t="shared" si="196"/>
        <v>DUD</v>
      </c>
      <c r="H266" t="str">
        <f t="shared" si="197"/>
        <v>DUD</v>
      </c>
      <c r="I266" t="str">
        <f t="shared" si="198"/>
        <v>DUD</v>
      </c>
      <c r="J266" t="str">
        <f t="shared" si="199"/>
        <v>DUD</v>
      </c>
      <c r="K266" t="str">
        <f t="shared" si="200"/>
        <v>DUD</v>
      </c>
      <c r="L266" t="str">
        <f t="shared" si="201"/>
        <v>DUD</v>
      </c>
      <c r="M266" t="str">
        <f t="shared" si="202"/>
        <v>DUD</v>
      </c>
      <c r="N266" t="str">
        <f t="shared" si="203"/>
        <v>DUD</v>
      </c>
      <c r="O266" t="str">
        <f t="shared" si="204"/>
        <v>DUD</v>
      </c>
      <c r="P266" t="str">
        <f t="shared" si="205"/>
        <v>DUD</v>
      </c>
      <c r="Q266" t="str">
        <f t="shared" si="206"/>
        <v>DUD</v>
      </c>
      <c r="R266" t="str">
        <f t="shared" si="207"/>
        <v>DUD</v>
      </c>
      <c r="S266" t="str">
        <f t="shared" si="208"/>
        <v>DUD</v>
      </c>
      <c r="T266" t="str">
        <f t="shared" si="209"/>
        <v>DUD</v>
      </c>
      <c r="U266" t="str">
        <f t="shared" si="210"/>
        <v>DUD</v>
      </c>
      <c r="V266" t="str">
        <f t="shared" si="211"/>
        <v>DUD</v>
      </c>
      <c r="W266" t="str">
        <f t="shared" si="212"/>
        <v>DUD</v>
      </c>
      <c r="X266" t="str">
        <f t="shared" si="213"/>
        <v>DUD</v>
      </c>
      <c r="Y266" t="str">
        <f t="shared" si="214"/>
        <v>DUD</v>
      </c>
      <c r="Z266" t="str">
        <f t="shared" si="215"/>
        <v>DUD</v>
      </c>
      <c r="AA266" t="str">
        <f t="shared" si="216"/>
        <v>DUD</v>
      </c>
      <c r="AB266" t="str">
        <f t="shared" si="217"/>
        <v>DUD</v>
      </c>
      <c r="AC266" t="str">
        <f t="shared" si="218"/>
        <v>DUD</v>
      </c>
      <c r="AD266" t="str">
        <f t="shared" si="219"/>
        <v>DUD</v>
      </c>
      <c r="AE266" t="str">
        <f t="shared" si="220"/>
        <v>DUD</v>
      </c>
      <c r="AF266" t="str">
        <f t="shared" si="221"/>
        <v>DUD</v>
      </c>
      <c r="AG266" t="str">
        <f t="shared" si="222"/>
        <v>DUD</v>
      </c>
      <c r="AH266" t="str">
        <f t="shared" si="223"/>
        <v>DUD</v>
      </c>
      <c r="AI266" t="str">
        <f t="shared" si="224"/>
        <v>DUD</v>
      </c>
      <c r="AJ266" t="str">
        <f t="shared" si="225"/>
        <v>DUD</v>
      </c>
      <c r="AK266" t="str">
        <f t="shared" si="226"/>
        <v>DUD</v>
      </c>
      <c r="AL266" t="str">
        <f t="shared" si="227"/>
        <v>DUD</v>
      </c>
      <c r="AM266" t="str">
        <f t="shared" si="228"/>
        <v>DUD</v>
      </c>
      <c r="AN266" t="str">
        <f t="shared" si="229"/>
        <v>DUD</v>
      </c>
      <c r="AO266">
        <f t="shared" si="230"/>
        <v>0</v>
      </c>
      <c r="AP266" s="69">
        <f t="shared" si="231"/>
        <v>1</v>
      </c>
      <c r="AQ266" s="21" t="str">
        <f t="shared" si="232"/>
        <v>Atkinson, A.B. Jr. (2002) A Model for the PTX Properties of H2O-NaCl. Unpublished MSc Thesis, Dept. of Geosciences, Virginia Tech, Blacksburg VA, 133 pp.</v>
      </c>
      <c r="AR266" s="30" t="e">
        <f t="shared" si="233"/>
        <v>#VALUE!</v>
      </c>
      <c r="AS266" s="30" t="e">
        <f t="shared" si="234"/>
        <v>#VALUE!</v>
      </c>
      <c r="AT266" s="30" t="e">
        <f t="shared" si="235"/>
        <v>#VALUE!</v>
      </c>
      <c r="AU266" s="68" t="str">
        <f t="shared" si="236"/>
        <v/>
      </c>
      <c r="AV266" s="30" t="str">
        <f t="shared" si="237"/>
        <v/>
      </c>
      <c r="AW266" s="63" t="e">
        <f>IF(AND(A266&gt;C266,B266="halite"),'Tm-supplement'!AS266,         0.9923-0.030512*(C266/100)^2-0.00021977*(C266/100)^4+0.086241*(D266)/10-0.041768*(C266/100)*(D266/10)+0.014825*(C266/100)^2*(D266/10)+0.001446*(C266/100)^3*(D266/10)-0.0000000030852*(C266/100)^8*(D266/10)+0.013051*(C266/100)*(D266/10)^2-0.0061402*(C266/100)^2*(D266/10)^2-0.0012843*(D266/10)^3+0.00037604*(C266/100)^2*(D266/10)^3-0.0000000099594*(C266/100)^2*(D266/10)^7)</f>
        <v>#VALUE!</v>
      </c>
      <c r="AX266" s="40" t="e">
        <f t="shared" si="238"/>
        <v>#VALUE!</v>
      </c>
      <c r="AY266"/>
    </row>
    <row r="267" spans="1:51" ht="13" customHeight="1">
      <c r="A267" t="str">
        <f>IF(ISBLANK(Main!C159), IF(ISNUMBER(Main!F159), 'Tm-Th-Salinity'!H267,""),Main!C159)</f>
        <v/>
      </c>
      <c r="B267">
        <f>Main!D159</f>
        <v>0</v>
      </c>
      <c r="C267" s="20" t="str">
        <f>IF(ISNUMBER(Main!E159),Main!E159,"")</f>
        <v/>
      </c>
      <c r="D267" s="25" t="e">
        <f>IF('Tm-Th-Salinity'!E267=0, 0.000001, 'Tm-supplement'!BB267)</f>
        <v>#VALUE!</v>
      </c>
      <c r="E267" t="e">
        <f t="shared" si="194"/>
        <v>#VALUE!</v>
      </c>
      <c r="F267" t="e">
        <f t="shared" si="195"/>
        <v>#VALUE!</v>
      </c>
      <c r="G267" t="str">
        <f t="shared" si="196"/>
        <v>DUD</v>
      </c>
      <c r="H267" t="str">
        <f t="shared" si="197"/>
        <v>DUD</v>
      </c>
      <c r="I267" t="str">
        <f t="shared" si="198"/>
        <v>DUD</v>
      </c>
      <c r="J267" t="str">
        <f t="shared" si="199"/>
        <v>DUD</v>
      </c>
      <c r="K267" t="str">
        <f t="shared" si="200"/>
        <v>DUD</v>
      </c>
      <c r="L267" t="str">
        <f t="shared" si="201"/>
        <v>DUD</v>
      </c>
      <c r="M267" t="str">
        <f t="shared" si="202"/>
        <v>DUD</v>
      </c>
      <c r="N267" t="str">
        <f t="shared" si="203"/>
        <v>DUD</v>
      </c>
      <c r="O267" t="str">
        <f t="shared" si="204"/>
        <v>DUD</v>
      </c>
      <c r="P267" t="str">
        <f t="shared" si="205"/>
        <v>DUD</v>
      </c>
      <c r="Q267" t="str">
        <f t="shared" si="206"/>
        <v>DUD</v>
      </c>
      <c r="R267" t="str">
        <f t="shared" si="207"/>
        <v>DUD</v>
      </c>
      <c r="S267" t="str">
        <f t="shared" si="208"/>
        <v>DUD</v>
      </c>
      <c r="T267" t="str">
        <f t="shared" si="209"/>
        <v>DUD</v>
      </c>
      <c r="U267" t="str">
        <f t="shared" si="210"/>
        <v>DUD</v>
      </c>
      <c r="V267" t="str">
        <f t="shared" si="211"/>
        <v>DUD</v>
      </c>
      <c r="W267" t="str">
        <f t="shared" si="212"/>
        <v>DUD</v>
      </c>
      <c r="X267" t="str">
        <f t="shared" si="213"/>
        <v>DUD</v>
      </c>
      <c r="Y267" t="str">
        <f t="shared" si="214"/>
        <v>DUD</v>
      </c>
      <c r="Z267" t="str">
        <f t="shared" si="215"/>
        <v>DUD</v>
      </c>
      <c r="AA267" t="str">
        <f t="shared" si="216"/>
        <v>DUD</v>
      </c>
      <c r="AB267" t="str">
        <f t="shared" si="217"/>
        <v>DUD</v>
      </c>
      <c r="AC267" t="str">
        <f t="shared" si="218"/>
        <v>DUD</v>
      </c>
      <c r="AD267" t="str">
        <f t="shared" si="219"/>
        <v>DUD</v>
      </c>
      <c r="AE267" t="str">
        <f t="shared" si="220"/>
        <v>DUD</v>
      </c>
      <c r="AF267" t="str">
        <f t="shared" si="221"/>
        <v>DUD</v>
      </c>
      <c r="AG267" t="str">
        <f t="shared" si="222"/>
        <v>DUD</v>
      </c>
      <c r="AH267" t="str">
        <f t="shared" si="223"/>
        <v>DUD</v>
      </c>
      <c r="AI267" t="str">
        <f t="shared" si="224"/>
        <v>DUD</v>
      </c>
      <c r="AJ267" t="str">
        <f t="shared" si="225"/>
        <v>DUD</v>
      </c>
      <c r="AK267" t="str">
        <f t="shared" si="226"/>
        <v>DUD</v>
      </c>
      <c r="AL267" t="str">
        <f t="shared" si="227"/>
        <v>DUD</v>
      </c>
      <c r="AM267" t="str">
        <f t="shared" si="228"/>
        <v>DUD</v>
      </c>
      <c r="AN267" t="str">
        <f t="shared" si="229"/>
        <v>DUD</v>
      </c>
      <c r="AO267">
        <f t="shared" si="230"/>
        <v>0</v>
      </c>
      <c r="AP267" s="69">
        <f t="shared" si="231"/>
        <v>1</v>
      </c>
      <c r="AQ267" s="21" t="str">
        <f t="shared" si="232"/>
        <v>Atkinson, A.B. Jr. (2002) A Model for the PTX Properties of H2O-NaCl. Unpublished MSc Thesis, Dept. of Geosciences, Virginia Tech, Blacksburg VA, 133 pp.</v>
      </c>
      <c r="AR267" s="30" t="e">
        <f t="shared" si="233"/>
        <v>#VALUE!</v>
      </c>
      <c r="AS267" s="30" t="e">
        <f t="shared" si="234"/>
        <v>#VALUE!</v>
      </c>
      <c r="AT267" s="30" t="e">
        <f t="shared" si="235"/>
        <v>#VALUE!</v>
      </c>
      <c r="AU267" s="68" t="str">
        <f t="shared" si="236"/>
        <v/>
      </c>
      <c r="AV267" s="30" t="str">
        <f t="shared" si="237"/>
        <v/>
      </c>
      <c r="AW267" s="63" t="e">
        <f>IF(AND(A267&gt;C267,B267="halite"),'Tm-supplement'!AS267,         0.9923-0.030512*(C267/100)^2-0.00021977*(C267/100)^4+0.086241*(D267)/10-0.041768*(C267/100)*(D267/10)+0.014825*(C267/100)^2*(D267/10)+0.001446*(C267/100)^3*(D267/10)-0.0000000030852*(C267/100)^8*(D267/10)+0.013051*(C267/100)*(D267/10)^2-0.0061402*(C267/100)^2*(D267/10)^2-0.0012843*(D267/10)^3+0.00037604*(C267/100)^2*(D267/10)^3-0.0000000099594*(C267/100)^2*(D267/10)^7)</f>
        <v>#VALUE!</v>
      </c>
      <c r="AX267" s="40" t="e">
        <f t="shared" si="238"/>
        <v>#VALUE!</v>
      </c>
      <c r="AY267"/>
    </row>
    <row r="268" spans="1:51" ht="13" customHeight="1">
      <c r="A268" t="str">
        <f>IF(ISBLANK(Main!C160), IF(ISNUMBER(Main!F160), 'Tm-Th-Salinity'!H268,""),Main!C160)</f>
        <v/>
      </c>
      <c r="B268">
        <f>Main!D160</f>
        <v>0</v>
      </c>
      <c r="C268" s="20" t="str">
        <f>IF(ISNUMBER(Main!E160),Main!E160,"")</f>
        <v/>
      </c>
      <c r="D268" s="25" t="e">
        <f>IF('Tm-Th-Salinity'!E268=0, 0.000001, 'Tm-supplement'!BB268)</f>
        <v>#VALUE!</v>
      </c>
      <c r="E268" t="e">
        <f t="shared" si="194"/>
        <v>#VALUE!</v>
      </c>
      <c r="F268" t="e">
        <f t="shared" si="195"/>
        <v>#VALUE!</v>
      </c>
      <c r="G268" t="str">
        <f t="shared" si="196"/>
        <v>DUD</v>
      </c>
      <c r="H268" t="str">
        <f t="shared" si="197"/>
        <v>DUD</v>
      </c>
      <c r="I268" t="str">
        <f t="shared" si="198"/>
        <v>DUD</v>
      </c>
      <c r="J268" t="str">
        <f t="shared" si="199"/>
        <v>DUD</v>
      </c>
      <c r="K268" t="str">
        <f t="shared" si="200"/>
        <v>DUD</v>
      </c>
      <c r="L268" t="str">
        <f t="shared" si="201"/>
        <v>DUD</v>
      </c>
      <c r="M268" t="str">
        <f t="shared" si="202"/>
        <v>DUD</v>
      </c>
      <c r="N268" t="str">
        <f t="shared" si="203"/>
        <v>DUD</v>
      </c>
      <c r="O268" t="str">
        <f t="shared" si="204"/>
        <v>DUD</v>
      </c>
      <c r="P268" t="str">
        <f t="shared" si="205"/>
        <v>DUD</v>
      </c>
      <c r="Q268" t="str">
        <f t="shared" si="206"/>
        <v>DUD</v>
      </c>
      <c r="R268" t="str">
        <f t="shared" si="207"/>
        <v>DUD</v>
      </c>
      <c r="S268" t="str">
        <f t="shared" si="208"/>
        <v>DUD</v>
      </c>
      <c r="T268" t="str">
        <f t="shared" si="209"/>
        <v>DUD</v>
      </c>
      <c r="U268" t="str">
        <f t="shared" si="210"/>
        <v>DUD</v>
      </c>
      <c r="V268" t="str">
        <f t="shared" si="211"/>
        <v>DUD</v>
      </c>
      <c r="W268" t="str">
        <f t="shared" si="212"/>
        <v>DUD</v>
      </c>
      <c r="X268" t="str">
        <f t="shared" si="213"/>
        <v>DUD</v>
      </c>
      <c r="Y268" t="str">
        <f t="shared" si="214"/>
        <v>DUD</v>
      </c>
      <c r="Z268" t="str">
        <f t="shared" si="215"/>
        <v>DUD</v>
      </c>
      <c r="AA268" t="str">
        <f t="shared" si="216"/>
        <v>DUD</v>
      </c>
      <c r="AB268" t="str">
        <f t="shared" si="217"/>
        <v>DUD</v>
      </c>
      <c r="AC268" t="str">
        <f t="shared" si="218"/>
        <v>DUD</v>
      </c>
      <c r="AD268" t="str">
        <f t="shared" si="219"/>
        <v>DUD</v>
      </c>
      <c r="AE268" t="str">
        <f t="shared" si="220"/>
        <v>DUD</v>
      </c>
      <c r="AF268" t="str">
        <f t="shared" si="221"/>
        <v>DUD</v>
      </c>
      <c r="AG268" t="str">
        <f t="shared" si="222"/>
        <v>DUD</v>
      </c>
      <c r="AH268" t="str">
        <f t="shared" si="223"/>
        <v>DUD</v>
      </c>
      <c r="AI268" t="str">
        <f t="shared" si="224"/>
        <v>DUD</v>
      </c>
      <c r="AJ268" t="str">
        <f t="shared" si="225"/>
        <v>DUD</v>
      </c>
      <c r="AK268" t="str">
        <f t="shared" si="226"/>
        <v>DUD</v>
      </c>
      <c r="AL268" t="str">
        <f t="shared" si="227"/>
        <v>DUD</v>
      </c>
      <c r="AM268" t="str">
        <f t="shared" si="228"/>
        <v>DUD</v>
      </c>
      <c r="AN268" t="str">
        <f t="shared" si="229"/>
        <v>DUD</v>
      </c>
      <c r="AO268">
        <f t="shared" si="230"/>
        <v>0</v>
      </c>
      <c r="AP268" s="69">
        <f t="shared" si="231"/>
        <v>1</v>
      </c>
      <c r="AQ268" s="21" t="str">
        <f t="shared" si="232"/>
        <v>Atkinson, A.B. Jr. (2002) A Model for the PTX Properties of H2O-NaCl. Unpublished MSc Thesis, Dept. of Geosciences, Virginia Tech, Blacksburg VA, 133 pp.</v>
      </c>
      <c r="AR268" s="30" t="e">
        <f t="shared" si="233"/>
        <v>#VALUE!</v>
      </c>
      <c r="AS268" s="30" t="e">
        <f t="shared" si="234"/>
        <v>#VALUE!</v>
      </c>
      <c r="AT268" s="30" t="e">
        <f t="shared" si="235"/>
        <v>#VALUE!</v>
      </c>
      <c r="AU268" s="68" t="str">
        <f t="shared" si="236"/>
        <v/>
      </c>
      <c r="AV268" s="30" t="str">
        <f t="shared" si="237"/>
        <v/>
      </c>
      <c r="AW268" s="63" t="e">
        <f>IF(AND(A268&gt;C268,B268="halite"),'Tm-supplement'!AS268,         0.9923-0.030512*(C268/100)^2-0.00021977*(C268/100)^4+0.086241*(D268)/10-0.041768*(C268/100)*(D268/10)+0.014825*(C268/100)^2*(D268/10)+0.001446*(C268/100)^3*(D268/10)-0.0000000030852*(C268/100)^8*(D268/10)+0.013051*(C268/100)*(D268/10)^2-0.0061402*(C268/100)^2*(D268/10)^2-0.0012843*(D268/10)^3+0.00037604*(C268/100)^2*(D268/10)^3-0.0000000099594*(C268/100)^2*(D268/10)^7)</f>
        <v>#VALUE!</v>
      </c>
      <c r="AX268" s="40" t="e">
        <f t="shared" si="238"/>
        <v>#VALUE!</v>
      </c>
      <c r="AY268"/>
    </row>
    <row r="269" spans="1:51" ht="13" customHeight="1">
      <c r="A269" t="str">
        <f>IF(ISBLANK(Main!C161), IF(ISNUMBER(Main!F161), 'Tm-Th-Salinity'!H269,""),Main!C161)</f>
        <v/>
      </c>
      <c r="B269">
        <f>Main!D161</f>
        <v>0</v>
      </c>
      <c r="C269" s="20" t="str">
        <f>IF(ISNUMBER(Main!E161),Main!E161,"")</f>
        <v/>
      </c>
      <c r="D269" s="25" t="e">
        <f>IF('Tm-Th-Salinity'!E269=0, 0.000001, 'Tm-supplement'!BB269)</f>
        <v>#VALUE!</v>
      </c>
      <c r="E269" t="e">
        <f t="shared" si="194"/>
        <v>#VALUE!</v>
      </c>
      <c r="F269" t="e">
        <f t="shared" si="195"/>
        <v>#VALUE!</v>
      </c>
      <c r="G269" t="str">
        <f t="shared" si="196"/>
        <v>DUD</v>
      </c>
      <c r="H269" t="str">
        <f t="shared" si="197"/>
        <v>DUD</v>
      </c>
      <c r="I269" t="str">
        <f t="shared" si="198"/>
        <v>DUD</v>
      </c>
      <c r="J269" t="str">
        <f t="shared" si="199"/>
        <v>DUD</v>
      </c>
      <c r="K269" t="str">
        <f t="shared" si="200"/>
        <v>DUD</v>
      </c>
      <c r="L269" t="str">
        <f t="shared" si="201"/>
        <v>DUD</v>
      </c>
      <c r="M269" t="str">
        <f t="shared" si="202"/>
        <v>DUD</v>
      </c>
      <c r="N269" t="str">
        <f t="shared" si="203"/>
        <v>DUD</v>
      </c>
      <c r="O269" t="str">
        <f t="shared" si="204"/>
        <v>DUD</v>
      </c>
      <c r="P269" t="str">
        <f t="shared" si="205"/>
        <v>DUD</v>
      </c>
      <c r="Q269" t="str">
        <f t="shared" si="206"/>
        <v>DUD</v>
      </c>
      <c r="R269" t="str">
        <f t="shared" si="207"/>
        <v>DUD</v>
      </c>
      <c r="S269" t="str">
        <f t="shared" si="208"/>
        <v>DUD</v>
      </c>
      <c r="T269" t="str">
        <f t="shared" si="209"/>
        <v>DUD</v>
      </c>
      <c r="U269" t="str">
        <f t="shared" si="210"/>
        <v>DUD</v>
      </c>
      <c r="V269" t="str">
        <f t="shared" si="211"/>
        <v>DUD</v>
      </c>
      <c r="W269" t="str">
        <f t="shared" si="212"/>
        <v>DUD</v>
      </c>
      <c r="X269" t="str">
        <f t="shared" si="213"/>
        <v>DUD</v>
      </c>
      <c r="Y269" t="str">
        <f t="shared" si="214"/>
        <v>DUD</v>
      </c>
      <c r="Z269" t="str">
        <f t="shared" si="215"/>
        <v>DUD</v>
      </c>
      <c r="AA269" t="str">
        <f t="shared" si="216"/>
        <v>DUD</v>
      </c>
      <c r="AB269" t="str">
        <f t="shared" si="217"/>
        <v>DUD</v>
      </c>
      <c r="AC269" t="str">
        <f t="shared" si="218"/>
        <v>DUD</v>
      </c>
      <c r="AD269" t="str">
        <f t="shared" si="219"/>
        <v>DUD</v>
      </c>
      <c r="AE269" t="str">
        <f t="shared" si="220"/>
        <v>DUD</v>
      </c>
      <c r="AF269" t="str">
        <f t="shared" si="221"/>
        <v>DUD</v>
      </c>
      <c r="AG269" t="str">
        <f t="shared" si="222"/>
        <v>DUD</v>
      </c>
      <c r="AH269" t="str">
        <f t="shared" si="223"/>
        <v>DUD</v>
      </c>
      <c r="AI269" t="str">
        <f t="shared" si="224"/>
        <v>DUD</v>
      </c>
      <c r="AJ269" t="str">
        <f t="shared" si="225"/>
        <v>DUD</v>
      </c>
      <c r="AK269" t="str">
        <f t="shared" si="226"/>
        <v>DUD</v>
      </c>
      <c r="AL269" t="str">
        <f t="shared" si="227"/>
        <v>DUD</v>
      </c>
      <c r="AM269" t="str">
        <f t="shared" si="228"/>
        <v>DUD</v>
      </c>
      <c r="AN269" t="str">
        <f t="shared" si="229"/>
        <v>DUD</v>
      </c>
      <c r="AO269">
        <f t="shared" si="230"/>
        <v>0</v>
      </c>
      <c r="AP269" s="69">
        <f t="shared" si="231"/>
        <v>1</v>
      </c>
      <c r="AQ269" s="21" t="str">
        <f t="shared" si="232"/>
        <v>Atkinson, A.B. Jr. (2002) A Model for the PTX Properties of H2O-NaCl. Unpublished MSc Thesis, Dept. of Geosciences, Virginia Tech, Blacksburg VA, 133 pp.</v>
      </c>
      <c r="AR269" s="30" t="e">
        <f t="shared" si="233"/>
        <v>#VALUE!</v>
      </c>
      <c r="AS269" s="30" t="e">
        <f t="shared" si="234"/>
        <v>#VALUE!</v>
      </c>
      <c r="AT269" s="30" t="e">
        <f t="shared" si="235"/>
        <v>#VALUE!</v>
      </c>
      <c r="AU269" s="68" t="str">
        <f t="shared" si="236"/>
        <v/>
      </c>
      <c r="AV269" s="30" t="str">
        <f t="shared" si="237"/>
        <v/>
      </c>
      <c r="AW269" s="63" t="e">
        <f>IF(AND(A269&gt;C269,B269="halite"),'Tm-supplement'!AS269,         0.9923-0.030512*(C269/100)^2-0.00021977*(C269/100)^4+0.086241*(D269)/10-0.041768*(C269/100)*(D269/10)+0.014825*(C269/100)^2*(D269/10)+0.001446*(C269/100)^3*(D269/10)-0.0000000030852*(C269/100)^8*(D269/10)+0.013051*(C269/100)*(D269/10)^2-0.0061402*(C269/100)^2*(D269/10)^2-0.0012843*(D269/10)^3+0.00037604*(C269/100)^2*(D269/10)^3-0.0000000099594*(C269/100)^2*(D269/10)^7)</f>
        <v>#VALUE!</v>
      </c>
      <c r="AX269" s="40" t="e">
        <f t="shared" si="238"/>
        <v>#VALUE!</v>
      </c>
      <c r="AY269"/>
    </row>
    <row r="270" spans="1:51" ht="13" customHeight="1">
      <c r="A270" t="str">
        <f>IF(ISBLANK(Main!C162), IF(ISNUMBER(Main!F162), 'Tm-Th-Salinity'!H270,""),Main!C162)</f>
        <v/>
      </c>
      <c r="B270">
        <f>Main!D162</f>
        <v>0</v>
      </c>
      <c r="C270" s="20" t="str">
        <f>IF(ISNUMBER(Main!E162),Main!E162,"")</f>
        <v/>
      </c>
      <c r="D270" s="25" t="e">
        <f>IF('Tm-Th-Salinity'!E270=0, 0.000001, 'Tm-supplement'!BB270)</f>
        <v>#VALUE!</v>
      </c>
      <c r="E270" t="e">
        <f t="shared" si="194"/>
        <v>#VALUE!</v>
      </c>
      <c r="F270" t="e">
        <f t="shared" si="195"/>
        <v>#VALUE!</v>
      </c>
      <c r="G270" t="str">
        <f t="shared" si="196"/>
        <v>DUD</v>
      </c>
      <c r="H270" t="str">
        <f t="shared" si="197"/>
        <v>DUD</v>
      </c>
      <c r="I270" t="str">
        <f t="shared" si="198"/>
        <v>DUD</v>
      </c>
      <c r="J270" t="str">
        <f t="shared" si="199"/>
        <v>DUD</v>
      </c>
      <c r="K270" t="str">
        <f t="shared" si="200"/>
        <v>DUD</v>
      </c>
      <c r="L270" t="str">
        <f t="shared" si="201"/>
        <v>DUD</v>
      </c>
      <c r="M270" t="str">
        <f t="shared" si="202"/>
        <v>DUD</v>
      </c>
      <c r="N270" t="str">
        <f t="shared" si="203"/>
        <v>DUD</v>
      </c>
      <c r="O270" t="str">
        <f t="shared" si="204"/>
        <v>DUD</v>
      </c>
      <c r="P270" t="str">
        <f t="shared" si="205"/>
        <v>DUD</v>
      </c>
      <c r="Q270" t="str">
        <f t="shared" si="206"/>
        <v>DUD</v>
      </c>
      <c r="R270" t="str">
        <f t="shared" si="207"/>
        <v>DUD</v>
      </c>
      <c r="S270" t="str">
        <f t="shared" si="208"/>
        <v>DUD</v>
      </c>
      <c r="T270" t="str">
        <f t="shared" si="209"/>
        <v>DUD</v>
      </c>
      <c r="U270" t="str">
        <f t="shared" si="210"/>
        <v>DUD</v>
      </c>
      <c r="V270" t="str">
        <f t="shared" si="211"/>
        <v>DUD</v>
      </c>
      <c r="W270" t="str">
        <f t="shared" si="212"/>
        <v>DUD</v>
      </c>
      <c r="X270" t="str">
        <f t="shared" si="213"/>
        <v>DUD</v>
      </c>
      <c r="Y270" t="str">
        <f t="shared" si="214"/>
        <v>DUD</v>
      </c>
      <c r="Z270" t="str">
        <f t="shared" si="215"/>
        <v>DUD</v>
      </c>
      <c r="AA270" t="str">
        <f t="shared" si="216"/>
        <v>DUD</v>
      </c>
      <c r="AB270" t="str">
        <f t="shared" si="217"/>
        <v>DUD</v>
      </c>
      <c r="AC270" t="str">
        <f t="shared" si="218"/>
        <v>DUD</v>
      </c>
      <c r="AD270" t="str">
        <f t="shared" si="219"/>
        <v>DUD</v>
      </c>
      <c r="AE270" t="str">
        <f t="shared" si="220"/>
        <v>DUD</v>
      </c>
      <c r="AF270" t="str">
        <f t="shared" si="221"/>
        <v>DUD</v>
      </c>
      <c r="AG270" t="str">
        <f t="shared" si="222"/>
        <v>DUD</v>
      </c>
      <c r="AH270" t="str">
        <f t="shared" si="223"/>
        <v>DUD</v>
      </c>
      <c r="AI270" t="str">
        <f t="shared" si="224"/>
        <v>DUD</v>
      </c>
      <c r="AJ270" t="str">
        <f t="shared" si="225"/>
        <v>DUD</v>
      </c>
      <c r="AK270" t="str">
        <f t="shared" si="226"/>
        <v>DUD</v>
      </c>
      <c r="AL270" t="str">
        <f t="shared" si="227"/>
        <v>DUD</v>
      </c>
      <c r="AM270" t="str">
        <f t="shared" si="228"/>
        <v>DUD</v>
      </c>
      <c r="AN270" t="str">
        <f t="shared" si="229"/>
        <v>DUD</v>
      </c>
      <c r="AO270">
        <f t="shared" si="230"/>
        <v>0</v>
      </c>
      <c r="AP270" s="69">
        <f t="shared" si="231"/>
        <v>1</v>
      </c>
      <c r="AQ270" s="21" t="str">
        <f t="shared" si="232"/>
        <v>Atkinson, A.B. Jr. (2002) A Model for the PTX Properties of H2O-NaCl. Unpublished MSc Thesis, Dept. of Geosciences, Virginia Tech, Blacksburg VA, 133 pp.</v>
      </c>
      <c r="AR270" s="30" t="e">
        <f t="shared" si="233"/>
        <v>#VALUE!</v>
      </c>
      <c r="AS270" s="30" t="e">
        <f t="shared" si="234"/>
        <v>#VALUE!</v>
      </c>
      <c r="AT270" s="30" t="e">
        <f t="shared" si="235"/>
        <v>#VALUE!</v>
      </c>
      <c r="AU270" s="68" t="str">
        <f t="shared" si="236"/>
        <v/>
      </c>
      <c r="AV270" s="30" t="str">
        <f t="shared" si="237"/>
        <v/>
      </c>
      <c r="AW270" s="63" t="e">
        <f>IF(AND(A270&gt;C270,B270="halite"),'Tm-supplement'!AS270,         0.9923-0.030512*(C270/100)^2-0.00021977*(C270/100)^4+0.086241*(D270)/10-0.041768*(C270/100)*(D270/10)+0.014825*(C270/100)^2*(D270/10)+0.001446*(C270/100)^3*(D270/10)-0.0000000030852*(C270/100)^8*(D270/10)+0.013051*(C270/100)*(D270/10)^2-0.0061402*(C270/100)^2*(D270/10)^2-0.0012843*(D270/10)^3+0.00037604*(C270/100)^2*(D270/10)^3-0.0000000099594*(C270/100)^2*(D270/10)^7)</f>
        <v>#VALUE!</v>
      </c>
      <c r="AX270" s="40" t="e">
        <f t="shared" si="238"/>
        <v>#VALUE!</v>
      </c>
      <c r="AY270"/>
    </row>
    <row r="271" spans="1:51" ht="13" customHeight="1">
      <c r="A271" t="str">
        <f>IF(ISBLANK(Main!C163), IF(ISNUMBER(Main!F163), 'Tm-Th-Salinity'!H271,""),Main!C163)</f>
        <v/>
      </c>
      <c r="B271">
        <f>Main!D163</f>
        <v>0</v>
      </c>
      <c r="C271" s="20" t="str">
        <f>IF(ISNUMBER(Main!E163),Main!E163,"")</f>
        <v/>
      </c>
      <c r="D271" s="25" t="e">
        <f>IF('Tm-Th-Salinity'!E271=0, 0.000001, 'Tm-supplement'!BB271)</f>
        <v>#VALUE!</v>
      </c>
      <c r="E271" t="e">
        <f t="shared" si="194"/>
        <v>#VALUE!</v>
      </c>
      <c r="F271" t="e">
        <f t="shared" si="195"/>
        <v>#VALUE!</v>
      </c>
      <c r="G271" t="str">
        <f t="shared" si="196"/>
        <v>DUD</v>
      </c>
      <c r="H271" t="str">
        <f t="shared" si="197"/>
        <v>DUD</v>
      </c>
      <c r="I271" t="str">
        <f t="shared" si="198"/>
        <v>DUD</v>
      </c>
      <c r="J271" t="str">
        <f t="shared" si="199"/>
        <v>DUD</v>
      </c>
      <c r="K271" t="str">
        <f t="shared" si="200"/>
        <v>DUD</v>
      </c>
      <c r="L271" t="str">
        <f t="shared" si="201"/>
        <v>DUD</v>
      </c>
      <c r="M271" t="str">
        <f t="shared" si="202"/>
        <v>DUD</v>
      </c>
      <c r="N271" t="str">
        <f t="shared" si="203"/>
        <v>DUD</v>
      </c>
      <c r="O271" t="str">
        <f t="shared" si="204"/>
        <v>DUD</v>
      </c>
      <c r="P271" t="str">
        <f t="shared" si="205"/>
        <v>DUD</v>
      </c>
      <c r="Q271" t="str">
        <f t="shared" si="206"/>
        <v>DUD</v>
      </c>
      <c r="R271" t="str">
        <f t="shared" si="207"/>
        <v>DUD</v>
      </c>
      <c r="S271" t="str">
        <f t="shared" si="208"/>
        <v>DUD</v>
      </c>
      <c r="T271" t="str">
        <f t="shared" si="209"/>
        <v>DUD</v>
      </c>
      <c r="U271" t="str">
        <f t="shared" si="210"/>
        <v>DUD</v>
      </c>
      <c r="V271" t="str">
        <f t="shared" si="211"/>
        <v>DUD</v>
      </c>
      <c r="W271" t="str">
        <f t="shared" si="212"/>
        <v>DUD</v>
      </c>
      <c r="X271" t="str">
        <f t="shared" si="213"/>
        <v>DUD</v>
      </c>
      <c r="Y271" t="str">
        <f t="shared" si="214"/>
        <v>DUD</v>
      </c>
      <c r="Z271" t="str">
        <f t="shared" si="215"/>
        <v>DUD</v>
      </c>
      <c r="AA271" t="str">
        <f t="shared" si="216"/>
        <v>DUD</v>
      </c>
      <c r="AB271" t="str">
        <f t="shared" si="217"/>
        <v>DUD</v>
      </c>
      <c r="AC271" t="str">
        <f t="shared" si="218"/>
        <v>DUD</v>
      </c>
      <c r="AD271" t="str">
        <f t="shared" si="219"/>
        <v>DUD</v>
      </c>
      <c r="AE271" t="str">
        <f t="shared" si="220"/>
        <v>DUD</v>
      </c>
      <c r="AF271" t="str">
        <f t="shared" si="221"/>
        <v>DUD</v>
      </c>
      <c r="AG271" t="str">
        <f t="shared" si="222"/>
        <v>DUD</v>
      </c>
      <c r="AH271" t="str">
        <f t="shared" si="223"/>
        <v>DUD</v>
      </c>
      <c r="AI271" t="str">
        <f t="shared" si="224"/>
        <v>DUD</v>
      </c>
      <c r="AJ271" t="str">
        <f t="shared" si="225"/>
        <v>DUD</v>
      </c>
      <c r="AK271" t="str">
        <f t="shared" si="226"/>
        <v>DUD</v>
      </c>
      <c r="AL271" t="str">
        <f t="shared" si="227"/>
        <v>DUD</v>
      </c>
      <c r="AM271" t="str">
        <f t="shared" si="228"/>
        <v>DUD</v>
      </c>
      <c r="AN271" t="str">
        <f t="shared" si="229"/>
        <v>DUD</v>
      </c>
      <c r="AO271">
        <f t="shared" si="230"/>
        <v>0</v>
      </c>
      <c r="AP271" s="69">
        <f t="shared" si="231"/>
        <v>1</v>
      </c>
      <c r="AQ271" s="21" t="str">
        <f t="shared" si="232"/>
        <v>Atkinson, A.B. Jr. (2002) A Model for the PTX Properties of H2O-NaCl. Unpublished MSc Thesis, Dept. of Geosciences, Virginia Tech, Blacksburg VA, 133 pp.</v>
      </c>
      <c r="AR271" s="30" t="e">
        <f t="shared" si="233"/>
        <v>#VALUE!</v>
      </c>
      <c r="AS271" s="30" t="e">
        <f t="shared" si="234"/>
        <v>#VALUE!</v>
      </c>
      <c r="AT271" s="30" t="e">
        <f t="shared" si="235"/>
        <v>#VALUE!</v>
      </c>
      <c r="AU271" s="68" t="str">
        <f t="shared" si="236"/>
        <v/>
      </c>
      <c r="AV271" s="30" t="str">
        <f t="shared" si="237"/>
        <v/>
      </c>
      <c r="AW271" s="63" t="e">
        <f>IF(AND(A271&gt;C271,B271="halite"),'Tm-supplement'!AS271,         0.9923-0.030512*(C271/100)^2-0.00021977*(C271/100)^4+0.086241*(D271)/10-0.041768*(C271/100)*(D271/10)+0.014825*(C271/100)^2*(D271/10)+0.001446*(C271/100)^3*(D271/10)-0.0000000030852*(C271/100)^8*(D271/10)+0.013051*(C271/100)*(D271/10)^2-0.0061402*(C271/100)^2*(D271/10)^2-0.0012843*(D271/10)^3+0.00037604*(C271/100)^2*(D271/10)^3-0.0000000099594*(C271/100)^2*(D271/10)^7)</f>
        <v>#VALUE!</v>
      </c>
      <c r="AX271" s="40" t="e">
        <f t="shared" si="238"/>
        <v>#VALUE!</v>
      </c>
      <c r="AY271"/>
    </row>
    <row r="272" spans="1:51" ht="13" customHeight="1">
      <c r="A272" t="str">
        <f>IF(ISBLANK(Main!C164), IF(ISNUMBER(Main!F164), 'Tm-Th-Salinity'!H272,""),Main!C164)</f>
        <v/>
      </c>
      <c r="B272">
        <f>Main!D164</f>
        <v>0</v>
      </c>
      <c r="C272" s="20" t="str">
        <f>IF(ISNUMBER(Main!E164),Main!E164,"")</f>
        <v/>
      </c>
      <c r="D272" s="25" t="e">
        <f>IF('Tm-Th-Salinity'!E272=0, 0.000001, 'Tm-supplement'!BB272)</f>
        <v>#VALUE!</v>
      </c>
      <c r="E272" t="e">
        <f t="shared" si="194"/>
        <v>#VALUE!</v>
      </c>
      <c r="F272" t="e">
        <f t="shared" si="195"/>
        <v>#VALUE!</v>
      </c>
      <c r="G272" t="str">
        <f t="shared" si="196"/>
        <v>DUD</v>
      </c>
      <c r="H272" t="str">
        <f t="shared" si="197"/>
        <v>DUD</v>
      </c>
      <c r="I272" t="str">
        <f t="shared" si="198"/>
        <v>DUD</v>
      </c>
      <c r="J272" t="str">
        <f t="shared" si="199"/>
        <v>DUD</v>
      </c>
      <c r="K272" t="str">
        <f t="shared" si="200"/>
        <v>DUD</v>
      </c>
      <c r="L272" t="str">
        <f t="shared" si="201"/>
        <v>DUD</v>
      </c>
      <c r="M272" t="str">
        <f t="shared" si="202"/>
        <v>DUD</v>
      </c>
      <c r="N272" t="str">
        <f t="shared" si="203"/>
        <v>DUD</v>
      </c>
      <c r="O272" t="str">
        <f t="shared" si="204"/>
        <v>DUD</v>
      </c>
      <c r="P272" t="str">
        <f t="shared" si="205"/>
        <v>DUD</v>
      </c>
      <c r="Q272" t="str">
        <f t="shared" si="206"/>
        <v>DUD</v>
      </c>
      <c r="R272" t="str">
        <f t="shared" si="207"/>
        <v>DUD</v>
      </c>
      <c r="S272" t="str">
        <f t="shared" si="208"/>
        <v>DUD</v>
      </c>
      <c r="T272" t="str">
        <f t="shared" si="209"/>
        <v>DUD</v>
      </c>
      <c r="U272" t="str">
        <f t="shared" si="210"/>
        <v>DUD</v>
      </c>
      <c r="V272" t="str">
        <f t="shared" si="211"/>
        <v>DUD</v>
      </c>
      <c r="W272" t="str">
        <f t="shared" si="212"/>
        <v>DUD</v>
      </c>
      <c r="X272" t="str">
        <f t="shared" si="213"/>
        <v>DUD</v>
      </c>
      <c r="Y272" t="str">
        <f t="shared" si="214"/>
        <v>DUD</v>
      </c>
      <c r="Z272" t="str">
        <f t="shared" si="215"/>
        <v>DUD</v>
      </c>
      <c r="AA272" t="str">
        <f t="shared" si="216"/>
        <v>DUD</v>
      </c>
      <c r="AB272" t="str">
        <f t="shared" si="217"/>
        <v>DUD</v>
      </c>
      <c r="AC272" t="str">
        <f t="shared" si="218"/>
        <v>DUD</v>
      </c>
      <c r="AD272" t="str">
        <f t="shared" si="219"/>
        <v>DUD</v>
      </c>
      <c r="AE272" t="str">
        <f t="shared" si="220"/>
        <v>DUD</v>
      </c>
      <c r="AF272" t="str">
        <f t="shared" si="221"/>
        <v>DUD</v>
      </c>
      <c r="AG272" t="str">
        <f t="shared" si="222"/>
        <v>DUD</v>
      </c>
      <c r="AH272" t="str">
        <f t="shared" si="223"/>
        <v>DUD</v>
      </c>
      <c r="AI272" t="str">
        <f t="shared" si="224"/>
        <v>DUD</v>
      </c>
      <c r="AJ272" t="str">
        <f t="shared" si="225"/>
        <v>DUD</v>
      </c>
      <c r="AK272" t="str">
        <f t="shared" si="226"/>
        <v>DUD</v>
      </c>
      <c r="AL272" t="str">
        <f t="shared" si="227"/>
        <v>DUD</v>
      </c>
      <c r="AM272" t="str">
        <f t="shared" si="228"/>
        <v>DUD</v>
      </c>
      <c r="AN272" t="str">
        <f t="shared" si="229"/>
        <v>DUD</v>
      </c>
      <c r="AO272">
        <f t="shared" si="230"/>
        <v>0</v>
      </c>
      <c r="AP272" s="69">
        <f t="shared" si="231"/>
        <v>1</v>
      </c>
      <c r="AQ272" s="21" t="str">
        <f t="shared" si="232"/>
        <v>Atkinson, A.B. Jr. (2002) A Model for the PTX Properties of H2O-NaCl. Unpublished MSc Thesis, Dept. of Geosciences, Virginia Tech, Blacksburg VA, 133 pp.</v>
      </c>
      <c r="AR272" s="30" t="e">
        <f t="shared" si="233"/>
        <v>#VALUE!</v>
      </c>
      <c r="AS272" s="30" t="e">
        <f t="shared" si="234"/>
        <v>#VALUE!</v>
      </c>
      <c r="AT272" s="30" t="e">
        <f t="shared" si="235"/>
        <v>#VALUE!</v>
      </c>
      <c r="AU272" s="68" t="str">
        <f t="shared" si="236"/>
        <v/>
      </c>
      <c r="AV272" s="30" t="str">
        <f t="shared" si="237"/>
        <v/>
      </c>
      <c r="AW272" s="63" t="e">
        <f>IF(AND(A272&gt;C272,B272="halite"),'Tm-supplement'!AS272,         0.9923-0.030512*(C272/100)^2-0.00021977*(C272/100)^4+0.086241*(D272)/10-0.041768*(C272/100)*(D272/10)+0.014825*(C272/100)^2*(D272/10)+0.001446*(C272/100)^3*(D272/10)-0.0000000030852*(C272/100)^8*(D272/10)+0.013051*(C272/100)*(D272/10)^2-0.0061402*(C272/100)^2*(D272/10)^2-0.0012843*(D272/10)^3+0.00037604*(C272/100)^2*(D272/10)^3-0.0000000099594*(C272/100)^2*(D272/10)^7)</f>
        <v>#VALUE!</v>
      </c>
      <c r="AX272" s="40" t="e">
        <f t="shared" si="238"/>
        <v>#VALUE!</v>
      </c>
      <c r="AY272"/>
    </row>
    <row r="273" spans="1:51" ht="13" customHeight="1">
      <c r="A273" t="str">
        <f>IF(ISBLANK(Main!C165), IF(ISNUMBER(Main!F165), 'Tm-Th-Salinity'!H273,""),Main!C165)</f>
        <v/>
      </c>
      <c r="B273">
        <f>Main!D165</f>
        <v>0</v>
      </c>
      <c r="C273" s="20" t="str">
        <f>IF(ISNUMBER(Main!E165),Main!E165,"")</f>
        <v/>
      </c>
      <c r="D273" s="25" t="e">
        <f>IF('Tm-Th-Salinity'!E273=0, 0.000001, 'Tm-supplement'!BB273)</f>
        <v>#VALUE!</v>
      </c>
      <c r="E273" t="e">
        <f t="shared" si="194"/>
        <v>#VALUE!</v>
      </c>
      <c r="F273" t="e">
        <f t="shared" si="195"/>
        <v>#VALUE!</v>
      </c>
      <c r="G273" t="str">
        <f t="shared" si="196"/>
        <v>DUD</v>
      </c>
      <c r="H273" t="str">
        <f t="shared" si="197"/>
        <v>DUD</v>
      </c>
      <c r="I273" t="str">
        <f t="shared" si="198"/>
        <v>DUD</v>
      </c>
      <c r="J273" t="str">
        <f t="shared" si="199"/>
        <v>DUD</v>
      </c>
      <c r="K273" t="str">
        <f t="shared" si="200"/>
        <v>DUD</v>
      </c>
      <c r="L273" t="str">
        <f t="shared" si="201"/>
        <v>DUD</v>
      </c>
      <c r="M273" t="str">
        <f t="shared" si="202"/>
        <v>DUD</v>
      </c>
      <c r="N273" t="str">
        <f t="shared" si="203"/>
        <v>DUD</v>
      </c>
      <c r="O273" t="str">
        <f t="shared" si="204"/>
        <v>DUD</v>
      </c>
      <c r="P273" t="str">
        <f t="shared" si="205"/>
        <v>DUD</v>
      </c>
      <c r="Q273" t="str">
        <f t="shared" si="206"/>
        <v>DUD</v>
      </c>
      <c r="R273" t="str">
        <f t="shared" si="207"/>
        <v>DUD</v>
      </c>
      <c r="S273" t="str">
        <f t="shared" si="208"/>
        <v>DUD</v>
      </c>
      <c r="T273" t="str">
        <f t="shared" si="209"/>
        <v>DUD</v>
      </c>
      <c r="U273" t="str">
        <f t="shared" si="210"/>
        <v>DUD</v>
      </c>
      <c r="V273" t="str">
        <f t="shared" si="211"/>
        <v>DUD</v>
      </c>
      <c r="W273" t="str">
        <f t="shared" si="212"/>
        <v>DUD</v>
      </c>
      <c r="X273" t="str">
        <f t="shared" si="213"/>
        <v>DUD</v>
      </c>
      <c r="Y273" t="str">
        <f t="shared" si="214"/>
        <v>DUD</v>
      </c>
      <c r="Z273" t="str">
        <f t="shared" si="215"/>
        <v>DUD</v>
      </c>
      <c r="AA273" t="str">
        <f t="shared" si="216"/>
        <v>DUD</v>
      </c>
      <c r="AB273" t="str">
        <f t="shared" si="217"/>
        <v>DUD</v>
      </c>
      <c r="AC273" t="str">
        <f t="shared" si="218"/>
        <v>DUD</v>
      </c>
      <c r="AD273" t="str">
        <f t="shared" si="219"/>
        <v>DUD</v>
      </c>
      <c r="AE273" t="str">
        <f t="shared" si="220"/>
        <v>DUD</v>
      </c>
      <c r="AF273" t="str">
        <f t="shared" si="221"/>
        <v>DUD</v>
      </c>
      <c r="AG273" t="str">
        <f t="shared" si="222"/>
        <v>DUD</v>
      </c>
      <c r="AH273" t="str">
        <f t="shared" si="223"/>
        <v>DUD</v>
      </c>
      <c r="AI273" t="str">
        <f t="shared" si="224"/>
        <v>DUD</v>
      </c>
      <c r="AJ273" t="str">
        <f t="shared" si="225"/>
        <v>DUD</v>
      </c>
      <c r="AK273" t="str">
        <f t="shared" si="226"/>
        <v>DUD</v>
      </c>
      <c r="AL273" t="str">
        <f t="shared" si="227"/>
        <v>DUD</v>
      </c>
      <c r="AM273" t="str">
        <f t="shared" si="228"/>
        <v>DUD</v>
      </c>
      <c r="AN273" t="str">
        <f t="shared" si="229"/>
        <v>DUD</v>
      </c>
      <c r="AO273">
        <f t="shared" si="230"/>
        <v>0</v>
      </c>
      <c r="AP273" s="69">
        <f t="shared" si="231"/>
        <v>1</v>
      </c>
      <c r="AQ273" s="21" t="str">
        <f t="shared" si="232"/>
        <v>Atkinson, A.B. Jr. (2002) A Model for the PTX Properties of H2O-NaCl. Unpublished MSc Thesis, Dept. of Geosciences, Virginia Tech, Blacksburg VA, 133 pp.</v>
      </c>
      <c r="AR273" s="30" t="e">
        <f t="shared" si="233"/>
        <v>#VALUE!</v>
      </c>
      <c r="AS273" s="30" t="e">
        <f t="shared" si="234"/>
        <v>#VALUE!</v>
      </c>
      <c r="AT273" s="30" t="e">
        <f t="shared" si="235"/>
        <v>#VALUE!</v>
      </c>
      <c r="AU273" s="68" t="str">
        <f t="shared" si="236"/>
        <v/>
      </c>
      <c r="AV273" s="30" t="str">
        <f t="shared" si="237"/>
        <v/>
      </c>
      <c r="AW273" s="63" t="e">
        <f>IF(AND(A273&gt;C273,B273="halite"),'Tm-supplement'!AS273,         0.9923-0.030512*(C273/100)^2-0.00021977*(C273/100)^4+0.086241*(D273)/10-0.041768*(C273/100)*(D273/10)+0.014825*(C273/100)^2*(D273/10)+0.001446*(C273/100)^3*(D273/10)-0.0000000030852*(C273/100)^8*(D273/10)+0.013051*(C273/100)*(D273/10)^2-0.0061402*(C273/100)^2*(D273/10)^2-0.0012843*(D273/10)^3+0.00037604*(C273/100)^2*(D273/10)^3-0.0000000099594*(C273/100)^2*(D273/10)^7)</f>
        <v>#VALUE!</v>
      </c>
      <c r="AX273" s="40" t="e">
        <f t="shared" si="238"/>
        <v>#VALUE!</v>
      </c>
      <c r="AY273"/>
    </row>
    <row r="274" spans="1:51" ht="13" customHeight="1">
      <c r="A274" t="str">
        <f>IF(ISBLANK(Main!C166), IF(ISNUMBER(Main!F166), 'Tm-Th-Salinity'!H274,""),Main!C166)</f>
        <v/>
      </c>
      <c r="B274">
        <f>Main!D166</f>
        <v>0</v>
      </c>
      <c r="C274" s="20" t="str">
        <f>IF(ISNUMBER(Main!E166),Main!E166,"")</f>
        <v/>
      </c>
      <c r="D274" s="25" t="e">
        <f>IF('Tm-Th-Salinity'!E274=0, 0.000001, 'Tm-supplement'!BB274)</f>
        <v>#VALUE!</v>
      </c>
      <c r="E274" t="e">
        <f t="shared" si="194"/>
        <v>#VALUE!</v>
      </c>
      <c r="F274" t="e">
        <f t="shared" si="195"/>
        <v>#VALUE!</v>
      </c>
      <c r="G274" t="str">
        <f t="shared" si="196"/>
        <v>DUD</v>
      </c>
      <c r="H274" t="str">
        <f t="shared" si="197"/>
        <v>DUD</v>
      </c>
      <c r="I274" t="str">
        <f t="shared" si="198"/>
        <v>DUD</v>
      </c>
      <c r="J274" t="str">
        <f t="shared" si="199"/>
        <v>DUD</v>
      </c>
      <c r="K274" t="str">
        <f t="shared" si="200"/>
        <v>DUD</v>
      </c>
      <c r="L274" t="str">
        <f t="shared" si="201"/>
        <v>DUD</v>
      </c>
      <c r="M274" t="str">
        <f t="shared" si="202"/>
        <v>DUD</v>
      </c>
      <c r="N274" t="str">
        <f t="shared" si="203"/>
        <v>DUD</v>
      </c>
      <c r="O274" t="str">
        <f t="shared" si="204"/>
        <v>DUD</v>
      </c>
      <c r="P274" t="str">
        <f t="shared" si="205"/>
        <v>DUD</v>
      </c>
      <c r="Q274" t="str">
        <f t="shared" si="206"/>
        <v>DUD</v>
      </c>
      <c r="R274" t="str">
        <f t="shared" si="207"/>
        <v>DUD</v>
      </c>
      <c r="S274" t="str">
        <f t="shared" si="208"/>
        <v>DUD</v>
      </c>
      <c r="T274" t="str">
        <f t="shared" si="209"/>
        <v>DUD</v>
      </c>
      <c r="U274" t="str">
        <f t="shared" si="210"/>
        <v>DUD</v>
      </c>
      <c r="V274" t="str">
        <f t="shared" si="211"/>
        <v>DUD</v>
      </c>
      <c r="W274" t="str">
        <f t="shared" si="212"/>
        <v>DUD</v>
      </c>
      <c r="X274" t="str">
        <f t="shared" si="213"/>
        <v>DUD</v>
      </c>
      <c r="Y274" t="str">
        <f t="shared" si="214"/>
        <v>DUD</v>
      </c>
      <c r="Z274" t="str">
        <f t="shared" si="215"/>
        <v>DUD</v>
      </c>
      <c r="AA274" t="str">
        <f t="shared" si="216"/>
        <v>DUD</v>
      </c>
      <c r="AB274" t="str">
        <f t="shared" si="217"/>
        <v>DUD</v>
      </c>
      <c r="AC274" t="str">
        <f t="shared" si="218"/>
        <v>DUD</v>
      </c>
      <c r="AD274" t="str">
        <f t="shared" si="219"/>
        <v>DUD</v>
      </c>
      <c r="AE274" t="str">
        <f t="shared" si="220"/>
        <v>DUD</v>
      </c>
      <c r="AF274" t="str">
        <f t="shared" si="221"/>
        <v>DUD</v>
      </c>
      <c r="AG274" t="str">
        <f t="shared" si="222"/>
        <v>DUD</v>
      </c>
      <c r="AH274" t="str">
        <f t="shared" si="223"/>
        <v>DUD</v>
      </c>
      <c r="AI274" t="str">
        <f t="shared" si="224"/>
        <v>DUD</v>
      </c>
      <c r="AJ274" t="str">
        <f t="shared" si="225"/>
        <v>DUD</v>
      </c>
      <c r="AK274" t="str">
        <f t="shared" si="226"/>
        <v>DUD</v>
      </c>
      <c r="AL274" t="str">
        <f t="shared" si="227"/>
        <v>DUD</v>
      </c>
      <c r="AM274" t="str">
        <f t="shared" si="228"/>
        <v>DUD</v>
      </c>
      <c r="AN274" t="str">
        <f t="shared" si="229"/>
        <v>DUD</v>
      </c>
      <c r="AO274">
        <f t="shared" si="230"/>
        <v>0</v>
      </c>
      <c r="AP274" s="69">
        <f t="shared" si="231"/>
        <v>1</v>
      </c>
      <c r="AQ274" s="21" t="str">
        <f t="shared" si="232"/>
        <v>Atkinson, A.B. Jr. (2002) A Model for the PTX Properties of H2O-NaCl. Unpublished MSc Thesis, Dept. of Geosciences, Virginia Tech, Blacksburg VA, 133 pp.</v>
      </c>
      <c r="AR274" s="30" t="e">
        <f t="shared" si="233"/>
        <v>#VALUE!</v>
      </c>
      <c r="AS274" s="30" t="e">
        <f t="shared" si="234"/>
        <v>#VALUE!</v>
      </c>
      <c r="AT274" s="30" t="e">
        <f t="shared" si="235"/>
        <v>#VALUE!</v>
      </c>
      <c r="AU274" s="68" t="str">
        <f t="shared" si="236"/>
        <v/>
      </c>
      <c r="AV274" s="30" t="str">
        <f t="shared" si="237"/>
        <v/>
      </c>
      <c r="AW274" s="63" t="e">
        <f>IF(AND(A274&gt;C274,B274="halite"),'Tm-supplement'!AS274,         0.9923-0.030512*(C274/100)^2-0.00021977*(C274/100)^4+0.086241*(D274)/10-0.041768*(C274/100)*(D274/10)+0.014825*(C274/100)^2*(D274/10)+0.001446*(C274/100)^3*(D274/10)-0.0000000030852*(C274/100)^8*(D274/10)+0.013051*(C274/100)*(D274/10)^2-0.0061402*(C274/100)^2*(D274/10)^2-0.0012843*(D274/10)^3+0.00037604*(C274/100)^2*(D274/10)^3-0.0000000099594*(C274/100)^2*(D274/10)^7)</f>
        <v>#VALUE!</v>
      </c>
      <c r="AX274" s="40" t="e">
        <f t="shared" si="238"/>
        <v>#VALUE!</v>
      </c>
      <c r="AY274"/>
    </row>
    <row r="275" spans="1:51" ht="13" customHeight="1">
      <c r="A275" t="str">
        <f>IF(ISBLANK(Main!C167), IF(ISNUMBER(Main!F167), 'Tm-Th-Salinity'!H275,""),Main!C167)</f>
        <v/>
      </c>
      <c r="B275">
        <f>Main!D167</f>
        <v>0</v>
      </c>
      <c r="C275" s="20" t="str">
        <f>IF(ISNUMBER(Main!E167),Main!E167,"")</f>
        <v/>
      </c>
      <c r="D275" s="25" t="e">
        <f>IF('Tm-Th-Salinity'!E275=0, 0.000001, 'Tm-supplement'!BB275)</f>
        <v>#VALUE!</v>
      </c>
      <c r="E275" t="e">
        <f t="shared" si="194"/>
        <v>#VALUE!</v>
      </c>
      <c r="F275" t="e">
        <f t="shared" si="195"/>
        <v>#VALUE!</v>
      </c>
      <c r="G275" t="str">
        <f t="shared" si="196"/>
        <v>DUD</v>
      </c>
      <c r="H275" t="str">
        <f t="shared" si="197"/>
        <v>DUD</v>
      </c>
      <c r="I275" t="str">
        <f t="shared" si="198"/>
        <v>DUD</v>
      </c>
      <c r="J275" t="str">
        <f t="shared" si="199"/>
        <v>DUD</v>
      </c>
      <c r="K275" t="str">
        <f t="shared" si="200"/>
        <v>DUD</v>
      </c>
      <c r="L275" t="str">
        <f t="shared" si="201"/>
        <v>DUD</v>
      </c>
      <c r="M275" t="str">
        <f t="shared" si="202"/>
        <v>DUD</v>
      </c>
      <c r="N275" t="str">
        <f t="shared" si="203"/>
        <v>DUD</v>
      </c>
      <c r="O275" t="str">
        <f t="shared" si="204"/>
        <v>DUD</v>
      </c>
      <c r="P275" t="str">
        <f t="shared" si="205"/>
        <v>DUD</v>
      </c>
      <c r="Q275" t="str">
        <f t="shared" si="206"/>
        <v>DUD</v>
      </c>
      <c r="R275" t="str">
        <f t="shared" si="207"/>
        <v>DUD</v>
      </c>
      <c r="S275" t="str">
        <f t="shared" si="208"/>
        <v>DUD</v>
      </c>
      <c r="T275" t="str">
        <f t="shared" si="209"/>
        <v>DUD</v>
      </c>
      <c r="U275" t="str">
        <f t="shared" si="210"/>
        <v>DUD</v>
      </c>
      <c r="V275" t="str">
        <f t="shared" si="211"/>
        <v>DUD</v>
      </c>
      <c r="W275" t="str">
        <f t="shared" si="212"/>
        <v>DUD</v>
      </c>
      <c r="X275" t="str">
        <f t="shared" si="213"/>
        <v>DUD</v>
      </c>
      <c r="Y275" t="str">
        <f t="shared" si="214"/>
        <v>DUD</v>
      </c>
      <c r="Z275" t="str">
        <f t="shared" si="215"/>
        <v>DUD</v>
      </c>
      <c r="AA275" t="str">
        <f t="shared" si="216"/>
        <v>DUD</v>
      </c>
      <c r="AB275" t="str">
        <f t="shared" si="217"/>
        <v>DUD</v>
      </c>
      <c r="AC275" t="str">
        <f t="shared" si="218"/>
        <v>DUD</v>
      </c>
      <c r="AD275" t="str">
        <f t="shared" si="219"/>
        <v>DUD</v>
      </c>
      <c r="AE275" t="str">
        <f t="shared" si="220"/>
        <v>DUD</v>
      </c>
      <c r="AF275" t="str">
        <f t="shared" si="221"/>
        <v>DUD</v>
      </c>
      <c r="AG275" t="str">
        <f t="shared" si="222"/>
        <v>DUD</v>
      </c>
      <c r="AH275" t="str">
        <f t="shared" si="223"/>
        <v>DUD</v>
      </c>
      <c r="AI275" t="str">
        <f t="shared" si="224"/>
        <v>DUD</v>
      </c>
      <c r="AJ275" t="str">
        <f t="shared" si="225"/>
        <v>DUD</v>
      </c>
      <c r="AK275" t="str">
        <f t="shared" si="226"/>
        <v>DUD</v>
      </c>
      <c r="AL275" t="str">
        <f t="shared" si="227"/>
        <v>DUD</v>
      </c>
      <c r="AM275" t="str">
        <f t="shared" si="228"/>
        <v>DUD</v>
      </c>
      <c r="AN275" t="str">
        <f t="shared" si="229"/>
        <v>DUD</v>
      </c>
      <c r="AO275">
        <f t="shared" si="230"/>
        <v>0</v>
      </c>
      <c r="AP275" s="69">
        <f t="shared" si="231"/>
        <v>1</v>
      </c>
      <c r="AQ275" s="21" t="str">
        <f t="shared" si="232"/>
        <v>Atkinson, A.B. Jr. (2002) A Model for the PTX Properties of H2O-NaCl. Unpublished MSc Thesis, Dept. of Geosciences, Virginia Tech, Blacksburg VA, 133 pp.</v>
      </c>
      <c r="AR275" s="30" t="e">
        <f t="shared" si="233"/>
        <v>#VALUE!</v>
      </c>
      <c r="AS275" s="30" t="e">
        <f t="shared" si="234"/>
        <v>#VALUE!</v>
      </c>
      <c r="AT275" s="30" t="e">
        <f t="shared" si="235"/>
        <v>#VALUE!</v>
      </c>
      <c r="AU275" s="68" t="str">
        <f t="shared" si="236"/>
        <v/>
      </c>
      <c r="AV275" s="30" t="str">
        <f t="shared" si="237"/>
        <v/>
      </c>
      <c r="AW275" s="63" t="e">
        <f>IF(AND(A275&gt;C275,B275="halite"),'Tm-supplement'!AS275,         0.9923-0.030512*(C275/100)^2-0.00021977*(C275/100)^4+0.086241*(D275)/10-0.041768*(C275/100)*(D275/10)+0.014825*(C275/100)^2*(D275/10)+0.001446*(C275/100)^3*(D275/10)-0.0000000030852*(C275/100)^8*(D275/10)+0.013051*(C275/100)*(D275/10)^2-0.0061402*(C275/100)^2*(D275/10)^2-0.0012843*(D275/10)^3+0.00037604*(C275/100)^2*(D275/10)^3-0.0000000099594*(C275/100)^2*(D275/10)^7)</f>
        <v>#VALUE!</v>
      </c>
      <c r="AX275" s="40" t="e">
        <f t="shared" si="238"/>
        <v>#VALUE!</v>
      </c>
      <c r="AY275"/>
    </row>
    <row r="276" spans="1:51" ht="13" customHeight="1">
      <c r="A276" t="str">
        <f>IF(ISBLANK(Main!C168), IF(ISNUMBER(Main!F168), 'Tm-Th-Salinity'!H276,""),Main!C168)</f>
        <v/>
      </c>
      <c r="B276">
        <f>Main!D168</f>
        <v>0</v>
      </c>
      <c r="C276" s="20" t="str">
        <f>IF(ISNUMBER(Main!E168),Main!E168,"")</f>
        <v/>
      </c>
      <c r="D276" s="25" t="e">
        <f>IF('Tm-Th-Salinity'!E276=0, 0.000001, 'Tm-supplement'!BB276)</f>
        <v>#VALUE!</v>
      </c>
      <c r="E276" t="e">
        <f t="shared" si="194"/>
        <v>#VALUE!</v>
      </c>
      <c r="F276" t="e">
        <f t="shared" si="195"/>
        <v>#VALUE!</v>
      </c>
      <c r="G276" t="str">
        <f t="shared" si="196"/>
        <v>DUD</v>
      </c>
      <c r="H276" t="str">
        <f t="shared" si="197"/>
        <v>DUD</v>
      </c>
      <c r="I276" t="str">
        <f t="shared" si="198"/>
        <v>DUD</v>
      </c>
      <c r="J276" t="str">
        <f t="shared" si="199"/>
        <v>DUD</v>
      </c>
      <c r="K276" t="str">
        <f t="shared" si="200"/>
        <v>DUD</v>
      </c>
      <c r="L276" t="str">
        <f t="shared" si="201"/>
        <v>DUD</v>
      </c>
      <c r="M276" t="str">
        <f t="shared" si="202"/>
        <v>DUD</v>
      </c>
      <c r="N276" t="str">
        <f t="shared" si="203"/>
        <v>DUD</v>
      </c>
      <c r="O276" t="str">
        <f t="shared" si="204"/>
        <v>DUD</v>
      </c>
      <c r="P276" t="str">
        <f t="shared" si="205"/>
        <v>DUD</v>
      </c>
      <c r="Q276" t="str">
        <f t="shared" si="206"/>
        <v>DUD</v>
      </c>
      <c r="R276" t="str">
        <f t="shared" si="207"/>
        <v>DUD</v>
      </c>
      <c r="S276" t="str">
        <f t="shared" si="208"/>
        <v>DUD</v>
      </c>
      <c r="T276" t="str">
        <f t="shared" si="209"/>
        <v>DUD</v>
      </c>
      <c r="U276" t="str">
        <f t="shared" si="210"/>
        <v>DUD</v>
      </c>
      <c r="V276" t="str">
        <f t="shared" si="211"/>
        <v>DUD</v>
      </c>
      <c r="W276" t="str">
        <f t="shared" si="212"/>
        <v>DUD</v>
      </c>
      <c r="X276" t="str">
        <f t="shared" si="213"/>
        <v>DUD</v>
      </c>
      <c r="Y276" t="str">
        <f t="shared" si="214"/>
        <v>DUD</v>
      </c>
      <c r="Z276" t="str">
        <f t="shared" si="215"/>
        <v>DUD</v>
      </c>
      <c r="AA276" t="str">
        <f t="shared" si="216"/>
        <v>DUD</v>
      </c>
      <c r="AB276" t="str">
        <f t="shared" si="217"/>
        <v>DUD</v>
      </c>
      <c r="AC276" t="str">
        <f t="shared" si="218"/>
        <v>DUD</v>
      </c>
      <c r="AD276" t="str">
        <f t="shared" si="219"/>
        <v>DUD</v>
      </c>
      <c r="AE276" t="str">
        <f t="shared" si="220"/>
        <v>DUD</v>
      </c>
      <c r="AF276" t="str">
        <f t="shared" si="221"/>
        <v>DUD</v>
      </c>
      <c r="AG276" t="str">
        <f t="shared" si="222"/>
        <v>DUD</v>
      </c>
      <c r="AH276" t="str">
        <f t="shared" si="223"/>
        <v>DUD</v>
      </c>
      <c r="AI276" t="str">
        <f t="shared" si="224"/>
        <v>DUD</v>
      </c>
      <c r="AJ276" t="str">
        <f t="shared" si="225"/>
        <v>DUD</v>
      </c>
      <c r="AK276" t="str">
        <f t="shared" si="226"/>
        <v>DUD</v>
      </c>
      <c r="AL276" t="str">
        <f t="shared" si="227"/>
        <v>DUD</v>
      </c>
      <c r="AM276" t="str">
        <f t="shared" si="228"/>
        <v>DUD</v>
      </c>
      <c r="AN276" t="str">
        <f t="shared" si="229"/>
        <v>DUD</v>
      </c>
      <c r="AO276">
        <f t="shared" si="230"/>
        <v>0</v>
      </c>
      <c r="AP276" s="69">
        <f t="shared" si="231"/>
        <v>1</v>
      </c>
      <c r="AQ276" s="21" t="str">
        <f t="shared" si="232"/>
        <v>Atkinson, A.B. Jr. (2002) A Model for the PTX Properties of H2O-NaCl. Unpublished MSc Thesis, Dept. of Geosciences, Virginia Tech, Blacksburg VA, 133 pp.</v>
      </c>
      <c r="AR276" s="30" t="e">
        <f t="shared" si="233"/>
        <v>#VALUE!</v>
      </c>
      <c r="AS276" s="30" t="e">
        <f t="shared" si="234"/>
        <v>#VALUE!</v>
      </c>
      <c r="AT276" s="30" t="e">
        <f t="shared" si="235"/>
        <v>#VALUE!</v>
      </c>
      <c r="AU276" s="68" t="str">
        <f t="shared" si="236"/>
        <v/>
      </c>
      <c r="AV276" s="30" t="str">
        <f t="shared" si="237"/>
        <v/>
      </c>
      <c r="AW276" s="63" t="e">
        <f>IF(AND(A276&gt;C276,B276="halite"),'Tm-supplement'!AS276,         0.9923-0.030512*(C276/100)^2-0.00021977*(C276/100)^4+0.086241*(D276)/10-0.041768*(C276/100)*(D276/10)+0.014825*(C276/100)^2*(D276/10)+0.001446*(C276/100)^3*(D276/10)-0.0000000030852*(C276/100)^8*(D276/10)+0.013051*(C276/100)*(D276/10)^2-0.0061402*(C276/100)^2*(D276/10)^2-0.0012843*(D276/10)^3+0.00037604*(C276/100)^2*(D276/10)^3-0.0000000099594*(C276/100)^2*(D276/10)^7)</f>
        <v>#VALUE!</v>
      </c>
      <c r="AX276" s="40" t="e">
        <f t="shared" si="238"/>
        <v>#VALUE!</v>
      </c>
      <c r="AY276"/>
    </row>
    <row r="277" spans="1:51" ht="13" customHeight="1">
      <c r="A277" t="str">
        <f>IF(ISBLANK(Main!C169), IF(ISNUMBER(Main!F169), 'Tm-Th-Salinity'!H277,""),Main!C169)</f>
        <v/>
      </c>
      <c r="B277">
        <f>Main!D169</f>
        <v>0</v>
      </c>
      <c r="C277" s="20" t="str">
        <f>IF(ISNUMBER(Main!E169),Main!E169,"")</f>
        <v/>
      </c>
      <c r="D277" s="25" t="e">
        <f>IF('Tm-Th-Salinity'!E277=0, 0.000001, 'Tm-supplement'!BB277)</f>
        <v>#VALUE!</v>
      </c>
      <c r="E277" t="e">
        <f t="shared" si="194"/>
        <v>#VALUE!</v>
      </c>
      <c r="F277" t="e">
        <f t="shared" si="195"/>
        <v>#VALUE!</v>
      </c>
      <c r="G277" t="str">
        <f t="shared" si="196"/>
        <v>DUD</v>
      </c>
      <c r="H277" t="str">
        <f t="shared" si="197"/>
        <v>DUD</v>
      </c>
      <c r="I277" t="str">
        <f t="shared" si="198"/>
        <v>DUD</v>
      </c>
      <c r="J277" t="str">
        <f t="shared" si="199"/>
        <v>DUD</v>
      </c>
      <c r="K277" t="str">
        <f t="shared" si="200"/>
        <v>DUD</v>
      </c>
      <c r="L277" t="str">
        <f t="shared" si="201"/>
        <v>DUD</v>
      </c>
      <c r="M277" t="str">
        <f t="shared" si="202"/>
        <v>DUD</v>
      </c>
      <c r="N277" t="str">
        <f t="shared" si="203"/>
        <v>DUD</v>
      </c>
      <c r="O277" t="str">
        <f t="shared" si="204"/>
        <v>DUD</v>
      </c>
      <c r="P277" t="str">
        <f t="shared" si="205"/>
        <v>DUD</v>
      </c>
      <c r="Q277" t="str">
        <f t="shared" si="206"/>
        <v>DUD</v>
      </c>
      <c r="R277" t="str">
        <f t="shared" si="207"/>
        <v>DUD</v>
      </c>
      <c r="S277" t="str">
        <f t="shared" si="208"/>
        <v>DUD</v>
      </c>
      <c r="T277" t="str">
        <f t="shared" si="209"/>
        <v>DUD</v>
      </c>
      <c r="U277" t="str">
        <f t="shared" si="210"/>
        <v>DUD</v>
      </c>
      <c r="V277" t="str">
        <f t="shared" si="211"/>
        <v>DUD</v>
      </c>
      <c r="W277" t="str">
        <f t="shared" si="212"/>
        <v>DUD</v>
      </c>
      <c r="X277" t="str">
        <f t="shared" si="213"/>
        <v>DUD</v>
      </c>
      <c r="Y277" t="str">
        <f t="shared" si="214"/>
        <v>DUD</v>
      </c>
      <c r="Z277" t="str">
        <f t="shared" si="215"/>
        <v>DUD</v>
      </c>
      <c r="AA277" t="str">
        <f t="shared" si="216"/>
        <v>DUD</v>
      </c>
      <c r="AB277" t="str">
        <f t="shared" si="217"/>
        <v>DUD</v>
      </c>
      <c r="AC277" t="str">
        <f t="shared" si="218"/>
        <v>DUD</v>
      </c>
      <c r="AD277" t="str">
        <f t="shared" si="219"/>
        <v>DUD</v>
      </c>
      <c r="AE277" t="str">
        <f t="shared" si="220"/>
        <v>DUD</v>
      </c>
      <c r="AF277" t="str">
        <f t="shared" si="221"/>
        <v>DUD</v>
      </c>
      <c r="AG277" t="str">
        <f t="shared" si="222"/>
        <v>DUD</v>
      </c>
      <c r="AH277" t="str">
        <f t="shared" si="223"/>
        <v>DUD</v>
      </c>
      <c r="AI277" t="str">
        <f t="shared" si="224"/>
        <v>DUD</v>
      </c>
      <c r="AJ277" t="str">
        <f t="shared" si="225"/>
        <v>DUD</v>
      </c>
      <c r="AK277" t="str">
        <f t="shared" si="226"/>
        <v>DUD</v>
      </c>
      <c r="AL277" t="str">
        <f t="shared" si="227"/>
        <v>DUD</v>
      </c>
      <c r="AM277" t="str">
        <f t="shared" si="228"/>
        <v>DUD</v>
      </c>
      <c r="AN277" t="str">
        <f t="shared" si="229"/>
        <v>DUD</v>
      </c>
      <c r="AO277">
        <f t="shared" si="230"/>
        <v>0</v>
      </c>
      <c r="AP277" s="69">
        <f t="shared" si="231"/>
        <v>1</v>
      </c>
      <c r="AQ277" s="21" t="str">
        <f t="shared" si="232"/>
        <v>Atkinson, A.B. Jr. (2002) A Model for the PTX Properties of H2O-NaCl. Unpublished MSc Thesis, Dept. of Geosciences, Virginia Tech, Blacksburg VA, 133 pp.</v>
      </c>
      <c r="AR277" s="30" t="e">
        <f t="shared" si="233"/>
        <v>#VALUE!</v>
      </c>
      <c r="AS277" s="30" t="e">
        <f t="shared" si="234"/>
        <v>#VALUE!</v>
      </c>
      <c r="AT277" s="30" t="e">
        <f t="shared" si="235"/>
        <v>#VALUE!</v>
      </c>
      <c r="AU277" s="68" t="str">
        <f t="shared" si="236"/>
        <v/>
      </c>
      <c r="AV277" s="30" t="str">
        <f t="shared" si="237"/>
        <v/>
      </c>
      <c r="AW277" s="63" t="e">
        <f>IF(AND(A277&gt;C277,B277="halite"),'Tm-supplement'!AS277,         0.9923-0.030512*(C277/100)^2-0.00021977*(C277/100)^4+0.086241*(D277)/10-0.041768*(C277/100)*(D277/10)+0.014825*(C277/100)^2*(D277/10)+0.001446*(C277/100)^3*(D277/10)-0.0000000030852*(C277/100)^8*(D277/10)+0.013051*(C277/100)*(D277/10)^2-0.0061402*(C277/100)^2*(D277/10)^2-0.0012843*(D277/10)^3+0.00037604*(C277/100)^2*(D277/10)^3-0.0000000099594*(C277/100)^2*(D277/10)^7)</f>
        <v>#VALUE!</v>
      </c>
      <c r="AX277" s="40" t="e">
        <f t="shared" si="238"/>
        <v>#VALUE!</v>
      </c>
      <c r="AY277"/>
    </row>
    <row r="278" spans="1:51" ht="13" customHeight="1">
      <c r="A278" t="str">
        <f>IF(ISBLANK(Main!C170), IF(ISNUMBER(Main!F170), 'Tm-Th-Salinity'!H278,""),Main!C170)</f>
        <v/>
      </c>
      <c r="B278">
        <f>Main!D170</f>
        <v>0</v>
      </c>
      <c r="C278" s="20" t="str">
        <f>IF(ISNUMBER(Main!E170),Main!E170,"")</f>
        <v/>
      </c>
      <c r="D278" s="25" t="e">
        <f>IF('Tm-Th-Salinity'!E278=0, 0.000001, 'Tm-supplement'!BB278)</f>
        <v>#VALUE!</v>
      </c>
      <c r="E278" t="e">
        <f t="shared" si="194"/>
        <v>#VALUE!</v>
      </c>
      <c r="F278" t="e">
        <f t="shared" si="195"/>
        <v>#VALUE!</v>
      </c>
      <c r="G278" t="str">
        <f t="shared" si="196"/>
        <v>DUD</v>
      </c>
      <c r="H278" t="str">
        <f t="shared" si="197"/>
        <v>DUD</v>
      </c>
      <c r="I278" t="str">
        <f t="shared" si="198"/>
        <v>DUD</v>
      </c>
      <c r="J278" t="str">
        <f t="shared" si="199"/>
        <v>DUD</v>
      </c>
      <c r="K278" t="str">
        <f t="shared" si="200"/>
        <v>DUD</v>
      </c>
      <c r="L278" t="str">
        <f t="shared" si="201"/>
        <v>DUD</v>
      </c>
      <c r="M278" t="str">
        <f t="shared" si="202"/>
        <v>DUD</v>
      </c>
      <c r="N278" t="str">
        <f t="shared" si="203"/>
        <v>DUD</v>
      </c>
      <c r="O278" t="str">
        <f t="shared" si="204"/>
        <v>DUD</v>
      </c>
      <c r="P278" t="str">
        <f t="shared" si="205"/>
        <v>DUD</v>
      </c>
      <c r="Q278" t="str">
        <f t="shared" si="206"/>
        <v>DUD</v>
      </c>
      <c r="R278" t="str">
        <f t="shared" si="207"/>
        <v>DUD</v>
      </c>
      <c r="S278" t="str">
        <f t="shared" si="208"/>
        <v>DUD</v>
      </c>
      <c r="T278" t="str">
        <f t="shared" si="209"/>
        <v>DUD</v>
      </c>
      <c r="U278" t="str">
        <f t="shared" si="210"/>
        <v>DUD</v>
      </c>
      <c r="V278" t="str">
        <f t="shared" si="211"/>
        <v>DUD</v>
      </c>
      <c r="W278" t="str">
        <f t="shared" si="212"/>
        <v>DUD</v>
      </c>
      <c r="X278" t="str">
        <f t="shared" si="213"/>
        <v>DUD</v>
      </c>
      <c r="Y278" t="str">
        <f t="shared" si="214"/>
        <v>DUD</v>
      </c>
      <c r="Z278" t="str">
        <f t="shared" si="215"/>
        <v>DUD</v>
      </c>
      <c r="AA278" t="str">
        <f t="shared" si="216"/>
        <v>DUD</v>
      </c>
      <c r="AB278" t="str">
        <f t="shared" si="217"/>
        <v>DUD</v>
      </c>
      <c r="AC278" t="str">
        <f t="shared" si="218"/>
        <v>DUD</v>
      </c>
      <c r="AD278" t="str">
        <f t="shared" si="219"/>
        <v>DUD</v>
      </c>
      <c r="AE278" t="str">
        <f t="shared" si="220"/>
        <v>DUD</v>
      </c>
      <c r="AF278" t="str">
        <f t="shared" si="221"/>
        <v>DUD</v>
      </c>
      <c r="AG278" t="str">
        <f t="shared" si="222"/>
        <v>DUD</v>
      </c>
      <c r="AH278" t="str">
        <f t="shared" si="223"/>
        <v>DUD</v>
      </c>
      <c r="AI278" t="str">
        <f t="shared" si="224"/>
        <v>DUD</v>
      </c>
      <c r="AJ278" t="str">
        <f t="shared" si="225"/>
        <v>DUD</v>
      </c>
      <c r="AK278" t="str">
        <f t="shared" si="226"/>
        <v>DUD</v>
      </c>
      <c r="AL278" t="str">
        <f t="shared" si="227"/>
        <v>DUD</v>
      </c>
      <c r="AM278" t="str">
        <f t="shared" si="228"/>
        <v>DUD</v>
      </c>
      <c r="AN278" t="str">
        <f t="shared" si="229"/>
        <v>DUD</v>
      </c>
      <c r="AO278">
        <f t="shared" si="230"/>
        <v>0</v>
      </c>
      <c r="AP278" s="69">
        <f t="shared" si="231"/>
        <v>1</v>
      </c>
      <c r="AQ278" s="21" t="str">
        <f t="shared" si="232"/>
        <v>Atkinson, A.B. Jr. (2002) A Model for the PTX Properties of H2O-NaCl. Unpublished MSc Thesis, Dept. of Geosciences, Virginia Tech, Blacksburg VA, 133 pp.</v>
      </c>
      <c r="AR278" s="30" t="e">
        <f t="shared" si="233"/>
        <v>#VALUE!</v>
      </c>
      <c r="AS278" s="30" t="e">
        <f t="shared" si="234"/>
        <v>#VALUE!</v>
      </c>
      <c r="AT278" s="30" t="e">
        <f t="shared" si="235"/>
        <v>#VALUE!</v>
      </c>
      <c r="AU278" s="68" t="str">
        <f t="shared" si="236"/>
        <v/>
      </c>
      <c r="AV278" s="30" t="str">
        <f t="shared" si="237"/>
        <v/>
      </c>
      <c r="AW278" s="63" t="e">
        <f>IF(AND(A278&gt;C278,B278="halite"),'Tm-supplement'!AS278,         0.9923-0.030512*(C278/100)^2-0.00021977*(C278/100)^4+0.086241*(D278)/10-0.041768*(C278/100)*(D278/10)+0.014825*(C278/100)^2*(D278/10)+0.001446*(C278/100)^3*(D278/10)-0.0000000030852*(C278/100)^8*(D278/10)+0.013051*(C278/100)*(D278/10)^2-0.0061402*(C278/100)^2*(D278/10)^2-0.0012843*(D278/10)^3+0.00037604*(C278/100)^2*(D278/10)^3-0.0000000099594*(C278/100)^2*(D278/10)^7)</f>
        <v>#VALUE!</v>
      </c>
      <c r="AX278" s="40" t="e">
        <f t="shared" si="238"/>
        <v>#VALUE!</v>
      </c>
      <c r="AY278"/>
    </row>
    <row r="279" spans="1:51" ht="13" customHeight="1">
      <c r="A279" t="str">
        <f>IF(ISBLANK(Main!C171), IF(ISNUMBER(Main!F171), 'Tm-Th-Salinity'!H279,""),Main!C171)</f>
        <v/>
      </c>
      <c r="B279">
        <f>Main!D171</f>
        <v>0</v>
      </c>
      <c r="C279" s="20" t="str">
        <f>IF(ISNUMBER(Main!E171),Main!E171,"")</f>
        <v/>
      </c>
      <c r="D279" s="25" t="e">
        <f>IF('Tm-Th-Salinity'!E279=0, 0.000001, 'Tm-supplement'!BB279)</f>
        <v>#VALUE!</v>
      </c>
      <c r="E279" t="e">
        <f t="shared" si="194"/>
        <v>#VALUE!</v>
      </c>
      <c r="F279" t="e">
        <f t="shared" si="195"/>
        <v>#VALUE!</v>
      </c>
      <c r="G279" t="str">
        <f t="shared" si="196"/>
        <v>DUD</v>
      </c>
      <c r="H279" t="str">
        <f t="shared" si="197"/>
        <v>DUD</v>
      </c>
      <c r="I279" t="str">
        <f t="shared" si="198"/>
        <v>DUD</v>
      </c>
      <c r="J279" t="str">
        <f t="shared" si="199"/>
        <v>DUD</v>
      </c>
      <c r="K279" t="str">
        <f t="shared" si="200"/>
        <v>DUD</v>
      </c>
      <c r="L279" t="str">
        <f t="shared" si="201"/>
        <v>DUD</v>
      </c>
      <c r="M279" t="str">
        <f t="shared" si="202"/>
        <v>DUD</v>
      </c>
      <c r="N279" t="str">
        <f t="shared" si="203"/>
        <v>DUD</v>
      </c>
      <c r="O279" t="str">
        <f t="shared" si="204"/>
        <v>DUD</v>
      </c>
      <c r="P279" t="str">
        <f t="shared" si="205"/>
        <v>DUD</v>
      </c>
      <c r="Q279" t="str">
        <f t="shared" si="206"/>
        <v>DUD</v>
      </c>
      <c r="R279" t="str">
        <f t="shared" si="207"/>
        <v>DUD</v>
      </c>
      <c r="S279" t="str">
        <f t="shared" si="208"/>
        <v>DUD</v>
      </c>
      <c r="T279" t="str">
        <f t="shared" si="209"/>
        <v>DUD</v>
      </c>
      <c r="U279" t="str">
        <f t="shared" si="210"/>
        <v>DUD</v>
      </c>
      <c r="V279" t="str">
        <f t="shared" si="211"/>
        <v>DUD</v>
      </c>
      <c r="W279" t="str">
        <f t="shared" si="212"/>
        <v>DUD</v>
      </c>
      <c r="X279" t="str">
        <f t="shared" si="213"/>
        <v>DUD</v>
      </c>
      <c r="Y279" t="str">
        <f t="shared" si="214"/>
        <v>DUD</v>
      </c>
      <c r="Z279" t="str">
        <f t="shared" si="215"/>
        <v>DUD</v>
      </c>
      <c r="AA279" t="str">
        <f t="shared" si="216"/>
        <v>DUD</v>
      </c>
      <c r="AB279" t="str">
        <f t="shared" si="217"/>
        <v>DUD</v>
      </c>
      <c r="AC279" t="str">
        <f t="shared" si="218"/>
        <v>DUD</v>
      </c>
      <c r="AD279" t="str">
        <f t="shared" si="219"/>
        <v>DUD</v>
      </c>
      <c r="AE279" t="str">
        <f t="shared" si="220"/>
        <v>DUD</v>
      </c>
      <c r="AF279" t="str">
        <f t="shared" si="221"/>
        <v>DUD</v>
      </c>
      <c r="AG279" t="str">
        <f t="shared" si="222"/>
        <v>DUD</v>
      </c>
      <c r="AH279" t="str">
        <f t="shared" si="223"/>
        <v>DUD</v>
      </c>
      <c r="AI279" t="str">
        <f t="shared" si="224"/>
        <v>DUD</v>
      </c>
      <c r="AJ279" t="str">
        <f t="shared" si="225"/>
        <v>DUD</v>
      </c>
      <c r="AK279" t="str">
        <f t="shared" si="226"/>
        <v>DUD</v>
      </c>
      <c r="AL279" t="str">
        <f t="shared" si="227"/>
        <v>DUD</v>
      </c>
      <c r="AM279" t="str">
        <f t="shared" si="228"/>
        <v>DUD</v>
      </c>
      <c r="AN279" t="str">
        <f t="shared" si="229"/>
        <v>DUD</v>
      </c>
      <c r="AO279">
        <f t="shared" si="230"/>
        <v>0</v>
      </c>
      <c r="AP279" s="69">
        <f t="shared" si="231"/>
        <v>1</v>
      </c>
      <c r="AQ279" s="21" t="str">
        <f t="shared" si="232"/>
        <v>Atkinson, A.B. Jr. (2002) A Model for the PTX Properties of H2O-NaCl. Unpublished MSc Thesis, Dept. of Geosciences, Virginia Tech, Blacksburg VA, 133 pp.</v>
      </c>
      <c r="AR279" s="30" t="e">
        <f t="shared" si="233"/>
        <v>#VALUE!</v>
      </c>
      <c r="AS279" s="30" t="e">
        <f t="shared" si="234"/>
        <v>#VALUE!</v>
      </c>
      <c r="AT279" s="30" t="e">
        <f t="shared" si="235"/>
        <v>#VALUE!</v>
      </c>
      <c r="AU279" s="68" t="str">
        <f t="shared" si="236"/>
        <v/>
      </c>
      <c r="AV279" s="30" t="str">
        <f t="shared" si="237"/>
        <v/>
      </c>
      <c r="AW279" s="63" t="e">
        <f>IF(AND(A279&gt;C279,B279="halite"),'Tm-supplement'!AS279,         0.9923-0.030512*(C279/100)^2-0.00021977*(C279/100)^4+0.086241*(D279)/10-0.041768*(C279/100)*(D279/10)+0.014825*(C279/100)^2*(D279/10)+0.001446*(C279/100)^3*(D279/10)-0.0000000030852*(C279/100)^8*(D279/10)+0.013051*(C279/100)*(D279/10)^2-0.0061402*(C279/100)^2*(D279/10)^2-0.0012843*(D279/10)^3+0.00037604*(C279/100)^2*(D279/10)^3-0.0000000099594*(C279/100)^2*(D279/10)^7)</f>
        <v>#VALUE!</v>
      </c>
      <c r="AX279" s="40" t="e">
        <f t="shared" si="238"/>
        <v>#VALUE!</v>
      </c>
      <c r="AY279"/>
    </row>
    <row r="280" spans="1:51" ht="13" customHeight="1">
      <c r="A280" t="str">
        <f>IF(ISBLANK(Main!C172), IF(ISNUMBER(Main!F172), 'Tm-Th-Salinity'!H280,""),Main!C172)</f>
        <v/>
      </c>
      <c r="B280">
        <f>Main!D172</f>
        <v>0</v>
      </c>
      <c r="C280" s="20" t="str">
        <f>IF(ISNUMBER(Main!E172),Main!E172,"")</f>
        <v/>
      </c>
      <c r="D280" s="25" t="e">
        <f>IF('Tm-Th-Salinity'!E280=0, 0.000001, 'Tm-supplement'!BB280)</f>
        <v>#VALUE!</v>
      </c>
      <c r="E280" t="e">
        <f t="shared" si="194"/>
        <v>#VALUE!</v>
      </c>
      <c r="F280" t="e">
        <f t="shared" si="195"/>
        <v>#VALUE!</v>
      </c>
      <c r="G280" t="str">
        <f t="shared" si="196"/>
        <v>DUD</v>
      </c>
      <c r="H280" t="str">
        <f t="shared" si="197"/>
        <v>DUD</v>
      </c>
      <c r="I280" t="str">
        <f t="shared" si="198"/>
        <v>DUD</v>
      </c>
      <c r="J280" t="str">
        <f t="shared" si="199"/>
        <v>DUD</v>
      </c>
      <c r="K280" t="str">
        <f t="shared" si="200"/>
        <v>DUD</v>
      </c>
      <c r="L280" t="str">
        <f t="shared" si="201"/>
        <v>DUD</v>
      </c>
      <c r="M280" t="str">
        <f t="shared" si="202"/>
        <v>DUD</v>
      </c>
      <c r="N280" t="str">
        <f t="shared" si="203"/>
        <v>DUD</v>
      </c>
      <c r="O280" t="str">
        <f t="shared" si="204"/>
        <v>DUD</v>
      </c>
      <c r="P280" t="str">
        <f t="shared" si="205"/>
        <v>DUD</v>
      </c>
      <c r="Q280" t="str">
        <f t="shared" si="206"/>
        <v>DUD</v>
      </c>
      <c r="R280" t="str">
        <f t="shared" si="207"/>
        <v>DUD</v>
      </c>
      <c r="S280" t="str">
        <f t="shared" si="208"/>
        <v>DUD</v>
      </c>
      <c r="T280" t="str">
        <f t="shared" si="209"/>
        <v>DUD</v>
      </c>
      <c r="U280" t="str">
        <f t="shared" si="210"/>
        <v>DUD</v>
      </c>
      <c r="V280" t="str">
        <f t="shared" si="211"/>
        <v>DUD</v>
      </c>
      <c r="W280" t="str">
        <f t="shared" si="212"/>
        <v>DUD</v>
      </c>
      <c r="X280" t="str">
        <f t="shared" si="213"/>
        <v>DUD</v>
      </c>
      <c r="Y280" t="str">
        <f t="shared" si="214"/>
        <v>DUD</v>
      </c>
      <c r="Z280" t="str">
        <f t="shared" si="215"/>
        <v>DUD</v>
      </c>
      <c r="AA280" t="str">
        <f t="shared" si="216"/>
        <v>DUD</v>
      </c>
      <c r="AB280" t="str">
        <f t="shared" si="217"/>
        <v>DUD</v>
      </c>
      <c r="AC280" t="str">
        <f t="shared" si="218"/>
        <v>DUD</v>
      </c>
      <c r="AD280" t="str">
        <f t="shared" si="219"/>
        <v>DUD</v>
      </c>
      <c r="AE280" t="str">
        <f t="shared" si="220"/>
        <v>DUD</v>
      </c>
      <c r="AF280" t="str">
        <f t="shared" si="221"/>
        <v>DUD</v>
      </c>
      <c r="AG280" t="str">
        <f t="shared" si="222"/>
        <v>DUD</v>
      </c>
      <c r="AH280" t="str">
        <f t="shared" si="223"/>
        <v>DUD</v>
      </c>
      <c r="AI280" t="str">
        <f t="shared" si="224"/>
        <v>DUD</v>
      </c>
      <c r="AJ280" t="str">
        <f t="shared" si="225"/>
        <v>DUD</v>
      </c>
      <c r="AK280" t="str">
        <f t="shared" si="226"/>
        <v>DUD</v>
      </c>
      <c r="AL280" t="str">
        <f t="shared" si="227"/>
        <v>DUD</v>
      </c>
      <c r="AM280" t="str">
        <f t="shared" si="228"/>
        <v>DUD</v>
      </c>
      <c r="AN280" t="str">
        <f t="shared" si="229"/>
        <v>DUD</v>
      </c>
      <c r="AO280">
        <f t="shared" si="230"/>
        <v>0</v>
      </c>
      <c r="AP280" s="69">
        <f t="shared" si="231"/>
        <v>1</v>
      </c>
      <c r="AQ280" s="21" t="str">
        <f t="shared" si="232"/>
        <v>Atkinson, A.B. Jr. (2002) A Model for the PTX Properties of H2O-NaCl. Unpublished MSc Thesis, Dept. of Geosciences, Virginia Tech, Blacksburg VA, 133 pp.</v>
      </c>
      <c r="AR280" s="30" t="e">
        <f t="shared" si="233"/>
        <v>#VALUE!</v>
      </c>
      <c r="AS280" s="30" t="e">
        <f t="shared" si="234"/>
        <v>#VALUE!</v>
      </c>
      <c r="AT280" s="30" t="e">
        <f t="shared" si="235"/>
        <v>#VALUE!</v>
      </c>
      <c r="AU280" s="68" t="str">
        <f t="shared" si="236"/>
        <v/>
      </c>
      <c r="AV280" s="30" t="str">
        <f t="shared" si="237"/>
        <v/>
      </c>
      <c r="AW280" s="63" t="e">
        <f>IF(AND(A280&gt;C280,B280="halite"),'Tm-supplement'!AS280,         0.9923-0.030512*(C280/100)^2-0.00021977*(C280/100)^4+0.086241*(D280)/10-0.041768*(C280/100)*(D280/10)+0.014825*(C280/100)^2*(D280/10)+0.001446*(C280/100)^3*(D280/10)-0.0000000030852*(C280/100)^8*(D280/10)+0.013051*(C280/100)*(D280/10)^2-0.0061402*(C280/100)^2*(D280/10)^2-0.0012843*(D280/10)^3+0.00037604*(C280/100)^2*(D280/10)^3-0.0000000099594*(C280/100)^2*(D280/10)^7)</f>
        <v>#VALUE!</v>
      </c>
      <c r="AX280" s="40" t="e">
        <f t="shared" si="238"/>
        <v>#VALUE!</v>
      </c>
      <c r="AY280"/>
    </row>
    <row r="281" spans="1:51" ht="13" customHeight="1">
      <c r="A281" t="str">
        <f>IF(ISBLANK(Main!C173), IF(ISNUMBER(Main!F173), 'Tm-Th-Salinity'!H281,""),Main!C173)</f>
        <v/>
      </c>
      <c r="B281">
        <f>Main!D173</f>
        <v>0</v>
      </c>
      <c r="C281" s="20" t="str">
        <f>IF(ISNUMBER(Main!E173),Main!E173,"")</f>
        <v/>
      </c>
      <c r="D281" s="25" t="e">
        <f>IF('Tm-Th-Salinity'!E281=0, 0.000001, 'Tm-supplement'!BB281)</f>
        <v>#VALUE!</v>
      </c>
      <c r="E281" t="e">
        <f t="shared" si="194"/>
        <v>#VALUE!</v>
      </c>
      <c r="F281" t="e">
        <f t="shared" si="195"/>
        <v>#VALUE!</v>
      </c>
      <c r="G281" t="str">
        <f t="shared" si="196"/>
        <v>DUD</v>
      </c>
      <c r="H281" t="str">
        <f t="shared" si="197"/>
        <v>DUD</v>
      </c>
      <c r="I281" t="str">
        <f t="shared" si="198"/>
        <v>DUD</v>
      </c>
      <c r="J281" t="str">
        <f t="shared" si="199"/>
        <v>DUD</v>
      </c>
      <c r="K281" t="str">
        <f t="shared" si="200"/>
        <v>DUD</v>
      </c>
      <c r="L281" t="str">
        <f t="shared" si="201"/>
        <v>DUD</v>
      </c>
      <c r="M281" t="str">
        <f t="shared" si="202"/>
        <v>DUD</v>
      </c>
      <c r="N281" t="str">
        <f t="shared" si="203"/>
        <v>DUD</v>
      </c>
      <c r="O281" t="str">
        <f t="shared" si="204"/>
        <v>DUD</v>
      </c>
      <c r="P281" t="str">
        <f t="shared" si="205"/>
        <v>DUD</v>
      </c>
      <c r="Q281" t="str">
        <f t="shared" si="206"/>
        <v>DUD</v>
      </c>
      <c r="R281" t="str">
        <f t="shared" si="207"/>
        <v>DUD</v>
      </c>
      <c r="S281" t="str">
        <f t="shared" si="208"/>
        <v>DUD</v>
      </c>
      <c r="T281" t="str">
        <f t="shared" si="209"/>
        <v>DUD</v>
      </c>
      <c r="U281" t="str">
        <f t="shared" si="210"/>
        <v>DUD</v>
      </c>
      <c r="V281" t="str">
        <f t="shared" si="211"/>
        <v>DUD</v>
      </c>
      <c r="W281" t="str">
        <f t="shared" si="212"/>
        <v>DUD</v>
      </c>
      <c r="X281" t="str">
        <f t="shared" si="213"/>
        <v>DUD</v>
      </c>
      <c r="Y281" t="str">
        <f t="shared" si="214"/>
        <v>DUD</v>
      </c>
      <c r="Z281" t="str">
        <f t="shared" si="215"/>
        <v>DUD</v>
      </c>
      <c r="AA281" t="str">
        <f t="shared" si="216"/>
        <v>DUD</v>
      </c>
      <c r="AB281" t="str">
        <f t="shared" si="217"/>
        <v>DUD</v>
      </c>
      <c r="AC281" t="str">
        <f t="shared" si="218"/>
        <v>DUD</v>
      </c>
      <c r="AD281" t="str">
        <f t="shared" si="219"/>
        <v>DUD</v>
      </c>
      <c r="AE281" t="str">
        <f t="shared" si="220"/>
        <v>DUD</v>
      </c>
      <c r="AF281" t="str">
        <f t="shared" si="221"/>
        <v>DUD</v>
      </c>
      <c r="AG281" t="str">
        <f t="shared" si="222"/>
        <v>DUD</v>
      </c>
      <c r="AH281" t="str">
        <f t="shared" si="223"/>
        <v>DUD</v>
      </c>
      <c r="AI281" t="str">
        <f t="shared" si="224"/>
        <v>DUD</v>
      </c>
      <c r="AJ281" t="str">
        <f t="shared" si="225"/>
        <v>DUD</v>
      </c>
      <c r="AK281" t="str">
        <f t="shared" si="226"/>
        <v>DUD</v>
      </c>
      <c r="AL281" t="str">
        <f t="shared" si="227"/>
        <v>DUD</v>
      </c>
      <c r="AM281" t="str">
        <f t="shared" si="228"/>
        <v>DUD</v>
      </c>
      <c r="AN281" t="str">
        <f t="shared" si="229"/>
        <v>DUD</v>
      </c>
      <c r="AO281">
        <f t="shared" si="230"/>
        <v>0</v>
      </c>
      <c r="AP281" s="69">
        <f t="shared" si="231"/>
        <v>1</v>
      </c>
      <c r="AQ281" s="21" t="str">
        <f t="shared" si="232"/>
        <v>Atkinson, A.B. Jr. (2002) A Model for the PTX Properties of H2O-NaCl. Unpublished MSc Thesis, Dept. of Geosciences, Virginia Tech, Blacksburg VA, 133 pp.</v>
      </c>
      <c r="AR281" s="30" t="e">
        <f t="shared" si="233"/>
        <v>#VALUE!</v>
      </c>
      <c r="AS281" s="30" t="e">
        <f t="shared" si="234"/>
        <v>#VALUE!</v>
      </c>
      <c r="AT281" s="30" t="e">
        <f t="shared" si="235"/>
        <v>#VALUE!</v>
      </c>
      <c r="AU281" s="68" t="str">
        <f t="shared" si="236"/>
        <v/>
      </c>
      <c r="AV281" s="30" t="str">
        <f t="shared" si="237"/>
        <v/>
      </c>
      <c r="AW281" s="63" t="e">
        <f>IF(AND(A281&gt;C281,B281="halite"),'Tm-supplement'!AS281,         0.9923-0.030512*(C281/100)^2-0.00021977*(C281/100)^4+0.086241*(D281)/10-0.041768*(C281/100)*(D281/10)+0.014825*(C281/100)^2*(D281/10)+0.001446*(C281/100)^3*(D281/10)-0.0000000030852*(C281/100)^8*(D281/10)+0.013051*(C281/100)*(D281/10)^2-0.0061402*(C281/100)^2*(D281/10)^2-0.0012843*(D281/10)^3+0.00037604*(C281/100)^2*(D281/10)^3-0.0000000099594*(C281/100)^2*(D281/10)^7)</f>
        <v>#VALUE!</v>
      </c>
      <c r="AX281" s="40" t="e">
        <f t="shared" si="238"/>
        <v>#VALUE!</v>
      </c>
      <c r="AY281"/>
    </row>
    <row r="282" spans="1:51" ht="13" customHeight="1">
      <c r="A282" t="str">
        <f>IF(ISBLANK(Main!C174), IF(ISNUMBER(Main!F174), 'Tm-Th-Salinity'!H282,""),Main!C174)</f>
        <v/>
      </c>
      <c r="B282">
        <f>Main!D174</f>
        <v>0</v>
      </c>
      <c r="C282" s="20" t="str">
        <f>IF(ISNUMBER(Main!E174),Main!E174,"")</f>
        <v/>
      </c>
      <c r="D282" s="25" t="e">
        <f>IF('Tm-Th-Salinity'!E282=0, 0.000001, 'Tm-supplement'!BB282)</f>
        <v>#VALUE!</v>
      </c>
      <c r="E282" t="e">
        <f t="shared" si="194"/>
        <v>#VALUE!</v>
      </c>
      <c r="F282" t="e">
        <f t="shared" si="195"/>
        <v>#VALUE!</v>
      </c>
      <c r="G282" t="str">
        <f t="shared" si="196"/>
        <v>DUD</v>
      </c>
      <c r="H282" t="str">
        <f t="shared" si="197"/>
        <v>DUD</v>
      </c>
      <c r="I282" t="str">
        <f t="shared" si="198"/>
        <v>DUD</v>
      </c>
      <c r="J282" t="str">
        <f t="shared" si="199"/>
        <v>DUD</v>
      </c>
      <c r="K282" t="str">
        <f t="shared" si="200"/>
        <v>DUD</v>
      </c>
      <c r="L282" t="str">
        <f t="shared" si="201"/>
        <v>DUD</v>
      </c>
      <c r="M282" t="str">
        <f t="shared" si="202"/>
        <v>DUD</v>
      </c>
      <c r="N282" t="str">
        <f t="shared" si="203"/>
        <v>DUD</v>
      </c>
      <c r="O282" t="str">
        <f t="shared" si="204"/>
        <v>DUD</v>
      </c>
      <c r="P282" t="str">
        <f t="shared" si="205"/>
        <v>DUD</v>
      </c>
      <c r="Q282" t="str">
        <f t="shared" si="206"/>
        <v>DUD</v>
      </c>
      <c r="R282" t="str">
        <f t="shared" si="207"/>
        <v>DUD</v>
      </c>
      <c r="S282" t="str">
        <f t="shared" si="208"/>
        <v>DUD</v>
      </c>
      <c r="T282" t="str">
        <f t="shared" si="209"/>
        <v>DUD</v>
      </c>
      <c r="U282" t="str">
        <f t="shared" si="210"/>
        <v>DUD</v>
      </c>
      <c r="V282" t="str">
        <f t="shared" si="211"/>
        <v>DUD</v>
      </c>
      <c r="W282" t="str">
        <f t="shared" si="212"/>
        <v>DUD</v>
      </c>
      <c r="X282" t="str">
        <f t="shared" si="213"/>
        <v>DUD</v>
      </c>
      <c r="Y282" t="str">
        <f t="shared" si="214"/>
        <v>DUD</v>
      </c>
      <c r="Z282" t="str">
        <f t="shared" si="215"/>
        <v>DUD</v>
      </c>
      <c r="AA282" t="str">
        <f t="shared" si="216"/>
        <v>DUD</v>
      </c>
      <c r="AB282" t="str">
        <f t="shared" si="217"/>
        <v>DUD</v>
      </c>
      <c r="AC282" t="str">
        <f t="shared" si="218"/>
        <v>DUD</v>
      </c>
      <c r="AD282" t="str">
        <f t="shared" si="219"/>
        <v>DUD</v>
      </c>
      <c r="AE282" t="str">
        <f t="shared" si="220"/>
        <v>DUD</v>
      </c>
      <c r="AF282" t="str">
        <f t="shared" si="221"/>
        <v>DUD</v>
      </c>
      <c r="AG282" t="str">
        <f t="shared" si="222"/>
        <v>DUD</v>
      </c>
      <c r="AH282" t="str">
        <f t="shared" si="223"/>
        <v>DUD</v>
      </c>
      <c r="AI282" t="str">
        <f t="shared" si="224"/>
        <v>DUD</v>
      </c>
      <c r="AJ282" t="str">
        <f t="shared" si="225"/>
        <v>DUD</v>
      </c>
      <c r="AK282" t="str">
        <f t="shared" si="226"/>
        <v>DUD</v>
      </c>
      <c r="AL282" t="str">
        <f t="shared" si="227"/>
        <v>DUD</v>
      </c>
      <c r="AM282" t="str">
        <f t="shared" si="228"/>
        <v>DUD</v>
      </c>
      <c r="AN282" t="str">
        <f t="shared" si="229"/>
        <v>DUD</v>
      </c>
      <c r="AO282">
        <f t="shared" si="230"/>
        <v>0</v>
      </c>
      <c r="AP282" s="69">
        <f t="shared" si="231"/>
        <v>1</v>
      </c>
      <c r="AQ282" s="21" t="str">
        <f t="shared" si="232"/>
        <v>Atkinson, A.B. Jr. (2002) A Model for the PTX Properties of H2O-NaCl. Unpublished MSc Thesis, Dept. of Geosciences, Virginia Tech, Blacksburg VA, 133 pp.</v>
      </c>
      <c r="AR282" s="30" t="e">
        <f t="shared" si="233"/>
        <v>#VALUE!</v>
      </c>
      <c r="AS282" s="30" t="e">
        <f t="shared" si="234"/>
        <v>#VALUE!</v>
      </c>
      <c r="AT282" s="30" t="e">
        <f t="shared" si="235"/>
        <v>#VALUE!</v>
      </c>
      <c r="AU282" s="68" t="str">
        <f t="shared" si="236"/>
        <v/>
      </c>
      <c r="AV282" s="30" t="str">
        <f t="shared" si="237"/>
        <v/>
      </c>
      <c r="AW282" s="63" t="e">
        <f>IF(AND(A282&gt;C282,B282="halite"),'Tm-supplement'!AS282,         0.9923-0.030512*(C282/100)^2-0.00021977*(C282/100)^4+0.086241*(D282)/10-0.041768*(C282/100)*(D282/10)+0.014825*(C282/100)^2*(D282/10)+0.001446*(C282/100)^3*(D282/10)-0.0000000030852*(C282/100)^8*(D282/10)+0.013051*(C282/100)*(D282/10)^2-0.0061402*(C282/100)^2*(D282/10)^2-0.0012843*(D282/10)^3+0.00037604*(C282/100)^2*(D282/10)^3-0.0000000099594*(C282/100)^2*(D282/10)^7)</f>
        <v>#VALUE!</v>
      </c>
      <c r="AX282" s="40" t="e">
        <f t="shared" si="238"/>
        <v>#VALUE!</v>
      </c>
      <c r="AY282"/>
    </row>
    <row r="283" spans="1:51" ht="13" customHeight="1">
      <c r="A283" t="str">
        <f>IF(ISBLANK(Main!C175), IF(ISNUMBER(Main!F175), 'Tm-Th-Salinity'!H283,""),Main!C175)</f>
        <v/>
      </c>
      <c r="B283">
        <f>Main!D175</f>
        <v>0</v>
      </c>
      <c r="C283" s="20" t="str">
        <f>IF(ISNUMBER(Main!E175),Main!E175,"")</f>
        <v/>
      </c>
      <c r="D283" s="25" t="e">
        <f>IF('Tm-Th-Salinity'!E283=0, 0.000001, 'Tm-supplement'!BB283)</f>
        <v>#VALUE!</v>
      </c>
      <c r="E283" t="e">
        <f t="shared" si="194"/>
        <v>#VALUE!</v>
      </c>
      <c r="F283" t="e">
        <f t="shared" si="195"/>
        <v>#VALUE!</v>
      </c>
      <c r="G283" t="str">
        <f t="shared" si="196"/>
        <v>DUD</v>
      </c>
      <c r="H283" t="str">
        <f t="shared" si="197"/>
        <v>DUD</v>
      </c>
      <c r="I283" t="str">
        <f t="shared" si="198"/>
        <v>DUD</v>
      </c>
      <c r="J283" t="str">
        <f t="shared" si="199"/>
        <v>DUD</v>
      </c>
      <c r="K283" t="str">
        <f t="shared" si="200"/>
        <v>DUD</v>
      </c>
      <c r="L283" t="str">
        <f t="shared" si="201"/>
        <v>DUD</v>
      </c>
      <c r="M283" t="str">
        <f t="shared" si="202"/>
        <v>DUD</v>
      </c>
      <c r="N283" t="str">
        <f t="shared" si="203"/>
        <v>DUD</v>
      </c>
      <c r="O283" t="str">
        <f t="shared" si="204"/>
        <v>DUD</v>
      </c>
      <c r="P283" t="str">
        <f t="shared" si="205"/>
        <v>DUD</v>
      </c>
      <c r="Q283" t="str">
        <f t="shared" si="206"/>
        <v>DUD</v>
      </c>
      <c r="R283" t="str">
        <f t="shared" si="207"/>
        <v>DUD</v>
      </c>
      <c r="S283" t="str">
        <f t="shared" si="208"/>
        <v>DUD</v>
      </c>
      <c r="T283" t="str">
        <f t="shared" si="209"/>
        <v>DUD</v>
      </c>
      <c r="U283" t="str">
        <f t="shared" si="210"/>
        <v>DUD</v>
      </c>
      <c r="V283" t="str">
        <f t="shared" si="211"/>
        <v>DUD</v>
      </c>
      <c r="W283" t="str">
        <f t="shared" si="212"/>
        <v>DUD</v>
      </c>
      <c r="X283" t="str">
        <f t="shared" si="213"/>
        <v>DUD</v>
      </c>
      <c r="Y283" t="str">
        <f t="shared" si="214"/>
        <v>DUD</v>
      </c>
      <c r="Z283" t="str">
        <f t="shared" si="215"/>
        <v>DUD</v>
      </c>
      <c r="AA283" t="str">
        <f t="shared" si="216"/>
        <v>DUD</v>
      </c>
      <c r="AB283" t="str">
        <f t="shared" si="217"/>
        <v>DUD</v>
      </c>
      <c r="AC283" t="str">
        <f t="shared" si="218"/>
        <v>DUD</v>
      </c>
      <c r="AD283" t="str">
        <f t="shared" si="219"/>
        <v>DUD</v>
      </c>
      <c r="AE283" t="str">
        <f t="shared" si="220"/>
        <v>DUD</v>
      </c>
      <c r="AF283" t="str">
        <f t="shared" si="221"/>
        <v>DUD</v>
      </c>
      <c r="AG283" t="str">
        <f t="shared" si="222"/>
        <v>DUD</v>
      </c>
      <c r="AH283" t="str">
        <f t="shared" si="223"/>
        <v>DUD</v>
      </c>
      <c r="AI283" t="str">
        <f t="shared" si="224"/>
        <v>DUD</v>
      </c>
      <c r="AJ283" t="str">
        <f t="shared" si="225"/>
        <v>DUD</v>
      </c>
      <c r="AK283" t="str">
        <f t="shared" si="226"/>
        <v>DUD</v>
      </c>
      <c r="AL283" t="str">
        <f t="shared" si="227"/>
        <v>DUD</v>
      </c>
      <c r="AM283" t="str">
        <f t="shared" si="228"/>
        <v>DUD</v>
      </c>
      <c r="AN283" t="str">
        <f t="shared" si="229"/>
        <v>DUD</v>
      </c>
      <c r="AO283">
        <f t="shared" si="230"/>
        <v>0</v>
      </c>
      <c r="AP283" s="69">
        <f t="shared" si="231"/>
        <v>1</v>
      </c>
      <c r="AQ283" s="21" t="str">
        <f t="shared" si="232"/>
        <v>Atkinson, A.B. Jr. (2002) A Model for the PTX Properties of H2O-NaCl. Unpublished MSc Thesis, Dept. of Geosciences, Virginia Tech, Blacksburg VA, 133 pp.</v>
      </c>
      <c r="AR283" s="30" t="e">
        <f t="shared" si="233"/>
        <v>#VALUE!</v>
      </c>
      <c r="AS283" s="30" t="e">
        <f t="shared" si="234"/>
        <v>#VALUE!</v>
      </c>
      <c r="AT283" s="30" t="e">
        <f t="shared" si="235"/>
        <v>#VALUE!</v>
      </c>
      <c r="AU283" s="68" t="str">
        <f t="shared" si="236"/>
        <v/>
      </c>
      <c r="AV283" s="30" t="str">
        <f t="shared" si="237"/>
        <v/>
      </c>
      <c r="AW283" s="63" t="e">
        <f>IF(AND(A283&gt;C283,B283="halite"),'Tm-supplement'!AS283,         0.9923-0.030512*(C283/100)^2-0.00021977*(C283/100)^4+0.086241*(D283)/10-0.041768*(C283/100)*(D283/10)+0.014825*(C283/100)^2*(D283/10)+0.001446*(C283/100)^3*(D283/10)-0.0000000030852*(C283/100)^8*(D283/10)+0.013051*(C283/100)*(D283/10)^2-0.0061402*(C283/100)^2*(D283/10)^2-0.0012843*(D283/10)^3+0.00037604*(C283/100)^2*(D283/10)^3-0.0000000099594*(C283/100)^2*(D283/10)^7)</f>
        <v>#VALUE!</v>
      </c>
      <c r="AX283" s="40" t="e">
        <f t="shared" si="238"/>
        <v>#VALUE!</v>
      </c>
      <c r="AY283"/>
    </row>
    <row r="284" spans="1:51" ht="13" customHeight="1">
      <c r="A284" t="str">
        <f>IF(ISBLANK(Main!C176), IF(ISNUMBER(Main!F176), 'Tm-Th-Salinity'!H284,""),Main!C176)</f>
        <v/>
      </c>
      <c r="B284">
        <f>Main!D176</f>
        <v>0</v>
      </c>
      <c r="C284" s="20" t="str">
        <f>IF(ISNUMBER(Main!E176),Main!E176,"")</f>
        <v/>
      </c>
      <c r="D284" s="25" t="e">
        <f>IF('Tm-Th-Salinity'!E284=0, 0.000001, 'Tm-supplement'!BB284)</f>
        <v>#VALUE!</v>
      </c>
      <c r="E284" t="e">
        <f t="shared" si="194"/>
        <v>#VALUE!</v>
      </c>
      <c r="F284" t="e">
        <f t="shared" si="195"/>
        <v>#VALUE!</v>
      </c>
      <c r="G284" t="str">
        <f t="shared" si="196"/>
        <v>DUD</v>
      </c>
      <c r="H284" t="str">
        <f t="shared" si="197"/>
        <v>DUD</v>
      </c>
      <c r="I284" t="str">
        <f t="shared" si="198"/>
        <v>DUD</v>
      </c>
      <c r="J284" t="str">
        <f t="shared" si="199"/>
        <v>DUD</v>
      </c>
      <c r="K284" t="str">
        <f t="shared" si="200"/>
        <v>DUD</v>
      </c>
      <c r="L284" t="str">
        <f t="shared" si="201"/>
        <v>DUD</v>
      </c>
      <c r="M284" t="str">
        <f t="shared" si="202"/>
        <v>DUD</v>
      </c>
      <c r="N284" t="str">
        <f t="shared" si="203"/>
        <v>DUD</v>
      </c>
      <c r="O284" t="str">
        <f t="shared" si="204"/>
        <v>DUD</v>
      </c>
      <c r="P284" t="str">
        <f t="shared" si="205"/>
        <v>DUD</v>
      </c>
      <c r="Q284" t="str">
        <f t="shared" si="206"/>
        <v>DUD</v>
      </c>
      <c r="R284" t="str">
        <f t="shared" si="207"/>
        <v>DUD</v>
      </c>
      <c r="S284" t="str">
        <f t="shared" si="208"/>
        <v>DUD</v>
      </c>
      <c r="T284" t="str">
        <f t="shared" si="209"/>
        <v>DUD</v>
      </c>
      <c r="U284" t="str">
        <f t="shared" si="210"/>
        <v>DUD</v>
      </c>
      <c r="V284" t="str">
        <f t="shared" si="211"/>
        <v>DUD</v>
      </c>
      <c r="W284" t="str">
        <f t="shared" si="212"/>
        <v>DUD</v>
      </c>
      <c r="X284" t="str">
        <f t="shared" si="213"/>
        <v>DUD</v>
      </c>
      <c r="Y284" t="str">
        <f t="shared" si="214"/>
        <v>DUD</v>
      </c>
      <c r="Z284" t="str">
        <f t="shared" si="215"/>
        <v>DUD</v>
      </c>
      <c r="AA284" t="str">
        <f t="shared" si="216"/>
        <v>DUD</v>
      </c>
      <c r="AB284" t="str">
        <f t="shared" si="217"/>
        <v>DUD</v>
      </c>
      <c r="AC284" t="str">
        <f t="shared" si="218"/>
        <v>DUD</v>
      </c>
      <c r="AD284" t="str">
        <f t="shared" si="219"/>
        <v>DUD</v>
      </c>
      <c r="AE284" t="str">
        <f t="shared" si="220"/>
        <v>DUD</v>
      </c>
      <c r="AF284" t="str">
        <f t="shared" si="221"/>
        <v>DUD</v>
      </c>
      <c r="AG284" t="str">
        <f t="shared" si="222"/>
        <v>DUD</v>
      </c>
      <c r="AH284" t="str">
        <f t="shared" si="223"/>
        <v>DUD</v>
      </c>
      <c r="AI284" t="str">
        <f t="shared" si="224"/>
        <v>DUD</v>
      </c>
      <c r="AJ284" t="str">
        <f t="shared" si="225"/>
        <v>DUD</v>
      </c>
      <c r="AK284" t="str">
        <f t="shared" si="226"/>
        <v>DUD</v>
      </c>
      <c r="AL284" t="str">
        <f t="shared" si="227"/>
        <v>DUD</v>
      </c>
      <c r="AM284" t="str">
        <f t="shared" si="228"/>
        <v>DUD</v>
      </c>
      <c r="AN284" t="str">
        <f t="shared" si="229"/>
        <v>DUD</v>
      </c>
      <c r="AO284">
        <f t="shared" si="230"/>
        <v>0</v>
      </c>
      <c r="AP284" s="69">
        <f t="shared" si="231"/>
        <v>1</v>
      </c>
      <c r="AQ284" s="21" t="str">
        <f t="shared" si="232"/>
        <v>Atkinson, A.B. Jr. (2002) A Model for the PTX Properties of H2O-NaCl. Unpublished MSc Thesis, Dept. of Geosciences, Virginia Tech, Blacksburg VA, 133 pp.</v>
      </c>
      <c r="AR284" s="30" t="e">
        <f t="shared" si="233"/>
        <v>#VALUE!</v>
      </c>
      <c r="AS284" s="30" t="e">
        <f t="shared" si="234"/>
        <v>#VALUE!</v>
      </c>
      <c r="AT284" s="30" t="e">
        <f t="shared" si="235"/>
        <v>#VALUE!</v>
      </c>
      <c r="AU284" s="68" t="str">
        <f t="shared" si="236"/>
        <v/>
      </c>
      <c r="AV284" s="30" t="str">
        <f t="shared" si="237"/>
        <v/>
      </c>
      <c r="AW284" s="63" t="e">
        <f>IF(AND(A284&gt;C284,B284="halite"),'Tm-supplement'!AS284,         0.9923-0.030512*(C284/100)^2-0.00021977*(C284/100)^4+0.086241*(D284)/10-0.041768*(C284/100)*(D284/10)+0.014825*(C284/100)^2*(D284/10)+0.001446*(C284/100)^3*(D284/10)-0.0000000030852*(C284/100)^8*(D284/10)+0.013051*(C284/100)*(D284/10)^2-0.0061402*(C284/100)^2*(D284/10)^2-0.0012843*(D284/10)^3+0.00037604*(C284/100)^2*(D284/10)^3-0.0000000099594*(C284/100)^2*(D284/10)^7)</f>
        <v>#VALUE!</v>
      </c>
      <c r="AX284" s="40" t="e">
        <f t="shared" si="238"/>
        <v>#VALUE!</v>
      </c>
      <c r="AY284"/>
    </row>
    <row r="285" spans="1:51" ht="13" customHeight="1">
      <c r="A285" t="str">
        <f>IF(ISBLANK(Main!C177), IF(ISNUMBER(Main!F177), 'Tm-Th-Salinity'!H285,""),Main!C177)</f>
        <v/>
      </c>
      <c r="B285">
        <f>Main!D177</f>
        <v>0</v>
      </c>
      <c r="C285" s="20" t="str">
        <f>IF(ISNUMBER(Main!E177),Main!E177,"")</f>
        <v/>
      </c>
      <c r="D285" s="25" t="e">
        <f>IF('Tm-Th-Salinity'!E285=0, 0.000001, 'Tm-supplement'!BB285)</f>
        <v>#VALUE!</v>
      </c>
      <c r="E285" t="e">
        <f t="shared" si="194"/>
        <v>#VALUE!</v>
      </c>
      <c r="F285" t="e">
        <f t="shared" si="195"/>
        <v>#VALUE!</v>
      </c>
      <c r="G285" t="str">
        <f t="shared" si="196"/>
        <v>DUD</v>
      </c>
      <c r="H285" t="str">
        <f t="shared" si="197"/>
        <v>DUD</v>
      </c>
      <c r="I285" t="str">
        <f t="shared" si="198"/>
        <v>DUD</v>
      </c>
      <c r="J285" t="str">
        <f t="shared" si="199"/>
        <v>DUD</v>
      </c>
      <c r="K285" t="str">
        <f t="shared" si="200"/>
        <v>DUD</v>
      </c>
      <c r="L285" t="str">
        <f t="shared" si="201"/>
        <v>DUD</v>
      </c>
      <c r="M285" t="str">
        <f t="shared" si="202"/>
        <v>DUD</v>
      </c>
      <c r="N285" t="str">
        <f t="shared" si="203"/>
        <v>DUD</v>
      </c>
      <c r="O285" t="str">
        <f t="shared" si="204"/>
        <v>DUD</v>
      </c>
      <c r="P285" t="str">
        <f t="shared" si="205"/>
        <v>DUD</v>
      </c>
      <c r="Q285" t="str">
        <f t="shared" si="206"/>
        <v>DUD</v>
      </c>
      <c r="R285" t="str">
        <f t="shared" si="207"/>
        <v>DUD</v>
      </c>
      <c r="S285" t="str">
        <f t="shared" si="208"/>
        <v>DUD</v>
      </c>
      <c r="T285" t="str">
        <f t="shared" si="209"/>
        <v>DUD</v>
      </c>
      <c r="U285" t="str">
        <f t="shared" si="210"/>
        <v>DUD</v>
      </c>
      <c r="V285" t="str">
        <f t="shared" si="211"/>
        <v>DUD</v>
      </c>
      <c r="W285" t="str">
        <f t="shared" si="212"/>
        <v>DUD</v>
      </c>
      <c r="X285" t="str">
        <f t="shared" si="213"/>
        <v>DUD</v>
      </c>
      <c r="Y285" t="str">
        <f t="shared" si="214"/>
        <v>DUD</v>
      </c>
      <c r="Z285" t="str">
        <f t="shared" si="215"/>
        <v>DUD</v>
      </c>
      <c r="AA285" t="str">
        <f t="shared" si="216"/>
        <v>DUD</v>
      </c>
      <c r="AB285" t="str">
        <f t="shared" si="217"/>
        <v>DUD</v>
      </c>
      <c r="AC285" t="str">
        <f t="shared" si="218"/>
        <v>DUD</v>
      </c>
      <c r="AD285" t="str">
        <f t="shared" si="219"/>
        <v>DUD</v>
      </c>
      <c r="AE285" t="str">
        <f t="shared" si="220"/>
        <v>DUD</v>
      </c>
      <c r="AF285" t="str">
        <f t="shared" si="221"/>
        <v>DUD</v>
      </c>
      <c r="AG285" t="str">
        <f t="shared" si="222"/>
        <v>DUD</v>
      </c>
      <c r="AH285" t="str">
        <f t="shared" si="223"/>
        <v>DUD</v>
      </c>
      <c r="AI285" t="str">
        <f t="shared" si="224"/>
        <v>DUD</v>
      </c>
      <c r="AJ285" t="str">
        <f t="shared" si="225"/>
        <v>DUD</v>
      </c>
      <c r="AK285" t="str">
        <f t="shared" si="226"/>
        <v>DUD</v>
      </c>
      <c r="AL285" t="str">
        <f t="shared" si="227"/>
        <v>DUD</v>
      </c>
      <c r="AM285" t="str">
        <f t="shared" si="228"/>
        <v>DUD</v>
      </c>
      <c r="AN285" t="str">
        <f t="shared" si="229"/>
        <v>DUD</v>
      </c>
      <c r="AO285">
        <f t="shared" si="230"/>
        <v>0</v>
      </c>
      <c r="AP285" s="69">
        <f t="shared" si="231"/>
        <v>1</v>
      </c>
      <c r="AQ285" s="21" t="str">
        <f t="shared" si="232"/>
        <v>Atkinson, A.B. Jr. (2002) A Model for the PTX Properties of H2O-NaCl. Unpublished MSc Thesis, Dept. of Geosciences, Virginia Tech, Blacksburg VA, 133 pp.</v>
      </c>
      <c r="AR285" s="30" t="e">
        <f t="shared" si="233"/>
        <v>#VALUE!</v>
      </c>
      <c r="AS285" s="30" t="e">
        <f t="shared" si="234"/>
        <v>#VALUE!</v>
      </c>
      <c r="AT285" s="30" t="e">
        <f t="shared" si="235"/>
        <v>#VALUE!</v>
      </c>
      <c r="AU285" s="68" t="str">
        <f t="shared" si="236"/>
        <v/>
      </c>
      <c r="AV285" s="30" t="str">
        <f t="shared" si="237"/>
        <v/>
      </c>
      <c r="AW285" s="63" t="e">
        <f>IF(AND(A285&gt;C285,B285="halite"),'Tm-supplement'!AS285,         0.9923-0.030512*(C285/100)^2-0.00021977*(C285/100)^4+0.086241*(D285)/10-0.041768*(C285/100)*(D285/10)+0.014825*(C285/100)^2*(D285/10)+0.001446*(C285/100)^3*(D285/10)-0.0000000030852*(C285/100)^8*(D285/10)+0.013051*(C285/100)*(D285/10)^2-0.0061402*(C285/100)^2*(D285/10)^2-0.0012843*(D285/10)^3+0.00037604*(C285/100)^2*(D285/10)^3-0.0000000099594*(C285/100)^2*(D285/10)^7)</f>
        <v>#VALUE!</v>
      </c>
      <c r="AX285" s="40" t="e">
        <f t="shared" si="238"/>
        <v>#VALUE!</v>
      </c>
      <c r="AY285"/>
    </row>
    <row r="286" spans="1:51" ht="13" customHeight="1">
      <c r="A286" t="str">
        <f>IF(ISBLANK(Main!C178), IF(ISNUMBER(Main!F178), 'Tm-Th-Salinity'!H286,""),Main!C178)</f>
        <v/>
      </c>
      <c r="B286">
        <f>Main!D178</f>
        <v>0</v>
      </c>
      <c r="C286" s="20" t="str">
        <f>IF(ISNUMBER(Main!E178),Main!E178,"")</f>
        <v/>
      </c>
      <c r="D286" s="25" t="e">
        <f>IF('Tm-Th-Salinity'!E286=0, 0.000001, 'Tm-supplement'!BB286)</f>
        <v>#VALUE!</v>
      </c>
      <c r="E286" t="e">
        <f t="shared" si="194"/>
        <v>#VALUE!</v>
      </c>
      <c r="F286" t="e">
        <f t="shared" si="195"/>
        <v>#VALUE!</v>
      </c>
      <c r="G286" t="str">
        <f t="shared" si="196"/>
        <v>DUD</v>
      </c>
      <c r="H286" t="str">
        <f t="shared" si="197"/>
        <v>DUD</v>
      </c>
      <c r="I286" t="str">
        <f t="shared" si="198"/>
        <v>DUD</v>
      </c>
      <c r="J286" t="str">
        <f t="shared" si="199"/>
        <v>DUD</v>
      </c>
      <c r="K286" t="str">
        <f t="shared" si="200"/>
        <v>DUD</v>
      </c>
      <c r="L286" t="str">
        <f t="shared" si="201"/>
        <v>DUD</v>
      </c>
      <c r="M286" t="str">
        <f t="shared" si="202"/>
        <v>DUD</v>
      </c>
      <c r="N286" t="str">
        <f t="shared" si="203"/>
        <v>DUD</v>
      </c>
      <c r="O286" t="str">
        <f t="shared" si="204"/>
        <v>DUD</v>
      </c>
      <c r="P286" t="str">
        <f t="shared" si="205"/>
        <v>DUD</v>
      </c>
      <c r="Q286" t="str">
        <f t="shared" si="206"/>
        <v>DUD</v>
      </c>
      <c r="R286" t="str">
        <f t="shared" si="207"/>
        <v>DUD</v>
      </c>
      <c r="S286" t="str">
        <f t="shared" si="208"/>
        <v>DUD</v>
      </c>
      <c r="T286" t="str">
        <f t="shared" si="209"/>
        <v>DUD</v>
      </c>
      <c r="U286" t="str">
        <f t="shared" si="210"/>
        <v>DUD</v>
      </c>
      <c r="V286" t="str">
        <f t="shared" si="211"/>
        <v>DUD</v>
      </c>
      <c r="W286" t="str">
        <f t="shared" si="212"/>
        <v>DUD</v>
      </c>
      <c r="X286" t="str">
        <f t="shared" si="213"/>
        <v>DUD</v>
      </c>
      <c r="Y286" t="str">
        <f t="shared" si="214"/>
        <v>DUD</v>
      </c>
      <c r="Z286" t="str">
        <f t="shared" si="215"/>
        <v>DUD</v>
      </c>
      <c r="AA286" t="str">
        <f t="shared" si="216"/>
        <v>DUD</v>
      </c>
      <c r="AB286" t="str">
        <f t="shared" si="217"/>
        <v>DUD</v>
      </c>
      <c r="AC286" t="str">
        <f t="shared" si="218"/>
        <v>DUD</v>
      </c>
      <c r="AD286" t="str">
        <f t="shared" si="219"/>
        <v>DUD</v>
      </c>
      <c r="AE286" t="str">
        <f t="shared" si="220"/>
        <v>DUD</v>
      </c>
      <c r="AF286" t="str">
        <f t="shared" si="221"/>
        <v>DUD</v>
      </c>
      <c r="AG286" t="str">
        <f t="shared" si="222"/>
        <v>DUD</v>
      </c>
      <c r="AH286" t="str">
        <f t="shared" si="223"/>
        <v>DUD</v>
      </c>
      <c r="AI286" t="str">
        <f t="shared" si="224"/>
        <v>DUD</v>
      </c>
      <c r="AJ286" t="str">
        <f t="shared" si="225"/>
        <v>DUD</v>
      </c>
      <c r="AK286" t="str">
        <f t="shared" si="226"/>
        <v>DUD</v>
      </c>
      <c r="AL286" t="str">
        <f t="shared" si="227"/>
        <v>DUD</v>
      </c>
      <c r="AM286" t="str">
        <f t="shared" si="228"/>
        <v>DUD</v>
      </c>
      <c r="AN286" t="str">
        <f t="shared" si="229"/>
        <v>DUD</v>
      </c>
      <c r="AO286">
        <f t="shared" si="230"/>
        <v>0</v>
      </c>
      <c r="AP286" s="69">
        <f t="shared" si="231"/>
        <v>1</v>
      </c>
      <c r="AQ286" s="21" t="str">
        <f t="shared" si="232"/>
        <v>Atkinson, A.B. Jr. (2002) A Model for the PTX Properties of H2O-NaCl. Unpublished MSc Thesis, Dept. of Geosciences, Virginia Tech, Blacksburg VA, 133 pp.</v>
      </c>
      <c r="AR286" s="30" t="e">
        <f t="shared" si="233"/>
        <v>#VALUE!</v>
      </c>
      <c r="AS286" s="30" t="e">
        <f t="shared" si="234"/>
        <v>#VALUE!</v>
      </c>
      <c r="AT286" s="30" t="e">
        <f t="shared" si="235"/>
        <v>#VALUE!</v>
      </c>
      <c r="AU286" s="68" t="str">
        <f t="shared" si="236"/>
        <v/>
      </c>
      <c r="AV286" s="30" t="str">
        <f t="shared" si="237"/>
        <v/>
      </c>
      <c r="AW286" s="63" t="e">
        <f>IF(AND(A286&gt;C286,B286="halite"),'Tm-supplement'!AS286,         0.9923-0.030512*(C286/100)^2-0.00021977*(C286/100)^4+0.086241*(D286)/10-0.041768*(C286/100)*(D286/10)+0.014825*(C286/100)^2*(D286/10)+0.001446*(C286/100)^3*(D286/10)-0.0000000030852*(C286/100)^8*(D286/10)+0.013051*(C286/100)*(D286/10)^2-0.0061402*(C286/100)^2*(D286/10)^2-0.0012843*(D286/10)^3+0.00037604*(C286/100)^2*(D286/10)^3-0.0000000099594*(C286/100)^2*(D286/10)^7)</f>
        <v>#VALUE!</v>
      </c>
      <c r="AX286" s="40" t="e">
        <f t="shared" si="238"/>
        <v>#VALUE!</v>
      </c>
      <c r="AY286"/>
    </row>
    <row r="287" spans="1:51" ht="13" customHeight="1">
      <c r="A287" t="str">
        <f>IF(ISBLANK(Main!C179), IF(ISNUMBER(Main!F179), 'Tm-Th-Salinity'!H287,""),Main!C179)</f>
        <v/>
      </c>
      <c r="B287">
        <f>Main!D179</f>
        <v>0</v>
      </c>
      <c r="C287" s="20" t="str">
        <f>IF(ISNUMBER(Main!E179),Main!E179,"")</f>
        <v/>
      </c>
      <c r="D287" s="25" t="e">
        <f>IF('Tm-Th-Salinity'!E287=0, 0.000001, 'Tm-supplement'!BB287)</f>
        <v>#VALUE!</v>
      </c>
      <c r="E287" t="e">
        <f t="shared" si="194"/>
        <v>#VALUE!</v>
      </c>
      <c r="F287" t="e">
        <f t="shared" si="195"/>
        <v>#VALUE!</v>
      </c>
      <c r="G287" t="str">
        <f t="shared" si="196"/>
        <v>DUD</v>
      </c>
      <c r="H287" t="str">
        <f t="shared" si="197"/>
        <v>DUD</v>
      </c>
      <c r="I287" t="str">
        <f t="shared" si="198"/>
        <v>DUD</v>
      </c>
      <c r="J287" t="str">
        <f t="shared" si="199"/>
        <v>DUD</v>
      </c>
      <c r="K287" t="str">
        <f t="shared" si="200"/>
        <v>DUD</v>
      </c>
      <c r="L287" t="str">
        <f t="shared" si="201"/>
        <v>DUD</v>
      </c>
      <c r="M287" t="str">
        <f t="shared" si="202"/>
        <v>DUD</v>
      </c>
      <c r="N287" t="str">
        <f t="shared" si="203"/>
        <v>DUD</v>
      </c>
      <c r="O287" t="str">
        <f t="shared" si="204"/>
        <v>DUD</v>
      </c>
      <c r="P287" t="str">
        <f t="shared" si="205"/>
        <v>DUD</v>
      </c>
      <c r="Q287" t="str">
        <f t="shared" si="206"/>
        <v>DUD</v>
      </c>
      <c r="R287" t="str">
        <f t="shared" si="207"/>
        <v>DUD</v>
      </c>
      <c r="S287" t="str">
        <f t="shared" si="208"/>
        <v>DUD</v>
      </c>
      <c r="T287" t="str">
        <f t="shared" si="209"/>
        <v>DUD</v>
      </c>
      <c r="U287" t="str">
        <f t="shared" si="210"/>
        <v>DUD</v>
      </c>
      <c r="V287" t="str">
        <f t="shared" si="211"/>
        <v>DUD</v>
      </c>
      <c r="W287" t="str">
        <f t="shared" si="212"/>
        <v>DUD</v>
      </c>
      <c r="X287" t="str">
        <f t="shared" si="213"/>
        <v>DUD</v>
      </c>
      <c r="Y287" t="str">
        <f t="shared" si="214"/>
        <v>DUD</v>
      </c>
      <c r="Z287" t="str">
        <f t="shared" si="215"/>
        <v>DUD</v>
      </c>
      <c r="AA287" t="str">
        <f t="shared" si="216"/>
        <v>DUD</v>
      </c>
      <c r="AB287" t="str">
        <f t="shared" si="217"/>
        <v>DUD</v>
      </c>
      <c r="AC287" t="str">
        <f t="shared" si="218"/>
        <v>DUD</v>
      </c>
      <c r="AD287" t="str">
        <f t="shared" si="219"/>
        <v>DUD</v>
      </c>
      <c r="AE287" t="str">
        <f t="shared" si="220"/>
        <v>DUD</v>
      </c>
      <c r="AF287" t="str">
        <f t="shared" si="221"/>
        <v>DUD</v>
      </c>
      <c r="AG287" t="str">
        <f t="shared" si="222"/>
        <v>DUD</v>
      </c>
      <c r="AH287" t="str">
        <f t="shared" si="223"/>
        <v>DUD</v>
      </c>
      <c r="AI287" t="str">
        <f t="shared" si="224"/>
        <v>DUD</v>
      </c>
      <c r="AJ287" t="str">
        <f t="shared" si="225"/>
        <v>DUD</v>
      </c>
      <c r="AK287" t="str">
        <f t="shared" si="226"/>
        <v>DUD</v>
      </c>
      <c r="AL287" t="str">
        <f t="shared" si="227"/>
        <v>DUD</v>
      </c>
      <c r="AM287" t="str">
        <f t="shared" si="228"/>
        <v>DUD</v>
      </c>
      <c r="AN287" t="str">
        <f t="shared" si="229"/>
        <v>DUD</v>
      </c>
      <c r="AO287">
        <f t="shared" si="230"/>
        <v>0</v>
      </c>
      <c r="AP287" s="69">
        <f t="shared" si="231"/>
        <v>1</v>
      </c>
      <c r="AQ287" s="21" t="str">
        <f t="shared" si="232"/>
        <v>Atkinson, A.B. Jr. (2002) A Model for the PTX Properties of H2O-NaCl. Unpublished MSc Thesis, Dept. of Geosciences, Virginia Tech, Blacksburg VA, 133 pp.</v>
      </c>
      <c r="AR287" s="30" t="e">
        <f t="shared" si="233"/>
        <v>#VALUE!</v>
      </c>
      <c r="AS287" s="30" t="e">
        <f t="shared" si="234"/>
        <v>#VALUE!</v>
      </c>
      <c r="AT287" s="30" t="e">
        <f t="shared" si="235"/>
        <v>#VALUE!</v>
      </c>
      <c r="AU287" s="68" t="str">
        <f t="shared" si="236"/>
        <v/>
      </c>
      <c r="AV287" s="30" t="str">
        <f t="shared" si="237"/>
        <v/>
      </c>
      <c r="AW287" s="63" t="e">
        <f>IF(AND(A287&gt;C287,B287="halite"),'Tm-supplement'!AS287,         0.9923-0.030512*(C287/100)^2-0.00021977*(C287/100)^4+0.086241*(D287)/10-0.041768*(C287/100)*(D287/10)+0.014825*(C287/100)^2*(D287/10)+0.001446*(C287/100)^3*(D287/10)-0.0000000030852*(C287/100)^8*(D287/10)+0.013051*(C287/100)*(D287/10)^2-0.0061402*(C287/100)^2*(D287/10)^2-0.0012843*(D287/10)^3+0.00037604*(C287/100)^2*(D287/10)^3-0.0000000099594*(C287/100)^2*(D287/10)^7)</f>
        <v>#VALUE!</v>
      </c>
      <c r="AX287" s="40" t="e">
        <f t="shared" si="238"/>
        <v>#VALUE!</v>
      </c>
      <c r="AY287"/>
    </row>
    <row r="288" spans="1:51" ht="13" customHeight="1">
      <c r="A288" t="str">
        <f>IF(ISBLANK(Main!C180), IF(ISNUMBER(Main!F180), 'Tm-Th-Salinity'!H288,""),Main!C180)</f>
        <v/>
      </c>
      <c r="B288">
        <f>Main!D180</f>
        <v>0</v>
      </c>
      <c r="C288" s="20" t="str">
        <f>IF(ISNUMBER(Main!E180),Main!E180,"")</f>
        <v/>
      </c>
      <c r="D288" s="25" t="e">
        <f>IF('Tm-Th-Salinity'!E288=0, 0.000001, 'Tm-supplement'!BB288)</f>
        <v>#VALUE!</v>
      </c>
      <c r="E288" t="e">
        <f t="shared" si="194"/>
        <v>#VALUE!</v>
      </c>
      <c r="F288" t="e">
        <f t="shared" si="195"/>
        <v>#VALUE!</v>
      </c>
      <c r="G288" t="str">
        <f t="shared" si="196"/>
        <v>DUD</v>
      </c>
      <c r="H288" t="str">
        <f t="shared" si="197"/>
        <v>DUD</v>
      </c>
      <c r="I288" t="str">
        <f t="shared" si="198"/>
        <v>DUD</v>
      </c>
      <c r="J288" t="str">
        <f t="shared" si="199"/>
        <v>DUD</v>
      </c>
      <c r="K288" t="str">
        <f t="shared" si="200"/>
        <v>DUD</v>
      </c>
      <c r="L288" t="str">
        <f t="shared" si="201"/>
        <v>DUD</v>
      </c>
      <c r="M288" t="str">
        <f t="shared" si="202"/>
        <v>DUD</v>
      </c>
      <c r="N288" t="str">
        <f t="shared" si="203"/>
        <v>DUD</v>
      </c>
      <c r="O288" t="str">
        <f t="shared" si="204"/>
        <v>DUD</v>
      </c>
      <c r="P288" t="str">
        <f t="shared" si="205"/>
        <v>DUD</v>
      </c>
      <c r="Q288" t="str">
        <f t="shared" si="206"/>
        <v>DUD</v>
      </c>
      <c r="R288" t="str">
        <f t="shared" si="207"/>
        <v>DUD</v>
      </c>
      <c r="S288" t="str">
        <f t="shared" si="208"/>
        <v>DUD</v>
      </c>
      <c r="T288" t="str">
        <f t="shared" si="209"/>
        <v>DUD</v>
      </c>
      <c r="U288" t="str">
        <f t="shared" si="210"/>
        <v>DUD</v>
      </c>
      <c r="V288" t="str">
        <f t="shared" si="211"/>
        <v>DUD</v>
      </c>
      <c r="W288" t="str">
        <f t="shared" si="212"/>
        <v>DUD</v>
      </c>
      <c r="X288" t="str">
        <f t="shared" si="213"/>
        <v>DUD</v>
      </c>
      <c r="Y288" t="str">
        <f t="shared" si="214"/>
        <v>DUD</v>
      </c>
      <c r="Z288" t="str">
        <f t="shared" si="215"/>
        <v>DUD</v>
      </c>
      <c r="AA288" t="str">
        <f t="shared" si="216"/>
        <v>DUD</v>
      </c>
      <c r="AB288" t="str">
        <f t="shared" si="217"/>
        <v>DUD</v>
      </c>
      <c r="AC288" t="str">
        <f t="shared" si="218"/>
        <v>DUD</v>
      </c>
      <c r="AD288" t="str">
        <f t="shared" si="219"/>
        <v>DUD</v>
      </c>
      <c r="AE288" t="str">
        <f t="shared" si="220"/>
        <v>DUD</v>
      </c>
      <c r="AF288" t="str">
        <f t="shared" si="221"/>
        <v>DUD</v>
      </c>
      <c r="AG288" t="str">
        <f t="shared" si="222"/>
        <v>DUD</v>
      </c>
      <c r="AH288" t="str">
        <f t="shared" si="223"/>
        <v>DUD</v>
      </c>
      <c r="AI288" t="str">
        <f t="shared" si="224"/>
        <v>DUD</v>
      </c>
      <c r="AJ288" t="str">
        <f t="shared" si="225"/>
        <v>DUD</v>
      </c>
      <c r="AK288" t="str">
        <f t="shared" si="226"/>
        <v>DUD</v>
      </c>
      <c r="AL288" t="str">
        <f t="shared" si="227"/>
        <v>DUD</v>
      </c>
      <c r="AM288" t="str">
        <f t="shared" si="228"/>
        <v>DUD</v>
      </c>
      <c r="AN288" t="str">
        <f t="shared" si="229"/>
        <v>DUD</v>
      </c>
      <c r="AO288">
        <f t="shared" si="230"/>
        <v>0</v>
      </c>
      <c r="AP288" s="69">
        <f t="shared" si="231"/>
        <v>1</v>
      </c>
      <c r="AQ288" s="21" t="str">
        <f t="shared" si="232"/>
        <v>Atkinson, A.B. Jr. (2002) A Model for the PTX Properties of H2O-NaCl. Unpublished MSc Thesis, Dept. of Geosciences, Virginia Tech, Blacksburg VA, 133 pp.</v>
      </c>
      <c r="AR288" s="30" t="e">
        <f t="shared" si="233"/>
        <v>#VALUE!</v>
      </c>
      <c r="AS288" s="30" t="e">
        <f t="shared" si="234"/>
        <v>#VALUE!</v>
      </c>
      <c r="AT288" s="30" t="e">
        <f t="shared" si="235"/>
        <v>#VALUE!</v>
      </c>
      <c r="AU288" s="68" t="str">
        <f t="shared" si="236"/>
        <v/>
      </c>
      <c r="AV288" s="30" t="str">
        <f t="shared" si="237"/>
        <v/>
      </c>
      <c r="AW288" s="63" t="e">
        <f>IF(AND(A288&gt;C288,B288="halite"),'Tm-supplement'!AS288,         0.9923-0.030512*(C288/100)^2-0.00021977*(C288/100)^4+0.086241*(D288)/10-0.041768*(C288/100)*(D288/10)+0.014825*(C288/100)^2*(D288/10)+0.001446*(C288/100)^3*(D288/10)-0.0000000030852*(C288/100)^8*(D288/10)+0.013051*(C288/100)*(D288/10)^2-0.0061402*(C288/100)^2*(D288/10)^2-0.0012843*(D288/10)^3+0.00037604*(C288/100)^2*(D288/10)^3-0.0000000099594*(C288/100)^2*(D288/10)^7)</f>
        <v>#VALUE!</v>
      </c>
      <c r="AX288" s="40" t="e">
        <f t="shared" si="238"/>
        <v>#VALUE!</v>
      </c>
      <c r="AY288"/>
    </row>
    <row r="289" spans="1:51" ht="13" customHeight="1">
      <c r="A289" t="str">
        <f>IF(ISBLANK(Main!C181), IF(ISNUMBER(Main!F181), 'Tm-Th-Salinity'!H289,""),Main!C181)</f>
        <v/>
      </c>
      <c r="B289">
        <f>Main!D181</f>
        <v>0</v>
      </c>
      <c r="C289" s="20" t="str">
        <f>IF(ISNUMBER(Main!E181),Main!E181,"")</f>
        <v/>
      </c>
      <c r="D289" s="25" t="e">
        <f>IF('Tm-Th-Salinity'!E289=0, 0.000001, 'Tm-supplement'!BB289)</f>
        <v>#VALUE!</v>
      </c>
      <c r="E289" t="e">
        <f t="shared" si="194"/>
        <v>#VALUE!</v>
      </c>
      <c r="F289" t="e">
        <f t="shared" si="195"/>
        <v>#VALUE!</v>
      </c>
      <c r="G289" t="str">
        <f t="shared" si="196"/>
        <v>DUD</v>
      </c>
      <c r="H289" t="str">
        <f t="shared" si="197"/>
        <v>DUD</v>
      </c>
      <c r="I289" t="str">
        <f t="shared" si="198"/>
        <v>DUD</v>
      </c>
      <c r="J289" t="str">
        <f t="shared" si="199"/>
        <v>DUD</v>
      </c>
      <c r="K289" t="str">
        <f t="shared" si="200"/>
        <v>DUD</v>
      </c>
      <c r="L289" t="str">
        <f t="shared" si="201"/>
        <v>DUD</v>
      </c>
      <c r="M289" t="str">
        <f t="shared" si="202"/>
        <v>DUD</v>
      </c>
      <c r="N289" t="str">
        <f t="shared" si="203"/>
        <v>DUD</v>
      </c>
      <c r="O289" t="str">
        <f t="shared" si="204"/>
        <v>DUD</v>
      </c>
      <c r="P289" t="str">
        <f t="shared" si="205"/>
        <v>DUD</v>
      </c>
      <c r="Q289" t="str">
        <f t="shared" si="206"/>
        <v>DUD</v>
      </c>
      <c r="R289" t="str">
        <f t="shared" si="207"/>
        <v>DUD</v>
      </c>
      <c r="S289" t="str">
        <f t="shared" si="208"/>
        <v>DUD</v>
      </c>
      <c r="T289" t="str">
        <f t="shared" si="209"/>
        <v>DUD</v>
      </c>
      <c r="U289" t="str">
        <f t="shared" si="210"/>
        <v>DUD</v>
      </c>
      <c r="V289" t="str">
        <f t="shared" si="211"/>
        <v>DUD</v>
      </c>
      <c r="W289" t="str">
        <f t="shared" si="212"/>
        <v>DUD</v>
      </c>
      <c r="X289" t="str">
        <f t="shared" si="213"/>
        <v>DUD</v>
      </c>
      <c r="Y289" t="str">
        <f t="shared" si="214"/>
        <v>DUD</v>
      </c>
      <c r="Z289" t="str">
        <f t="shared" si="215"/>
        <v>DUD</v>
      </c>
      <c r="AA289" t="str">
        <f t="shared" si="216"/>
        <v>DUD</v>
      </c>
      <c r="AB289" t="str">
        <f t="shared" si="217"/>
        <v>DUD</v>
      </c>
      <c r="AC289" t="str">
        <f t="shared" si="218"/>
        <v>DUD</v>
      </c>
      <c r="AD289" t="str">
        <f t="shared" si="219"/>
        <v>DUD</v>
      </c>
      <c r="AE289" t="str">
        <f t="shared" si="220"/>
        <v>DUD</v>
      </c>
      <c r="AF289" t="str">
        <f t="shared" si="221"/>
        <v>DUD</v>
      </c>
      <c r="AG289" t="str">
        <f t="shared" si="222"/>
        <v>DUD</v>
      </c>
      <c r="AH289" t="str">
        <f t="shared" si="223"/>
        <v>DUD</v>
      </c>
      <c r="AI289" t="str">
        <f t="shared" si="224"/>
        <v>DUD</v>
      </c>
      <c r="AJ289" t="str">
        <f t="shared" si="225"/>
        <v>DUD</v>
      </c>
      <c r="AK289" t="str">
        <f t="shared" si="226"/>
        <v>DUD</v>
      </c>
      <c r="AL289" t="str">
        <f t="shared" si="227"/>
        <v>DUD</v>
      </c>
      <c r="AM289" t="str">
        <f t="shared" si="228"/>
        <v>DUD</v>
      </c>
      <c r="AN289" t="str">
        <f t="shared" si="229"/>
        <v>DUD</v>
      </c>
      <c r="AO289">
        <f t="shared" si="230"/>
        <v>0</v>
      </c>
      <c r="AP289" s="69">
        <f t="shared" si="231"/>
        <v>1</v>
      </c>
      <c r="AQ289" s="21" t="str">
        <f t="shared" si="232"/>
        <v>Atkinson, A.B. Jr. (2002) A Model for the PTX Properties of H2O-NaCl. Unpublished MSc Thesis, Dept. of Geosciences, Virginia Tech, Blacksburg VA, 133 pp.</v>
      </c>
      <c r="AR289" s="30" t="e">
        <f t="shared" si="233"/>
        <v>#VALUE!</v>
      </c>
      <c r="AS289" s="30" t="e">
        <f t="shared" si="234"/>
        <v>#VALUE!</v>
      </c>
      <c r="AT289" s="30" t="e">
        <f t="shared" si="235"/>
        <v>#VALUE!</v>
      </c>
      <c r="AU289" s="68" t="str">
        <f t="shared" si="236"/>
        <v/>
      </c>
      <c r="AV289" s="30" t="str">
        <f t="shared" si="237"/>
        <v/>
      </c>
      <c r="AW289" s="63" t="e">
        <f>IF(AND(A289&gt;C289,B289="halite"),'Tm-supplement'!AS289,         0.9923-0.030512*(C289/100)^2-0.00021977*(C289/100)^4+0.086241*(D289)/10-0.041768*(C289/100)*(D289/10)+0.014825*(C289/100)^2*(D289/10)+0.001446*(C289/100)^3*(D289/10)-0.0000000030852*(C289/100)^8*(D289/10)+0.013051*(C289/100)*(D289/10)^2-0.0061402*(C289/100)^2*(D289/10)^2-0.0012843*(D289/10)^3+0.00037604*(C289/100)^2*(D289/10)^3-0.0000000099594*(C289/100)^2*(D289/10)^7)</f>
        <v>#VALUE!</v>
      </c>
      <c r="AX289" s="40" t="e">
        <f t="shared" si="238"/>
        <v>#VALUE!</v>
      </c>
      <c r="AY289"/>
    </row>
    <row r="290" spans="1:51" ht="13" customHeight="1">
      <c r="A290" t="str">
        <f>IF(ISBLANK(Main!C182), IF(ISNUMBER(Main!F182), 'Tm-Th-Salinity'!H290,""),Main!C182)</f>
        <v/>
      </c>
      <c r="B290">
        <f>Main!D182</f>
        <v>0</v>
      </c>
      <c r="C290" s="20" t="str">
        <f>IF(ISNUMBER(Main!E182),Main!E182,"")</f>
        <v/>
      </c>
      <c r="D290" s="25" t="e">
        <f>IF('Tm-Th-Salinity'!E290=0, 0.000001, 'Tm-supplement'!BB290)</f>
        <v>#VALUE!</v>
      </c>
      <c r="E290" t="e">
        <f t="shared" si="194"/>
        <v>#VALUE!</v>
      </c>
      <c r="F290" t="e">
        <f t="shared" si="195"/>
        <v>#VALUE!</v>
      </c>
      <c r="G290" t="str">
        <f t="shared" si="196"/>
        <v>DUD</v>
      </c>
      <c r="H290" t="str">
        <f t="shared" si="197"/>
        <v>DUD</v>
      </c>
      <c r="I290" t="str">
        <f t="shared" si="198"/>
        <v>DUD</v>
      </c>
      <c r="J290" t="str">
        <f t="shared" si="199"/>
        <v>DUD</v>
      </c>
      <c r="K290" t="str">
        <f t="shared" si="200"/>
        <v>DUD</v>
      </c>
      <c r="L290" t="str">
        <f t="shared" si="201"/>
        <v>DUD</v>
      </c>
      <c r="M290" t="str">
        <f t="shared" si="202"/>
        <v>DUD</v>
      </c>
      <c r="N290" t="str">
        <f t="shared" si="203"/>
        <v>DUD</v>
      </c>
      <c r="O290" t="str">
        <f t="shared" si="204"/>
        <v>DUD</v>
      </c>
      <c r="P290" t="str">
        <f t="shared" si="205"/>
        <v>DUD</v>
      </c>
      <c r="Q290" t="str">
        <f t="shared" si="206"/>
        <v>DUD</v>
      </c>
      <c r="R290" t="str">
        <f t="shared" si="207"/>
        <v>DUD</v>
      </c>
      <c r="S290" t="str">
        <f t="shared" si="208"/>
        <v>DUD</v>
      </c>
      <c r="T290" t="str">
        <f t="shared" si="209"/>
        <v>DUD</v>
      </c>
      <c r="U290" t="str">
        <f t="shared" si="210"/>
        <v>DUD</v>
      </c>
      <c r="V290" t="str">
        <f t="shared" si="211"/>
        <v>DUD</v>
      </c>
      <c r="W290" t="str">
        <f t="shared" si="212"/>
        <v>DUD</v>
      </c>
      <c r="X290" t="str">
        <f t="shared" si="213"/>
        <v>DUD</v>
      </c>
      <c r="Y290" t="str">
        <f t="shared" si="214"/>
        <v>DUD</v>
      </c>
      <c r="Z290" t="str">
        <f t="shared" si="215"/>
        <v>DUD</v>
      </c>
      <c r="AA290" t="str">
        <f t="shared" si="216"/>
        <v>DUD</v>
      </c>
      <c r="AB290" t="str">
        <f t="shared" si="217"/>
        <v>DUD</v>
      </c>
      <c r="AC290" t="str">
        <f t="shared" si="218"/>
        <v>DUD</v>
      </c>
      <c r="AD290" t="str">
        <f t="shared" si="219"/>
        <v>DUD</v>
      </c>
      <c r="AE290" t="str">
        <f t="shared" si="220"/>
        <v>DUD</v>
      </c>
      <c r="AF290" t="str">
        <f t="shared" si="221"/>
        <v>DUD</v>
      </c>
      <c r="AG290" t="str">
        <f t="shared" si="222"/>
        <v>DUD</v>
      </c>
      <c r="AH290" t="str">
        <f t="shared" si="223"/>
        <v>DUD</v>
      </c>
      <c r="AI290" t="str">
        <f t="shared" si="224"/>
        <v>DUD</v>
      </c>
      <c r="AJ290" t="str">
        <f t="shared" si="225"/>
        <v>DUD</v>
      </c>
      <c r="AK290" t="str">
        <f t="shared" si="226"/>
        <v>DUD</v>
      </c>
      <c r="AL290" t="str">
        <f t="shared" si="227"/>
        <v>DUD</v>
      </c>
      <c r="AM290" t="str">
        <f t="shared" si="228"/>
        <v>DUD</v>
      </c>
      <c r="AN290" t="str">
        <f t="shared" si="229"/>
        <v>DUD</v>
      </c>
      <c r="AO290">
        <f t="shared" si="230"/>
        <v>0</v>
      </c>
      <c r="AP290" s="69">
        <f t="shared" si="231"/>
        <v>1</v>
      </c>
      <c r="AQ290" s="21" t="str">
        <f t="shared" si="232"/>
        <v>Atkinson, A.B. Jr. (2002) A Model for the PTX Properties of H2O-NaCl. Unpublished MSc Thesis, Dept. of Geosciences, Virginia Tech, Blacksburg VA, 133 pp.</v>
      </c>
      <c r="AR290" s="30" t="e">
        <f t="shared" si="233"/>
        <v>#VALUE!</v>
      </c>
      <c r="AS290" s="30" t="e">
        <f t="shared" si="234"/>
        <v>#VALUE!</v>
      </c>
      <c r="AT290" s="30" t="e">
        <f t="shared" si="235"/>
        <v>#VALUE!</v>
      </c>
      <c r="AU290" s="68" t="str">
        <f t="shared" si="236"/>
        <v/>
      </c>
      <c r="AV290" s="30" t="str">
        <f t="shared" si="237"/>
        <v/>
      </c>
      <c r="AW290" s="63" t="e">
        <f>IF(AND(A290&gt;C290,B290="halite"),'Tm-supplement'!AS290,         0.9923-0.030512*(C290/100)^2-0.00021977*(C290/100)^4+0.086241*(D290)/10-0.041768*(C290/100)*(D290/10)+0.014825*(C290/100)^2*(D290/10)+0.001446*(C290/100)^3*(D290/10)-0.0000000030852*(C290/100)^8*(D290/10)+0.013051*(C290/100)*(D290/10)^2-0.0061402*(C290/100)^2*(D290/10)^2-0.0012843*(D290/10)^3+0.00037604*(C290/100)^2*(D290/10)^3-0.0000000099594*(C290/100)^2*(D290/10)^7)</f>
        <v>#VALUE!</v>
      </c>
      <c r="AX290" s="40" t="e">
        <f t="shared" si="238"/>
        <v>#VALUE!</v>
      </c>
      <c r="AY290"/>
    </row>
    <row r="291" spans="1:51" ht="13" customHeight="1">
      <c r="A291" t="str">
        <f>IF(ISBLANK(Main!C183), IF(ISNUMBER(Main!F183), 'Tm-Th-Salinity'!H291,""),Main!C183)</f>
        <v/>
      </c>
      <c r="B291">
        <f>Main!D183</f>
        <v>0</v>
      </c>
      <c r="C291" s="20" t="str">
        <f>IF(ISNUMBER(Main!E183),Main!E183,"")</f>
        <v/>
      </c>
      <c r="D291" s="25" t="e">
        <f>IF('Tm-Th-Salinity'!E291=0, 0.000001, 'Tm-supplement'!BB291)</f>
        <v>#VALUE!</v>
      </c>
      <c r="E291" t="e">
        <f t="shared" si="194"/>
        <v>#VALUE!</v>
      </c>
      <c r="F291" t="e">
        <f t="shared" si="195"/>
        <v>#VALUE!</v>
      </c>
      <c r="G291" t="str">
        <f t="shared" si="196"/>
        <v>DUD</v>
      </c>
      <c r="H291" t="str">
        <f t="shared" si="197"/>
        <v>DUD</v>
      </c>
      <c r="I291" t="str">
        <f t="shared" si="198"/>
        <v>DUD</v>
      </c>
      <c r="J291" t="str">
        <f t="shared" si="199"/>
        <v>DUD</v>
      </c>
      <c r="K291" t="str">
        <f t="shared" si="200"/>
        <v>DUD</v>
      </c>
      <c r="L291" t="str">
        <f t="shared" si="201"/>
        <v>DUD</v>
      </c>
      <c r="M291" t="str">
        <f t="shared" si="202"/>
        <v>DUD</v>
      </c>
      <c r="N291" t="str">
        <f t="shared" si="203"/>
        <v>DUD</v>
      </c>
      <c r="O291" t="str">
        <f t="shared" si="204"/>
        <v>DUD</v>
      </c>
      <c r="P291" t="str">
        <f t="shared" si="205"/>
        <v>DUD</v>
      </c>
      <c r="Q291" t="str">
        <f t="shared" si="206"/>
        <v>DUD</v>
      </c>
      <c r="R291" t="str">
        <f t="shared" si="207"/>
        <v>DUD</v>
      </c>
      <c r="S291" t="str">
        <f t="shared" si="208"/>
        <v>DUD</v>
      </c>
      <c r="T291" t="str">
        <f t="shared" si="209"/>
        <v>DUD</v>
      </c>
      <c r="U291" t="str">
        <f t="shared" si="210"/>
        <v>DUD</v>
      </c>
      <c r="V291" t="str">
        <f t="shared" si="211"/>
        <v>DUD</v>
      </c>
      <c r="W291" t="str">
        <f t="shared" si="212"/>
        <v>DUD</v>
      </c>
      <c r="X291" t="str">
        <f t="shared" si="213"/>
        <v>DUD</v>
      </c>
      <c r="Y291" t="str">
        <f t="shared" si="214"/>
        <v>DUD</v>
      </c>
      <c r="Z291" t="str">
        <f t="shared" si="215"/>
        <v>DUD</v>
      </c>
      <c r="AA291" t="str">
        <f t="shared" si="216"/>
        <v>DUD</v>
      </c>
      <c r="AB291" t="str">
        <f t="shared" si="217"/>
        <v>DUD</v>
      </c>
      <c r="AC291" t="str">
        <f t="shared" si="218"/>
        <v>DUD</v>
      </c>
      <c r="AD291" t="str">
        <f t="shared" si="219"/>
        <v>DUD</v>
      </c>
      <c r="AE291" t="str">
        <f t="shared" si="220"/>
        <v>DUD</v>
      </c>
      <c r="AF291" t="str">
        <f t="shared" si="221"/>
        <v>DUD</v>
      </c>
      <c r="AG291" t="str">
        <f t="shared" si="222"/>
        <v>DUD</v>
      </c>
      <c r="AH291" t="str">
        <f t="shared" si="223"/>
        <v>DUD</v>
      </c>
      <c r="AI291" t="str">
        <f t="shared" si="224"/>
        <v>DUD</v>
      </c>
      <c r="AJ291" t="str">
        <f t="shared" si="225"/>
        <v>DUD</v>
      </c>
      <c r="AK291" t="str">
        <f t="shared" si="226"/>
        <v>DUD</v>
      </c>
      <c r="AL291" t="str">
        <f t="shared" si="227"/>
        <v>DUD</v>
      </c>
      <c r="AM291" t="str">
        <f t="shared" si="228"/>
        <v>DUD</v>
      </c>
      <c r="AN291" t="str">
        <f t="shared" si="229"/>
        <v>DUD</v>
      </c>
      <c r="AO291">
        <f t="shared" si="230"/>
        <v>0</v>
      </c>
      <c r="AP291" s="69">
        <f t="shared" si="231"/>
        <v>1</v>
      </c>
      <c r="AQ291" s="21" t="str">
        <f t="shared" si="232"/>
        <v>Atkinson, A.B. Jr. (2002) A Model for the PTX Properties of H2O-NaCl. Unpublished MSc Thesis, Dept. of Geosciences, Virginia Tech, Blacksburg VA, 133 pp.</v>
      </c>
      <c r="AR291" s="30" t="e">
        <f t="shared" si="233"/>
        <v>#VALUE!</v>
      </c>
      <c r="AS291" s="30" t="e">
        <f t="shared" si="234"/>
        <v>#VALUE!</v>
      </c>
      <c r="AT291" s="30" t="e">
        <f t="shared" si="235"/>
        <v>#VALUE!</v>
      </c>
      <c r="AU291" s="68" t="str">
        <f t="shared" si="236"/>
        <v/>
      </c>
      <c r="AV291" s="30" t="str">
        <f t="shared" si="237"/>
        <v/>
      </c>
      <c r="AW291" s="63" t="e">
        <f>IF(AND(A291&gt;C291,B291="halite"),'Tm-supplement'!AS291,         0.9923-0.030512*(C291/100)^2-0.00021977*(C291/100)^4+0.086241*(D291)/10-0.041768*(C291/100)*(D291/10)+0.014825*(C291/100)^2*(D291/10)+0.001446*(C291/100)^3*(D291/10)-0.0000000030852*(C291/100)^8*(D291/10)+0.013051*(C291/100)*(D291/10)^2-0.0061402*(C291/100)^2*(D291/10)^2-0.0012843*(D291/10)^3+0.00037604*(C291/100)^2*(D291/10)^3-0.0000000099594*(C291/100)^2*(D291/10)^7)</f>
        <v>#VALUE!</v>
      </c>
      <c r="AX291" s="40" t="e">
        <f t="shared" si="238"/>
        <v>#VALUE!</v>
      </c>
      <c r="AY291"/>
    </row>
    <row r="292" spans="1:51" ht="13" customHeight="1">
      <c r="A292" t="str">
        <f>IF(ISBLANK(Main!C184), IF(ISNUMBER(Main!F184), 'Tm-Th-Salinity'!H292,""),Main!C184)</f>
        <v/>
      </c>
      <c r="B292">
        <f>Main!D184</f>
        <v>0</v>
      </c>
      <c r="C292" s="20" t="str">
        <f>IF(ISNUMBER(Main!E184),Main!E184,"")</f>
        <v/>
      </c>
      <c r="D292" s="25" t="e">
        <f>IF('Tm-Th-Salinity'!E292=0, 0.000001, 'Tm-supplement'!BB292)</f>
        <v>#VALUE!</v>
      </c>
      <c r="E292" t="e">
        <f t="shared" si="194"/>
        <v>#VALUE!</v>
      </c>
      <c r="F292" t="e">
        <f t="shared" si="195"/>
        <v>#VALUE!</v>
      </c>
      <c r="G292" t="str">
        <f t="shared" si="196"/>
        <v>DUD</v>
      </c>
      <c r="H292" t="str">
        <f t="shared" si="197"/>
        <v>DUD</v>
      </c>
      <c r="I292" t="str">
        <f t="shared" si="198"/>
        <v>DUD</v>
      </c>
      <c r="J292" t="str">
        <f t="shared" si="199"/>
        <v>DUD</v>
      </c>
      <c r="K292" t="str">
        <f t="shared" si="200"/>
        <v>DUD</v>
      </c>
      <c r="L292" t="str">
        <f t="shared" si="201"/>
        <v>DUD</v>
      </c>
      <c r="M292" t="str">
        <f t="shared" si="202"/>
        <v>DUD</v>
      </c>
      <c r="N292" t="str">
        <f t="shared" si="203"/>
        <v>DUD</v>
      </c>
      <c r="O292" t="str">
        <f t="shared" si="204"/>
        <v>DUD</v>
      </c>
      <c r="P292" t="str">
        <f t="shared" si="205"/>
        <v>DUD</v>
      </c>
      <c r="Q292" t="str">
        <f t="shared" si="206"/>
        <v>DUD</v>
      </c>
      <c r="R292" t="str">
        <f t="shared" si="207"/>
        <v>DUD</v>
      </c>
      <c r="S292" t="str">
        <f t="shared" si="208"/>
        <v>DUD</v>
      </c>
      <c r="T292" t="str">
        <f t="shared" si="209"/>
        <v>DUD</v>
      </c>
      <c r="U292" t="str">
        <f t="shared" si="210"/>
        <v>DUD</v>
      </c>
      <c r="V292" t="str">
        <f t="shared" si="211"/>
        <v>DUD</v>
      </c>
      <c r="W292" t="str">
        <f t="shared" si="212"/>
        <v>DUD</v>
      </c>
      <c r="X292" t="str">
        <f t="shared" si="213"/>
        <v>DUD</v>
      </c>
      <c r="Y292" t="str">
        <f t="shared" si="214"/>
        <v>DUD</v>
      </c>
      <c r="Z292" t="str">
        <f t="shared" si="215"/>
        <v>DUD</v>
      </c>
      <c r="AA292" t="str">
        <f t="shared" si="216"/>
        <v>DUD</v>
      </c>
      <c r="AB292" t="str">
        <f t="shared" si="217"/>
        <v>DUD</v>
      </c>
      <c r="AC292" t="str">
        <f t="shared" si="218"/>
        <v>DUD</v>
      </c>
      <c r="AD292" t="str">
        <f t="shared" si="219"/>
        <v>DUD</v>
      </c>
      <c r="AE292" t="str">
        <f t="shared" si="220"/>
        <v>DUD</v>
      </c>
      <c r="AF292" t="str">
        <f t="shared" si="221"/>
        <v>DUD</v>
      </c>
      <c r="AG292" t="str">
        <f t="shared" si="222"/>
        <v>DUD</v>
      </c>
      <c r="AH292" t="str">
        <f t="shared" si="223"/>
        <v>DUD</v>
      </c>
      <c r="AI292" t="str">
        <f t="shared" si="224"/>
        <v>DUD</v>
      </c>
      <c r="AJ292" t="str">
        <f t="shared" si="225"/>
        <v>DUD</v>
      </c>
      <c r="AK292" t="str">
        <f t="shared" si="226"/>
        <v>DUD</v>
      </c>
      <c r="AL292" t="str">
        <f t="shared" si="227"/>
        <v>DUD</v>
      </c>
      <c r="AM292" t="str">
        <f t="shared" si="228"/>
        <v>DUD</v>
      </c>
      <c r="AN292" t="str">
        <f t="shared" si="229"/>
        <v>DUD</v>
      </c>
      <c r="AO292">
        <f t="shared" si="230"/>
        <v>0</v>
      </c>
      <c r="AP292" s="69">
        <f t="shared" si="231"/>
        <v>1</v>
      </c>
      <c r="AQ292" s="21" t="str">
        <f t="shared" si="232"/>
        <v>Atkinson, A.B. Jr. (2002) A Model for the PTX Properties of H2O-NaCl. Unpublished MSc Thesis, Dept. of Geosciences, Virginia Tech, Blacksburg VA, 133 pp.</v>
      </c>
      <c r="AR292" s="30" t="e">
        <f t="shared" si="233"/>
        <v>#VALUE!</v>
      </c>
      <c r="AS292" s="30" t="e">
        <f t="shared" si="234"/>
        <v>#VALUE!</v>
      </c>
      <c r="AT292" s="30" t="e">
        <f t="shared" si="235"/>
        <v>#VALUE!</v>
      </c>
      <c r="AU292" s="68" t="str">
        <f t="shared" si="236"/>
        <v/>
      </c>
      <c r="AV292" s="30" t="str">
        <f t="shared" si="237"/>
        <v/>
      </c>
      <c r="AW292" s="63" t="e">
        <f>IF(AND(A292&gt;C292,B292="halite"),'Tm-supplement'!AS292,         0.9923-0.030512*(C292/100)^2-0.00021977*(C292/100)^4+0.086241*(D292)/10-0.041768*(C292/100)*(D292/10)+0.014825*(C292/100)^2*(D292/10)+0.001446*(C292/100)^3*(D292/10)-0.0000000030852*(C292/100)^8*(D292/10)+0.013051*(C292/100)*(D292/10)^2-0.0061402*(C292/100)^2*(D292/10)^2-0.0012843*(D292/10)^3+0.00037604*(C292/100)^2*(D292/10)^3-0.0000000099594*(C292/100)^2*(D292/10)^7)</f>
        <v>#VALUE!</v>
      </c>
      <c r="AX292" s="40" t="e">
        <f t="shared" si="238"/>
        <v>#VALUE!</v>
      </c>
      <c r="AY292"/>
    </row>
    <row r="293" spans="1:51" ht="13" customHeight="1">
      <c r="A293" t="str">
        <f>IF(ISBLANK(Main!C185), IF(ISNUMBER(Main!F185), 'Tm-Th-Salinity'!H293,""),Main!C185)</f>
        <v/>
      </c>
      <c r="B293">
        <f>Main!D185</f>
        <v>0</v>
      </c>
      <c r="C293" s="20" t="str">
        <f>IF(ISNUMBER(Main!E185),Main!E185,"")</f>
        <v/>
      </c>
      <c r="D293" s="25" t="e">
        <f>IF('Tm-Th-Salinity'!E293=0, 0.000001, 'Tm-supplement'!BB293)</f>
        <v>#VALUE!</v>
      </c>
      <c r="E293" t="e">
        <f t="shared" ref="E293:E300" si="239">(C293+273.15)/100</f>
        <v>#VALUE!</v>
      </c>
      <c r="F293" t="e">
        <f t="shared" ref="F293:F300" si="240">D293/100</f>
        <v>#VALUE!</v>
      </c>
      <c r="G293" t="str">
        <f t="shared" ref="G293:G300" si="241">IF($C293&lt;300, D$5*$E293^$D$14*$F293^D$14,IF(AND($C293&gt;=300, $C293&lt;484), M$5*$E293^$D$14*$F293^D$14, IF(AND($C293&gt;=484, $C293&lt;1500), V$5*$E293^$D$14*$F293^D$14, "DUD")))</f>
        <v>DUD</v>
      </c>
      <c r="H293" t="str">
        <f t="shared" ref="H293:H300" si="242">IF($C293&lt;300, E$5*$E293^$D$14*$F293^E$14,IF(AND($C293&gt;=300, $C293&lt;484), N$5*$E293^$D$14*$F293^E$14, IF(AND($C293&gt;=484, $C293&lt;1500), W$5*$E293^$D$14*$F293^E$14, "DUD")))</f>
        <v>DUD</v>
      </c>
      <c r="I293" t="str">
        <f t="shared" ref="I293:I300" si="243">IF($C293&lt;300, F$5*$E293^$D$14*$F293^F$14,IF(AND($C293&gt;=300, $C293&lt;484), O$5*$E293^$D$14*$F293^F$14, IF(AND($C293&gt;=484, $C293&lt;1500), X$5*$E293^$D$14*$F293^F$14, "DUD")))</f>
        <v>DUD</v>
      </c>
      <c r="J293" t="str">
        <f t="shared" ref="J293:J300" si="244">IF($C293&lt;300, G$5*$E293^$D$14*$F293^G$14,IF(AND($C293&gt;=300, $C293&lt;484), P$5*$E293^$D$14*$F293^G$14, IF(AND($C293&gt;=484, $C293&lt;1500), Y$5*$E293^$D$14*$F293^G$14, "DUD")))</f>
        <v>DUD</v>
      </c>
      <c r="K293" t="str">
        <f t="shared" ref="K293:K300" si="245">IF($C293&lt;300, H$5*$E293^$D$14*$F293^H$14,IF(AND($C293&gt;=300, $C293&lt;484), Q$5*$E293^$D$14*$F293^H$14, IF(AND($C293&gt;=484, $C293&lt;1500), Z$5*$E293^$D$14*$F293^H$14, "DUD")))</f>
        <v>DUD</v>
      </c>
      <c r="L293" t="str">
        <f t="shared" ref="L293:L300" si="246">IF($C293&lt;300, I$5*$E293^$D$14*$F293^I$14,IF(AND($C293&gt;=300, $C293&lt;484), R$5*$E293^$D$14*$F293^I$14, IF(AND($C293&gt;=484, $C293&lt;1500), AA$5*$E293^$D$14*$F293^I$14, "DUD")))</f>
        <v>DUD</v>
      </c>
      <c r="M293" t="str">
        <f t="shared" ref="M293:M300" si="247">IF($C293&lt;300, J$5*$E293^$D$14*$F293^J$14,IF(AND($C293&gt;=300, $C293&lt;484), S$5*$E293^$D$14*$F293^J$14, IF(AND($C293&gt;=484, $C293&lt;1500), AB$5*$E293^$D$14*$F293^J$14, "DUD")))</f>
        <v>DUD</v>
      </c>
      <c r="N293" t="str">
        <f t="shared" ref="N293:N300" si="248">IF($C293&lt;300, K$5*$E293^$D$14*$F293^K$14,IF(AND($C293&gt;=300, $C293&lt;484), T$5*$E293^$D$14*$F293^K$14, IF(AND($C293&gt;=484, $C293&lt;1500), AC$5*$E293^$D$14*$F293^K$14, "DUD")))</f>
        <v>DUD</v>
      </c>
      <c r="O293" t="str">
        <f t="shared" ref="O293:O300" si="249">IF($C293&lt;300, D$6*$E293^$D$15*$F293^D$14,IF(AND($C293&gt;=300, $C293&lt;484), M$6*$E293^$D$15*$F293^D$14, IF(AND($C293&gt;=484, $C293&lt;1500), V$6*$E293^$D$15*$F293^D$14, "DUD")))</f>
        <v>DUD</v>
      </c>
      <c r="P293" t="str">
        <f t="shared" ref="P293:P300" si="250">IF($C293&lt;300, E$6*$E293^$D$15*$F293^E$14,IF(AND($C293&gt;=300, $C293&lt;484), N$6*$E293^$D$15*$F293^E$14, IF(AND($C293&gt;=484, $C293&lt;1500), W$6*$E293^$D$15*$F293^E$14, "DUD")))</f>
        <v>DUD</v>
      </c>
      <c r="Q293" t="str">
        <f t="shared" ref="Q293:Q300" si="251">IF($C293&lt;300, F$6*$E293^$D$15*$F293^F$14,IF(AND($C293&gt;=300, $C293&lt;484), O$6*$E293^$D$15*$F293^F$14, IF(AND($C293&gt;=484, $C293&lt;1500), X$6*$E293^$D$15*$F293^F$14, "DUD")))</f>
        <v>DUD</v>
      </c>
      <c r="R293" t="str">
        <f t="shared" ref="R293:R300" si="252">IF($C293&lt;300, G$6*$E293^$D$15*$F293^G$14,IF(AND($C293&gt;=300, $C293&lt;484), P$6*$E293^$D$15*$F293^G$14, IF(AND($C293&gt;=484, $C293&lt;1500), Y$6*$E293^$D$15*$F293^G$14, "DUD")))</f>
        <v>DUD</v>
      </c>
      <c r="S293" t="str">
        <f t="shared" ref="S293:S300" si="253">IF($C293&lt;300, H$6*$E293^$D$15*$F293^H$14,IF(AND($C293&gt;=300, $C293&lt;484), Q$6*$E293^$D$15*$F293^H$14, IF(AND($C293&gt;=484, $C293&lt;1500), Z$6*$E293^$D$15*$F293^H$14, "DUD")))</f>
        <v>DUD</v>
      </c>
      <c r="T293" t="str">
        <f t="shared" ref="T293:T300" si="254">IF($C293&lt;300, I$6*$E293^$D$15*$F293^I$14,IF(AND($C293&gt;=300, $C293&lt;484), R$6*$E293^$D$15*$F293^I$14, IF(AND($C293&gt;=484, $C293&lt;1500), AA$6*$E293^$D$15*$F293^I$14, "DUD")))</f>
        <v>DUD</v>
      </c>
      <c r="U293" t="str">
        <f t="shared" ref="U293:U300" si="255">IF($C293&lt;300, J$6*$E293^$D$15*$F293^J$14,IF(AND($C293&gt;=300, $C293&lt;484), S$6*$E293^$D$15*$F293^J$14, IF(AND($C293&gt;=484, $C293&lt;1500), AB$6*$E293^$D$15*$F293^J$14, "DUD")))</f>
        <v>DUD</v>
      </c>
      <c r="V293" t="str">
        <f t="shared" ref="V293:V300" si="256">IF($C293&lt;300, D$7*$E293^$D$16*$F293^D$14,IF(AND($C293&gt;=300, $C293&lt;484), M$7*$E293^$D$16*$F293^D$14, IF(AND($C293&gt;=484, $C293&lt;1500), V$7*$E293^$D$16*$F293^D$14, "DUD")))</f>
        <v>DUD</v>
      </c>
      <c r="W293" t="str">
        <f t="shared" ref="W293:W300" si="257">IF($C293&lt;300, E$7*$E293^$D$16*$F293^E$14,IF(AND($C293&gt;=300, $C293&lt;484), N$7*$E293^$D$16*$F293^E$14, IF(AND($C293&gt;=484, $C293&lt;1500), W$7*$E293^$D$16*$F293^E$14, "DUD")))</f>
        <v>DUD</v>
      </c>
      <c r="X293" t="str">
        <f t="shared" ref="X293:X300" si="258">IF($C293&lt;300, F$7*$E293^$D$16*$F293^F$14,IF(AND($C293&gt;=300, $C293&lt;484), O$7*$E293^$D$16*$F293^F$14, IF(AND($C293&gt;=484, $C293&lt;1500), X$7*$E293^$D$16*$F293^F$14, "DUD")))</f>
        <v>DUD</v>
      </c>
      <c r="Y293" t="str">
        <f t="shared" ref="Y293:Y300" si="259">IF($C293&lt;300, G$7*$E293^$D$16*$F293^G$14,IF(AND($C293&gt;=300, $C293&lt;484), P$7*$E293^$D$16*$F293^G$14, IF(AND($C293&gt;=484, $C293&lt;1500), Y$7*$E293^$D$16*$F293^G$14, "DUD")))</f>
        <v>DUD</v>
      </c>
      <c r="Z293" t="str">
        <f t="shared" ref="Z293:Z300" si="260">IF($C293&lt;300, H$7*$E293^$D$16*$F293^H$14,IF(AND($C293&gt;=300, $C293&lt;484), Q$7*$E293^$D$16*$F293^H$14, IF(AND($C293&gt;=484, $C293&lt;1500), Z$7*$E293^$D$16*$F293^H$14, "DUD")))</f>
        <v>DUD</v>
      </c>
      <c r="AA293" t="str">
        <f t="shared" ref="AA293:AA300" si="261">IF($C293&lt;300, I$7*$E293^$D$16*$F293^I$14,IF(AND($C293&gt;=300, $C293&lt;484), R$7*$E293^$D$16*$F293^I$14, IF(AND($C293&gt;=484, $C293&lt;1500), AA$7*$E293^$D$16*$F293^I$14, "DUD")))</f>
        <v>DUD</v>
      </c>
      <c r="AB293" t="str">
        <f t="shared" ref="AB293:AB300" si="262">IF($C293&lt;300, D$8*$E293^$D$17*$F293^D$14,IF(AND($C293&gt;=300, $C293&lt;484), M$8*$E293^$D$17*$F293^D$14, IF(AND($C293&gt;=484, $C293&lt;1500), V$8*$E293^$D$17*$F293^D$14, "DUD")))</f>
        <v>DUD</v>
      </c>
      <c r="AC293" t="str">
        <f t="shared" ref="AC293:AC300" si="263">IF($C293&lt;300, E$8*$E293^$D$17*$F293^E$14,IF(AND($C293&gt;=300, $C293&lt;484), N$8*$E293^$D$17*$F293^E$14, IF(AND($C293&gt;=484, $C293&lt;1500), W$8*$E293^$D$17*$F293^E$14, "DUD")))</f>
        <v>DUD</v>
      </c>
      <c r="AD293" t="str">
        <f t="shared" ref="AD293:AD300" si="264">IF($C293&lt;300, F$8*$E293^$D$17*$F293^F$14,IF(AND($C293&gt;=300, $C293&lt;484), O$8*$E293^$D$17*$F293^F$14, IF(AND($C293&gt;=484, $C293&lt;1500), X$8*$E293^$D$17*$F293^F$14, "DUD")))</f>
        <v>DUD</v>
      </c>
      <c r="AE293" t="str">
        <f t="shared" ref="AE293:AE300" si="265">IF($C293&lt;300, G$8*$E293^$D$17*$F293^G$14,IF(AND($C293&gt;=300, $C293&lt;484), P$8*$E293^$D$17*$F293^G$14, IF(AND($C293&gt;=484, $C293&lt;1500), Y$8*$E293^$D$17*$F293^G$14, "DUD")))</f>
        <v>DUD</v>
      </c>
      <c r="AF293" t="str">
        <f t="shared" ref="AF293:AF300" si="266">IF($C293&lt;300, H$8*$E293^$D$17*$F293^H$14,IF(AND($C293&gt;=300, $C293&lt;484), Q$8*$E293^$D$17*$F293^H$14, IF(AND($C293&gt;=484, $C293&lt;1500), Z$8*$E293^$D$17*$F293^H$14, "DUD")))</f>
        <v>DUD</v>
      </c>
      <c r="AG293" t="str">
        <f t="shared" ref="AG293:AG300" si="267">IF($C293&lt;300, D$9*$E293^$D$18*$F293^D$14,IF(AND($C293&gt;=300, $C293&lt;484), M$9*$E293^$D$18*$F293^D$14, IF(AND($C293&gt;=484, $C293&lt;1500), V$9*$E293^$D$18*$F293^D$14, "DUD")))</f>
        <v>DUD</v>
      </c>
      <c r="AH293" t="str">
        <f t="shared" ref="AH293:AH300" si="268">IF($C293&lt;300, E$9*$E293^$D$18*$F293^E$14,IF(AND($C293&gt;=300, $C293&lt;484), N$9*$E293^$D$18*$F293^E$14, IF(AND($C293&gt;=484, $C293&lt;1500), W$9*$E293^$D$18*$F293^E$14, "DUD")))</f>
        <v>DUD</v>
      </c>
      <c r="AI293" t="str">
        <f t="shared" ref="AI293:AI300" si="269">IF($C293&lt;300, F$9*$E293^$D$18*$F293^F$14,IF(AND($C293&gt;=300, $C293&lt;484), O$9*$E293^$D$18*$F293^F$14, IF(AND($C293&gt;=484, $C293&lt;1500), X$9*$E293^$D$18*$F293^F$14, "DUD")))</f>
        <v>DUD</v>
      </c>
      <c r="AJ293" t="str">
        <f t="shared" ref="AJ293:AJ300" si="270">IF($C293&lt;300, G$9*$E293^$D$18*$F293^G$14,IF(AND($C293&gt;=300, $C293&lt;484), P$9*$E293^$D$18*$F293^G$14, IF(AND($C293&gt;=484, $C293&lt;1500), Y$9*$E293^$D$18*$F293^G$14, "DUD")))</f>
        <v>DUD</v>
      </c>
      <c r="AK293" t="str">
        <f t="shared" ref="AK293:AK300" si="271">IF($C293&lt;300, D$10*$E293^$D$19*$F293^D$14,IF(AND($C293&gt;=300, $C293&lt;484), M$10*$E293^$D$19*$F293^D$14, IF(AND($C293&gt;=484, $C293&lt;1500), V$10*$E293^$D$19*$F293^D$14, "DUD")))</f>
        <v>DUD</v>
      </c>
      <c r="AL293" t="str">
        <f t="shared" ref="AL293:AL300" si="272">IF($C293&lt;300, E$10*$E293^$D$19*$F293^E$14,IF(AND($C293&gt;=300, $C293&lt;484), N$10*$E293^$D$19*$F293^E$14, IF(AND($C293&gt;=484, $C293&lt;1500), W$10*$E293^$D$19*$F293^E$14, "DUD")))</f>
        <v>DUD</v>
      </c>
      <c r="AM293" t="str">
        <f t="shared" ref="AM293:AM300" si="273">IF($C293&lt;300, D$11*$E293^$D$20*$F293^D$14,IF(AND($C293&gt;=300, $C293&lt;484), M$11*$E293^$D$20*$F293^D$14, IF(AND($C293&gt;=484, $C293&lt;1500), V$11*$E293^$D$20*$F293^D$14, "DUD")))</f>
        <v>DUD</v>
      </c>
      <c r="AN293" t="str">
        <f t="shared" ref="AN293:AN300" si="274">IF($C293&lt;300, D$12*$E293^$D$21*$F293^D$14,IF(AND($C293&gt;=300, $C293&lt;484), M$12*$E293^$D$21*$F293^D$14, IF(AND($C293&gt;=484, $C293&lt;1500), V$12*$E293^$D$21*$F293^D$14, "DUD")))</f>
        <v>DUD</v>
      </c>
      <c r="AO293">
        <f t="shared" ref="AO293:AO300" si="275">SUM(G293:AN293)</f>
        <v>0</v>
      </c>
      <c r="AP293" s="69">
        <f t="shared" ref="AP293:AP300" si="276">10^AO293</f>
        <v>1</v>
      </c>
      <c r="AQ293" s="21" t="str">
        <f t="shared" ref="AQ293:AQ300" si="277">IF(AP293="","","Atkinson, A.B. Jr. (2002) A Model for the PTX Properties of H2O-NaCl. Unpublished MSc Thesis, Dept. of Geosciences, Virginia Tech, Blacksburg VA, 133 pp.")</f>
        <v>Atkinson, A.B. Jr. (2002) A Model for the PTX Properties of H2O-NaCl. Unpublished MSc Thesis, Dept. of Geosciences, Virginia Tech, Blacksburg VA, 133 pp.</v>
      </c>
      <c r="AR293" s="30" t="e">
        <f t="shared" ref="AR293:AR300" si="278">18.28+1.4413*D293+0.0047241*D293^2-0.0024213*D293^3+0.000038064*D293^4</f>
        <v>#VALUE!</v>
      </c>
      <c r="AS293" s="30" t="e">
        <f t="shared" ref="AS293:AS300" si="279">0.019041-0.015268*D293+0.000566012*D293^2-0.0000042329*D293^3-0.000000030354*D293^4</f>
        <v>#VALUE!</v>
      </c>
      <c r="AT293" s="30" t="e">
        <f t="shared" ref="AT293:AT300" si="280">-0.00015988+0.000036892*D293-0.0000019473*D293^2+0.000000041674*D293^3-0.00000000033008*D293^4</f>
        <v>#VALUE!</v>
      </c>
      <c r="AU293" s="68" t="str">
        <f t="shared" ref="AU293:AU300" si="281">IF(ISNUMBER(C293),IF(AND(A293&gt;C293,B293="halite"),(-5.01872449367917) + 0.521117855127741 * C293 + C293 * C293 * -0.00276532636651147 + C293 * C293 * C293 * -0.0000056616797510133 + 0.167219283196215 * A293 + A293 * A293 * -0.00022855921978017 + A293 * A293 * A293 * 0.0000030812875257656 + C293 * A293 * -0.00322688273803601 + C293 * A293 * A293 * -0.0000046457607039912 + C293 * C293 * A293 * 0.0000337530246311533 + C293 * C293 * A293 * A293 * -0.0000000600890446176 + C293 * C293 * A293 * A293 * A293 * 4.21856907337845E-11 + C293 * C293 * C293 * A293 * A293 * 2.73435969059504E-11 + C293 * C293 * C293 * A293 * A293 * A293 * -3.22220546243756E-14,AR293+AS293*C293+AT293*C293^2),"")</f>
        <v/>
      </c>
      <c r="AV293" s="30" t="str">
        <f t="shared" ref="AV293:AV300" si="282">IF(AND(A293&gt;C293,B293="halite"),"Lecumberri-Sanchez, P., Steele-Macinnis, M. &amp; Bodnar, R.J. () A comprehensive model to calculate PVTX properties of fluid inclusions tha homogenize by halite disappearance. Geochimica et Cosmochimica Acta",IF(AU293="","", "Bodnar, R.J. &amp; Vityk, M.O. (1994) Interpretation of microthermometric data for H2O-NaCl fluid inclusions. B. De Vivo &amp; M.L. Frezzotti, eds. Fluid Inclusions in Minerals, Methods and Applications. Virginia Tech, Blacksburg, VA, p. 117-130"))</f>
        <v/>
      </c>
      <c r="AW293" s="63" t="e">
        <f>IF(AND(A293&gt;C293,B293="halite"),'Tm-supplement'!AS293,         0.9923-0.030512*(C293/100)^2-0.00021977*(C293/100)^4+0.086241*(D293)/10-0.041768*(C293/100)*(D293/10)+0.014825*(C293/100)^2*(D293/10)+0.001446*(C293/100)^3*(D293/10)-0.0000000030852*(C293/100)^8*(D293/10)+0.013051*(C293/100)*(D293/10)^2-0.0061402*(C293/100)^2*(D293/10)^2-0.0012843*(D293/10)^3+0.00037604*(C293/100)^2*(D293/10)^3-0.0000000099594*(C293/100)^2*(D293/10)^7)</f>
        <v>#VALUE!</v>
      </c>
      <c r="AX293" s="40" t="e">
        <f t="shared" ref="AX293:AX300" si="283">IF(AND(A293&gt;C293,B293="halite"),"Lecumberri-Sanchez, P., Steele-Macinnis, M. &amp; Bodnar, R.J. (2012) A numerical model to estimate trapping conditions of fluid inclusions that homogenize by halite disappearance. Geochimica et Cosmochimica Acta",IF(AW293="","","Bodnar, R.J. (1983) A method of calculating fluid inclusions volumes based on vapor bubble diameters and P-V-T-X properties of inclusion fluids. Economic Geology, 78, 535-542"))</f>
        <v>#VALUE!</v>
      </c>
      <c r="AY293"/>
    </row>
    <row r="294" spans="1:51" ht="13" customHeight="1">
      <c r="A294" t="str">
        <f>IF(ISBLANK(Main!C186), IF(ISNUMBER(Main!F186), 'Tm-Th-Salinity'!H294,""),Main!C186)</f>
        <v/>
      </c>
      <c r="B294">
        <f>Main!D186</f>
        <v>0</v>
      </c>
      <c r="C294" s="20" t="str">
        <f>IF(ISNUMBER(Main!E186),Main!E186,"")</f>
        <v/>
      </c>
      <c r="D294" s="25" t="e">
        <f>IF('Tm-Th-Salinity'!E294=0, 0.000001, 'Tm-supplement'!BB294)</f>
        <v>#VALUE!</v>
      </c>
      <c r="E294" t="e">
        <f t="shared" si="239"/>
        <v>#VALUE!</v>
      </c>
      <c r="F294" t="e">
        <f t="shared" si="240"/>
        <v>#VALUE!</v>
      </c>
      <c r="G294" t="str">
        <f t="shared" si="241"/>
        <v>DUD</v>
      </c>
      <c r="H294" t="str">
        <f t="shared" si="242"/>
        <v>DUD</v>
      </c>
      <c r="I294" t="str">
        <f t="shared" si="243"/>
        <v>DUD</v>
      </c>
      <c r="J294" t="str">
        <f t="shared" si="244"/>
        <v>DUD</v>
      </c>
      <c r="K294" t="str">
        <f t="shared" si="245"/>
        <v>DUD</v>
      </c>
      <c r="L294" t="str">
        <f t="shared" si="246"/>
        <v>DUD</v>
      </c>
      <c r="M294" t="str">
        <f t="shared" si="247"/>
        <v>DUD</v>
      </c>
      <c r="N294" t="str">
        <f t="shared" si="248"/>
        <v>DUD</v>
      </c>
      <c r="O294" t="str">
        <f t="shared" si="249"/>
        <v>DUD</v>
      </c>
      <c r="P294" t="str">
        <f t="shared" si="250"/>
        <v>DUD</v>
      </c>
      <c r="Q294" t="str">
        <f t="shared" si="251"/>
        <v>DUD</v>
      </c>
      <c r="R294" t="str">
        <f t="shared" si="252"/>
        <v>DUD</v>
      </c>
      <c r="S294" t="str">
        <f t="shared" si="253"/>
        <v>DUD</v>
      </c>
      <c r="T294" t="str">
        <f t="shared" si="254"/>
        <v>DUD</v>
      </c>
      <c r="U294" t="str">
        <f t="shared" si="255"/>
        <v>DUD</v>
      </c>
      <c r="V294" t="str">
        <f t="shared" si="256"/>
        <v>DUD</v>
      </c>
      <c r="W294" t="str">
        <f t="shared" si="257"/>
        <v>DUD</v>
      </c>
      <c r="X294" t="str">
        <f t="shared" si="258"/>
        <v>DUD</v>
      </c>
      <c r="Y294" t="str">
        <f t="shared" si="259"/>
        <v>DUD</v>
      </c>
      <c r="Z294" t="str">
        <f t="shared" si="260"/>
        <v>DUD</v>
      </c>
      <c r="AA294" t="str">
        <f t="shared" si="261"/>
        <v>DUD</v>
      </c>
      <c r="AB294" t="str">
        <f t="shared" si="262"/>
        <v>DUD</v>
      </c>
      <c r="AC294" t="str">
        <f t="shared" si="263"/>
        <v>DUD</v>
      </c>
      <c r="AD294" t="str">
        <f t="shared" si="264"/>
        <v>DUD</v>
      </c>
      <c r="AE294" t="str">
        <f t="shared" si="265"/>
        <v>DUD</v>
      </c>
      <c r="AF294" t="str">
        <f t="shared" si="266"/>
        <v>DUD</v>
      </c>
      <c r="AG294" t="str">
        <f t="shared" si="267"/>
        <v>DUD</v>
      </c>
      <c r="AH294" t="str">
        <f t="shared" si="268"/>
        <v>DUD</v>
      </c>
      <c r="AI294" t="str">
        <f t="shared" si="269"/>
        <v>DUD</v>
      </c>
      <c r="AJ294" t="str">
        <f t="shared" si="270"/>
        <v>DUD</v>
      </c>
      <c r="AK294" t="str">
        <f t="shared" si="271"/>
        <v>DUD</v>
      </c>
      <c r="AL294" t="str">
        <f t="shared" si="272"/>
        <v>DUD</v>
      </c>
      <c r="AM294" t="str">
        <f t="shared" si="273"/>
        <v>DUD</v>
      </c>
      <c r="AN294" t="str">
        <f t="shared" si="274"/>
        <v>DUD</v>
      </c>
      <c r="AO294">
        <f t="shared" si="275"/>
        <v>0</v>
      </c>
      <c r="AP294" s="69">
        <f t="shared" si="276"/>
        <v>1</v>
      </c>
      <c r="AQ294" s="21" t="str">
        <f t="shared" si="277"/>
        <v>Atkinson, A.B. Jr. (2002) A Model for the PTX Properties of H2O-NaCl. Unpublished MSc Thesis, Dept. of Geosciences, Virginia Tech, Blacksburg VA, 133 pp.</v>
      </c>
      <c r="AR294" s="30" t="e">
        <f t="shared" si="278"/>
        <v>#VALUE!</v>
      </c>
      <c r="AS294" s="30" t="e">
        <f t="shared" si="279"/>
        <v>#VALUE!</v>
      </c>
      <c r="AT294" s="30" t="e">
        <f t="shared" si="280"/>
        <v>#VALUE!</v>
      </c>
      <c r="AU294" s="68" t="str">
        <f t="shared" si="281"/>
        <v/>
      </c>
      <c r="AV294" s="30" t="str">
        <f t="shared" si="282"/>
        <v/>
      </c>
      <c r="AW294" s="63" t="e">
        <f>IF(AND(A294&gt;C294,B294="halite"),'Tm-supplement'!AS294,         0.9923-0.030512*(C294/100)^2-0.00021977*(C294/100)^4+0.086241*(D294)/10-0.041768*(C294/100)*(D294/10)+0.014825*(C294/100)^2*(D294/10)+0.001446*(C294/100)^3*(D294/10)-0.0000000030852*(C294/100)^8*(D294/10)+0.013051*(C294/100)*(D294/10)^2-0.0061402*(C294/100)^2*(D294/10)^2-0.0012843*(D294/10)^3+0.00037604*(C294/100)^2*(D294/10)^3-0.0000000099594*(C294/100)^2*(D294/10)^7)</f>
        <v>#VALUE!</v>
      </c>
      <c r="AX294" s="40" t="e">
        <f t="shared" si="283"/>
        <v>#VALUE!</v>
      </c>
      <c r="AY294"/>
    </row>
    <row r="295" spans="1:51" ht="13" customHeight="1">
      <c r="A295" t="str">
        <f>IF(ISBLANK(Main!C187), IF(ISNUMBER(Main!F187), 'Tm-Th-Salinity'!H295,""),Main!C187)</f>
        <v/>
      </c>
      <c r="B295">
        <f>Main!D187</f>
        <v>0</v>
      </c>
      <c r="C295" s="20" t="str">
        <f>IF(ISNUMBER(Main!E187),Main!E187,"")</f>
        <v/>
      </c>
      <c r="D295" s="25" t="e">
        <f>IF('Tm-Th-Salinity'!E295=0, 0.000001, 'Tm-supplement'!BB295)</f>
        <v>#VALUE!</v>
      </c>
      <c r="E295" t="e">
        <f t="shared" si="239"/>
        <v>#VALUE!</v>
      </c>
      <c r="F295" t="e">
        <f t="shared" si="240"/>
        <v>#VALUE!</v>
      </c>
      <c r="G295" t="str">
        <f t="shared" si="241"/>
        <v>DUD</v>
      </c>
      <c r="H295" t="str">
        <f t="shared" si="242"/>
        <v>DUD</v>
      </c>
      <c r="I295" t="str">
        <f t="shared" si="243"/>
        <v>DUD</v>
      </c>
      <c r="J295" t="str">
        <f t="shared" si="244"/>
        <v>DUD</v>
      </c>
      <c r="K295" t="str">
        <f t="shared" si="245"/>
        <v>DUD</v>
      </c>
      <c r="L295" t="str">
        <f t="shared" si="246"/>
        <v>DUD</v>
      </c>
      <c r="M295" t="str">
        <f t="shared" si="247"/>
        <v>DUD</v>
      </c>
      <c r="N295" t="str">
        <f t="shared" si="248"/>
        <v>DUD</v>
      </c>
      <c r="O295" t="str">
        <f t="shared" si="249"/>
        <v>DUD</v>
      </c>
      <c r="P295" t="str">
        <f t="shared" si="250"/>
        <v>DUD</v>
      </c>
      <c r="Q295" t="str">
        <f t="shared" si="251"/>
        <v>DUD</v>
      </c>
      <c r="R295" t="str">
        <f t="shared" si="252"/>
        <v>DUD</v>
      </c>
      <c r="S295" t="str">
        <f t="shared" si="253"/>
        <v>DUD</v>
      </c>
      <c r="T295" t="str">
        <f t="shared" si="254"/>
        <v>DUD</v>
      </c>
      <c r="U295" t="str">
        <f t="shared" si="255"/>
        <v>DUD</v>
      </c>
      <c r="V295" t="str">
        <f t="shared" si="256"/>
        <v>DUD</v>
      </c>
      <c r="W295" t="str">
        <f t="shared" si="257"/>
        <v>DUD</v>
      </c>
      <c r="X295" t="str">
        <f t="shared" si="258"/>
        <v>DUD</v>
      </c>
      <c r="Y295" t="str">
        <f t="shared" si="259"/>
        <v>DUD</v>
      </c>
      <c r="Z295" t="str">
        <f t="shared" si="260"/>
        <v>DUD</v>
      </c>
      <c r="AA295" t="str">
        <f t="shared" si="261"/>
        <v>DUD</v>
      </c>
      <c r="AB295" t="str">
        <f t="shared" si="262"/>
        <v>DUD</v>
      </c>
      <c r="AC295" t="str">
        <f t="shared" si="263"/>
        <v>DUD</v>
      </c>
      <c r="AD295" t="str">
        <f t="shared" si="264"/>
        <v>DUD</v>
      </c>
      <c r="AE295" t="str">
        <f t="shared" si="265"/>
        <v>DUD</v>
      </c>
      <c r="AF295" t="str">
        <f t="shared" si="266"/>
        <v>DUD</v>
      </c>
      <c r="AG295" t="str">
        <f t="shared" si="267"/>
        <v>DUD</v>
      </c>
      <c r="AH295" t="str">
        <f t="shared" si="268"/>
        <v>DUD</v>
      </c>
      <c r="AI295" t="str">
        <f t="shared" si="269"/>
        <v>DUD</v>
      </c>
      <c r="AJ295" t="str">
        <f t="shared" si="270"/>
        <v>DUD</v>
      </c>
      <c r="AK295" t="str">
        <f t="shared" si="271"/>
        <v>DUD</v>
      </c>
      <c r="AL295" t="str">
        <f t="shared" si="272"/>
        <v>DUD</v>
      </c>
      <c r="AM295" t="str">
        <f t="shared" si="273"/>
        <v>DUD</v>
      </c>
      <c r="AN295" t="str">
        <f t="shared" si="274"/>
        <v>DUD</v>
      </c>
      <c r="AO295">
        <f t="shared" si="275"/>
        <v>0</v>
      </c>
      <c r="AP295" s="69">
        <f t="shared" si="276"/>
        <v>1</v>
      </c>
      <c r="AQ295" s="21" t="str">
        <f t="shared" si="277"/>
        <v>Atkinson, A.B. Jr. (2002) A Model for the PTX Properties of H2O-NaCl. Unpublished MSc Thesis, Dept. of Geosciences, Virginia Tech, Blacksburg VA, 133 pp.</v>
      </c>
      <c r="AR295" s="30" t="e">
        <f t="shared" si="278"/>
        <v>#VALUE!</v>
      </c>
      <c r="AS295" s="30" t="e">
        <f t="shared" si="279"/>
        <v>#VALUE!</v>
      </c>
      <c r="AT295" s="30" t="e">
        <f t="shared" si="280"/>
        <v>#VALUE!</v>
      </c>
      <c r="AU295" s="68" t="str">
        <f t="shared" si="281"/>
        <v/>
      </c>
      <c r="AV295" s="30" t="str">
        <f t="shared" si="282"/>
        <v/>
      </c>
      <c r="AW295" s="63" t="e">
        <f>IF(AND(A295&gt;C295,B295="halite"),'Tm-supplement'!AS295,         0.9923-0.030512*(C295/100)^2-0.00021977*(C295/100)^4+0.086241*(D295)/10-0.041768*(C295/100)*(D295/10)+0.014825*(C295/100)^2*(D295/10)+0.001446*(C295/100)^3*(D295/10)-0.0000000030852*(C295/100)^8*(D295/10)+0.013051*(C295/100)*(D295/10)^2-0.0061402*(C295/100)^2*(D295/10)^2-0.0012843*(D295/10)^3+0.00037604*(C295/100)^2*(D295/10)^3-0.0000000099594*(C295/100)^2*(D295/10)^7)</f>
        <v>#VALUE!</v>
      </c>
      <c r="AX295" s="40" t="e">
        <f t="shared" si="283"/>
        <v>#VALUE!</v>
      </c>
      <c r="AY295"/>
    </row>
    <row r="296" spans="1:51" ht="13" customHeight="1">
      <c r="A296" t="str">
        <f>IF(ISBLANK(Main!C188), IF(ISNUMBER(Main!F188), 'Tm-Th-Salinity'!H296,""),Main!C188)</f>
        <v/>
      </c>
      <c r="B296">
        <f>Main!D188</f>
        <v>0</v>
      </c>
      <c r="C296" s="20" t="str">
        <f>IF(ISNUMBER(Main!E188),Main!E188,"")</f>
        <v/>
      </c>
      <c r="D296" s="25" t="e">
        <f>IF('Tm-Th-Salinity'!E296=0, 0.000001, 'Tm-supplement'!BB296)</f>
        <v>#VALUE!</v>
      </c>
      <c r="E296" t="e">
        <f t="shared" si="239"/>
        <v>#VALUE!</v>
      </c>
      <c r="F296" t="e">
        <f t="shared" si="240"/>
        <v>#VALUE!</v>
      </c>
      <c r="G296" t="str">
        <f t="shared" si="241"/>
        <v>DUD</v>
      </c>
      <c r="H296" t="str">
        <f t="shared" si="242"/>
        <v>DUD</v>
      </c>
      <c r="I296" t="str">
        <f t="shared" si="243"/>
        <v>DUD</v>
      </c>
      <c r="J296" t="str">
        <f t="shared" si="244"/>
        <v>DUD</v>
      </c>
      <c r="K296" t="str">
        <f t="shared" si="245"/>
        <v>DUD</v>
      </c>
      <c r="L296" t="str">
        <f t="shared" si="246"/>
        <v>DUD</v>
      </c>
      <c r="M296" t="str">
        <f t="shared" si="247"/>
        <v>DUD</v>
      </c>
      <c r="N296" t="str">
        <f t="shared" si="248"/>
        <v>DUD</v>
      </c>
      <c r="O296" t="str">
        <f t="shared" si="249"/>
        <v>DUD</v>
      </c>
      <c r="P296" t="str">
        <f t="shared" si="250"/>
        <v>DUD</v>
      </c>
      <c r="Q296" t="str">
        <f t="shared" si="251"/>
        <v>DUD</v>
      </c>
      <c r="R296" t="str">
        <f t="shared" si="252"/>
        <v>DUD</v>
      </c>
      <c r="S296" t="str">
        <f t="shared" si="253"/>
        <v>DUD</v>
      </c>
      <c r="T296" t="str">
        <f t="shared" si="254"/>
        <v>DUD</v>
      </c>
      <c r="U296" t="str">
        <f t="shared" si="255"/>
        <v>DUD</v>
      </c>
      <c r="V296" t="str">
        <f t="shared" si="256"/>
        <v>DUD</v>
      </c>
      <c r="W296" t="str">
        <f t="shared" si="257"/>
        <v>DUD</v>
      </c>
      <c r="X296" t="str">
        <f t="shared" si="258"/>
        <v>DUD</v>
      </c>
      <c r="Y296" t="str">
        <f t="shared" si="259"/>
        <v>DUD</v>
      </c>
      <c r="Z296" t="str">
        <f t="shared" si="260"/>
        <v>DUD</v>
      </c>
      <c r="AA296" t="str">
        <f t="shared" si="261"/>
        <v>DUD</v>
      </c>
      <c r="AB296" t="str">
        <f t="shared" si="262"/>
        <v>DUD</v>
      </c>
      <c r="AC296" t="str">
        <f t="shared" si="263"/>
        <v>DUD</v>
      </c>
      <c r="AD296" t="str">
        <f t="shared" si="264"/>
        <v>DUD</v>
      </c>
      <c r="AE296" t="str">
        <f t="shared" si="265"/>
        <v>DUD</v>
      </c>
      <c r="AF296" t="str">
        <f t="shared" si="266"/>
        <v>DUD</v>
      </c>
      <c r="AG296" t="str">
        <f t="shared" si="267"/>
        <v>DUD</v>
      </c>
      <c r="AH296" t="str">
        <f t="shared" si="268"/>
        <v>DUD</v>
      </c>
      <c r="AI296" t="str">
        <f t="shared" si="269"/>
        <v>DUD</v>
      </c>
      <c r="AJ296" t="str">
        <f t="shared" si="270"/>
        <v>DUD</v>
      </c>
      <c r="AK296" t="str">
        <f t="shared" si="271"/>
        <v>DUD</v>
      </c>
      <c r="AL296" t="str">
        <f t="shared" si="272"/>
        <v>DUD</v>
      </c>
      <c r="AM296" t="str">
        <f t="shared" si="273"/>
        <v>DUD</v>
      </c>
      <c r="AN296" t="str">
        <f t="shared" si="274"/>
        <v>DUD</v>
      </c>
      <c r="AO296">
        <f t="shared" si="275"/>
        <v>0</v>
      </c>
      <c r="AP296" s="69">
        <f t="shared" si="276"/>
        <v>1</v>
      </c>
      <c r="AQ296" s="21" t="str">
        <f t="shared" si="277"/>
        <v>Atkinson, A.B. Jr. (2002) A Model for the PTX Properties of H2O-NaCl. Unpublished MSc Thesis, Dept. of Geosciences, Virginia Tech, Blacksburg VA, 133 pp.</v>
      </c>
      <c r="AR296" s="30" t="e">
        <f t="shared" si="278"/>
        <v>#VALUE!</v>
      </c>
      <c r="AS296" s="30" t="e">
        <f t="shared" si="279"/>
        <v>#VALUE!</v>
      </c>
      <c r="AT296" s="30" t="e">
        <f t="shared" si="280"/>
        <v>#VALUE!</v>
      </c>
      <c r="AU296" s="68" t="str">
        <f t="shared" si="281"/>
        <v/>
      </c>
      <c r="AV296" s="30" t="str">
        <f t="shared" si="282"/>
        <v/>
      </c>
      <c r="AW296" s="63" t="e">
        <f>IF(AND(A296&gt;C296,B296="halite"),'Tm-supplement'!AS296,         0.9923-0.030512*(C296/100)^2-0.00021977*(C296/100)^4+0.086241*(D296)/10-0.041768*(C296/100)*(D296/10)+0.014825*(C296/100)^2*(D296/10)+0.001446*(C296/100)^3*(D296/10)-0.0000000030852*(C296/100)^8*(D296/10)+0.013051*(C296/100)*(D296/10)^2-0.0061402*(C296/100)^2*(D296/10)^2-0.0012843*(D296/10)^3+0.00037604*(C296/100)^2*(D296/10)^3-0.0000000099594*(C296/100)^2*(D296/10)^7)</f>
        <v>#VALUE!</v>
      </c>
      <c r="AX296" s="40" t="e">
        <f t="shared" si="283"/>
        <v>#VALUE!</v>
      </c>
      <c r="AY296"/>
    </row>
    <row r="297" spans="1:51" ht="13" customHeight="1">
      <c r="A297" t="str">
        <f>IF(ISBLANK(Main!C189), IF(ISNUMBER(Main!F189), 'Tm-Th-Salinity'!H297,""),Main!C189)</f>
        <v/>
      </c>
      <c r="B297">
        <f>Main!D189</f>
        <v>0</v>
      </c>
      <c r="C297" s="20" t="str">
        <f>IF(ISNUMBER(Main!E189),Main!E189,"")</f>
        <v/>
      </c>
      <c r="D297" s="25" t="e">
        <f>IF('Tm-Th-Salinity'!E297=0, 0.000001, 'Tm-supplement'!BB297)</f>
        <v>#VALUE!</v>
      </c>
      <c r="E297" t="e">
        <f t="shared" si="239"/>
        <v>#VALUE!</v>
      </c>
      <c r="F297" t="e">
        <f t="shared" si="240"/>
        <v>#VALUE!</v>
      </c>
      <c r="G297" t="str">
        <f t="shared" si="241"/>
        <v>DUD</v>
      </c>
      <c r="H297" t="str">
        <f t="shared" si="242"/>
        <v>DUD</v>
      </c>
      <c r="I297" t="str">
        <f t="shared" si="243"/>
        <v>DUD</v>
      </c>
      <c r="J297" t="str">
        <f t="shared" si="244"/>
        <v>DUD</v>
      </c>
      <c r="K297" t="str">
        <f t="shared" si="245"/>
        <v>DUD</v>
      </c>
      <c r="L297" t="str">
        <f t="shared" si="246"/>
        <v>DUD</v>
      </c>
      <c r="M297" t="str">
        <f t="shared" si="247"/>
        <v>DUD</v>
      </c>
      <c r="N297" t="str">
        <f t="shared" si="248"/>
        <v>DUD</v>
      </c>
      <c r="O297" t="str">
        <f t="shared" si="249"/>
        <v>DUD</v>
      </c>
      <c r="P297" t="str">
        <f t="shared" si="250"/>
        <v>DUD</v>
      </c>
      <c r="Q297" t="str">
        <f t="shared" si="251"/>
        <v>DUD</v>
      </c>
      <c r="R297" t="str">
        <f t="shared" si="252"/>
        <v>DUD</v>
      </c>
      <c r="S297" t="str">
        <f t="shared" si="253"/>
        <v>DUD</v>
      </c>
      <c r="T297" t="str">
        <f t="shared" si="254"/>
        <v>DUD</v>
      </c>
      <c r="U297" t="str">
        <f t="shared" si="255"/>
        <v>DUD</v>
      </c>
      <c r="V297" t="str">
        <f t="shared" si="256"/>
        <v>DUD</v>
      </c>
      <c r="W297" t="str">
        <f t="shared" si="257"/>
        <v>DUD</v>
      </c>
      <c r="X297" t="str">
        <f t="shared" si="258"/>
        <v>DUD</v>
      </c>
      <c r="Y297" t="str">
        <f t="shared" si="259"/>
        <v>DUD</v>
      </c>
      <c r="Z297" t="str">
        <f t="shared" si="260"/>
        <v>DUD</v>
      </c>
      <c r="AA297" t="str">
        <f t="shared" si="261"/>
        <v>DUD</v>
      </c>
      <c r="AB297" t="str">
        <f t="shared" si="262"/>
        <v>DUD</v>
      </c>
      <c r="AC297" t="str">
        <f t="shared" si="263"/>
        <v>DUD</v>
      </c>
      <c r="AD297" t="str">
        <f t="shared" si="264"/>
        <v>DUD</v>
      </c>
      <c r="AE297" t="str">
        <f t="shared" si="265"/>
        <v>DUD</v>
      </c>
      <c r="AF297" t="str">
        <f t="shared" si="266"/>
        <v>DUD</v>
      </c>
      <c r="AG297" t="str">
        <f t="shared" si="267"/>
        <v>DUD</v>
      </c>
      <c r="AH297" t="str">
        <f t="shared" si="268"/>
        <v>DUD</v>
      </c>
      <c r="AI297" t="str">
        <f t="shared" si="269"/>
        <v>DUD</v>
      </c>
      <c r="AJ297" t="str">
        <f t="shared" si="270"/>
        <v>DUD</v>
      </c>
      <c r="AK297" t="str">
        <f t="shared" si="271"/>
        <v>DUD</v>
      </c>
      <c r="AL297" t="str">
        <f t="shared" si="272"/>
        <v>DUD</v>
      </c>
      <c r="AM297" t="str">
        <f t="shared" si="273"/>
        <v>DUD</v>
      </c>
      <c r="AN297" t="str">
        <f t="shared" si="274"/>
        <v>DUD</v>
      </c>
      <c r="AO297">
        <f t="shared" si="275"/>
        <v>0</v>
      </c>
      <c r="AP297" s="69">
        <f t="shared" si="276"/>
        <v>1</v>
      </c>
      <c r="AQ297" s="21" t="str">
        <f t="shared" si="277"/>
        <v>Atkinson, A.B. Jr. (2002) A Model for the PTX Properties of H2O-NaCl. Unpublished MSc Thesis, Dept. of Geosciences, Virginia Tech, Blacksburg VA, 133 pp.</v>
      </c>
      <c r="AR297" s="30" t="e">
        <f t="shared" si="278"/>
        <v>#VALUE!</v>
      </c>
      <c r="AS297" s="30" t="e">
        <f t="shared" si="279"/>
        <v>#VALUE!</v>
      </c>
      <c r="AT297" s="30" t="e">
        <f t="shared" si="280"/>
        <v>#VALUE!</v>
      </c>
      <c r="AU297" s="68" t="str">
        <f t="shared" si="281"/>
        <v/>
      </c>
      <c r="AV297" s="30" t="str">
        <f t="shared" si="282"/>
        <v/>
      </c>
      <c r="AW297" s="63" t="e">
        <f>IF(AND(A297&gt;C297,B297="halite"),'Tm-supplement'!AS297,         0.9923-0.030512*(C297/100)^2-0.00021977*(C297/100)^4+0.086241*(D297)/10-0.041768*(C297/100)*(D297/10)+0.014825*(C297/100)^2*(D297/10)+0.001446*(C297/100)^3*(D297/10)-0.0000000030852*(C297/100)^8*(D297/10)+0.013051*(C297/100)*(D297/10)^2-0.0061402*(C297/100)^2*(D297/10)^2-0.0012843*(D297/10)^3+0.00037604*(C297/100)^2*(D297/10)^3-0.0000000099594*(C297/100)^2*(D297/10)^7)</f>
        <v>#VALUE!</v>
      </c>
      <c r="AX297" s="40" t="e">
        <f t="shared" si="283"/>
        <v>#VALUE!</v>
      </c>
      <c r="AY297"/>
    </row>
    <row r="298" spans="1:51" ht="13" customHeight="1">
      <c r="A298" t="str">
        <f>IF(ISBLANK(Main!C190), IF(ISNUMBER(Main!F190), 'Tm-Th-Salinity'!H298,""),Main!C190)</f>
        <v/>
      </c>
      <c r="B298">
        <f>Main!D190</f>
        <v>0</v>
      </c>
      <c r="C298" s="20" t="str">
        <f>IF(ISNUMBER(Main!E190),Main!E190,"")</f>
        <v/>
      </c>
      <c r="D298" s="25" t="e">
        <f>IF('Tm-Th-Salinity'!E298=0, 0.000001, 'Tm-supplement'!BB298)</f>
        <v>#VALUE!</v>
      </c>
      <c r="E298" t="e">
        <f t="shared" si="239"/>
        <v>#VALUE!</v>
      </c>
      <c r="F298" t="e">
        <f t="shared" si="240"/>
        <v>#VALUE!</v>
      </c>
      <c r="G298" t="str">
        <f t="shared" si="241"/>
        <v>DUD</v>
      </c>
      <c r="H298" t="str">
        <f t="shared" si="242"/>
        <v>DUD</v>
      </c>
      <c r="I298" t="str">
        <f t="shared" si="243"/>
        <v>DUD</v>
      </c>
      <c r="J298" t="str">
        <f t="shared" si="244"/>
        <v>DUD</v>
      </c>
      <c r="K298" t="str">
        <f t="shared" si="245"/>
        <v>DUD</v>
      </c>
      <c r="L298" t="str">
        <f t="shared" si="246"/>
        <v>DUD</v>
      </c>
      <c r="M298" t="str">
        <f t="shared" si="247"/>
        <v>DUD</v>
      </c>
      <c r="N298" t="str">
        <f t="shared" si="248"/>
        <v>DUD</v>
      </c>
      <c r="O298" t="str">
        <f t="shared" si="249"/>
        <v>DUD</v>
      </c>
      <c r="P298" t="str">
        <f t="shared" si="250"/>
        <v>DUD</v>
      </c>
      <c r="Q298" t="str">
        <f t="shared" si="251"/>
        <v>DUD</v>
      </c>
      <c r="R298" t="str">
        <f t="shared" si="252"/>
        <v>DUD</v>
      </c>
      <c r="S298" t="str">
        <f t="shared" si="253"/>
        <v>DUD</v>
      </c>
      <c r="T298" t="str">
        <f t="shared" si="254"/>
        <v>DUD</v>
      </c>
      <c r="U298" t="str">
        <f t="shared" si="255"/>
        <v>DUD</v>
      </c>
      <c r="V298" t="str">
        <f t="shared" si="256"/>
        <v>DUD</v>
      </c>
      <c r="W298" t="str">
        <f t="shared" si="257"/>
        <v>DUD</v>
      </c>
      <c r="X298" t="str">
        <f t="shared" si="258"/>
        <v>DUD</v>
      </c>
      <c r="Y298" t="str">
        <f t="shared" si="259"/>
        <v>DUD</v>
      </c>
      <c r="Z298" t="str">
        <f t="shared" si="260"/>
        <v>DUD</v>
      </c>
      <c r="AA298" t="str">
        <f t="shared" si="261"/>
        <v>DUD</v>
      </c>
      <c r="AB298" t="str">
        <f t="shared" si="262"/>
        <v>DUD</v>
      </c>
      <c r="AC298" t="str">
        <f t="shared" si="263"/>
        <v>DUD</v>
      </c>
      <c r="AD298" t="str">
        <f t="shared" si="264"/>
        <v>DUD</v>
      </c>
      <c r="AE298" t="str">
        <f t="shared" si="265"/>
        <v>DUD</v>
      </c>
      <c r="AF298" t="str">
        <f t="shared" si="266"/>
        <v>DUD</v>
      </c>
      <c r="AG298" t="str">
        <f t="shared" si="267"/>
        <v>DUD</v>
      </c>
      <c r="AH298" t="str">
        <f t="shared" si="268"/>
        <v>DUD</v>
      </c>
      <c r="AI298" t="str">
        <f t="shared" si="269"/>
        <v>DUD</v>
      </c>
      <c r="AJ298" t="str">
        <f t="shared" si="270"/>
        <v>DUD</v>
      </c>
      <c r="AK298" t="str">
        <f t="shared" si="271"/>
        <v>DUD</v>
      </c>
      <c r="AL298" t="str">
        <f t="shared" si="272"/>
        <v>DUD</v>
      </c>
      <c r="AM298" t="str">
        <f t="shared" si="273"/>
        <v>DUD</v>
      </c>
      <c r="AN298" t="str">
        <f t="shared" si="274"/>
        <v>DUD</v>
      </c>
      <c r="AO298">
        <f t="shared" si="275"/>
        <v>0</v>
      </c>
      <c r="AP298" s="69">
        <f t="shared" si="276"/>
        <v>1</v>
      </c>
      <c r="AQ298" s="21" t="str">
        <f t="shared" si="277"/>
        <v>Atkinson, A.B. Jr. (2002) A Model for the PTX Properties of H2O-NaCl. Unpublished MSc Thesis, Dept. of Geosciences, Virginia Tech, Blacksburg VA, 133 pp.</v>
      </c>
      <c r="AR298" s="30" t="e">
        <f t="shared" si="278"/>
        <v>#VALUE!</v>
      </c>
      <c r="AS298" s="30" t="e">
        <f t="shared" si="279"/>
        <v>#VALUE!</v>
      </c>
      <c r="AT298" s="30" t="e">
        <f t="shared" si="280"/>
        <v>#VALUE!</v>
      </c>
      <c r="AU298" s="68" t="str">
        <f t="shared" si="281"/>
        <v/>
      </c>
      <c r="AV298" s="30" t="str">
        <f t="shared" si="282"/>
        <v/>
      </c>
      <c r="AW298" s="63" t="e">
        <f>IF(AND(A298&gt;C298,B298="halite"),'Tm-supplement'!AS298,         0.9923-0.030512*(C298/100)^2-0.00021977*(C298/100)^4+0.086241*(D298)/10-0.041768*(C298/100)*(D298/10)+0.014825*(C298/100)^2*(D298/10)+0.001446*(C298/100)^3*(D298/10)-0.0000000030852*(C298/100)^8*(D298/10)+0.013051*(C298/100)*(D298/10)^2-0.0061402*(C298/100)^2*(D298/10)^2-0.0012843*(D298/10)^3+0.00037604*(C298/100)^2*(D298/10)^3-0.0000000099594*(C298/100)^2*(D298/10)^7)</f>
        <v>#VALUE!</v>
      </c>
      <c r="AX298" s="40" t="e">
        <f t="shared" si="283"/>
        <v>#VALUE!</v>
      </c>
      <c r="AY298"/>
    </row>
    <row r="299" spans="1:51" ht="13" customHeight="1">
      <c r="A299" t="str">
        <f>IF(ISBLANK(Main!C191), IF(ISNUMBER(Main!F191), 'Tm-Th-Salinity'!H299,""),Main!C191)</f>
        <v/>
      </c>
      <c r="B299">
        <f>Main!D191</f>
        <v>0</v>
      </c>
      <c r="C299" s="20" t="str">
        <f>IF(ISNUMBER(Main!E191),Main!E191,"")</f>
        <v/>
      </c>
      <c r="D299" s="25" t="e">
        <f>IF('Tm-Th-Salinity'!E299=0, 0.000001, 'Tm-supplement'!BB299)</f>
        <v>#VALUE!</v>
      </c>
      <c r="E299" t="e">
        <f t="shared" si="239"/>
        <v>#VALUE!</v>
      </c>
      <c r="F299" t="e">
        <f t="shared" si="240"/>
        <v>#VALUE!</v>
      </c>
      <c r="G299" t="str">
        <f t="shared" si="241"/>
        <v>DUD</v>
      </c>
      <c r="H299" t="str">
        <f t="shared" si="242"/>
        <v>DUD</v>
      </c>
      <c r="I299" t="str">
        <f t="shared" si="243"/>
        <v>DUD</v>
      </c>
      <c r="J299" t="str">
        <f t="shared" si="244"/>
        <v>DUD</v>
      </c>
      <c r="K299" t="str">
        <f t="shared" si="245"/>
        <v>DUD</v>
      </c>
      <c r="L299" t="str">
        <f t="shared" si="246"/>
        <v>DUD</v>
      </c>
      <c r="M299" t="str">
        <f t="shared" si="247"/>
        <v>DUD</v>
      </c>
      <c r="N299" t="str">
        <f t="shared" si="248"/>
        <v>DUD</v>
      </c>
      <c r="O299" t="str">
        <f t="shared" si="249"/>
        <v>DUD</v>
      </c>
      <c r="P299" t="str">
        <f t="shared" si="250"/>
        <v>DUD</v>
      </c>
      <c r="Q299" t="str">
        <f t="shared" si="251"/>
        <v>DUD</v>
      </c>
      <c r="R299" t="str">
        <f t="shared" si="252"/>
        <v>DUD</v>
      </c>
      <c r="S299" t="str">
        <f t="shared" si="253"/>
        <v>DUD</v>
      </c>
      <c r="T299" t="str">
        <f t="shared" si="254"/>
        <v>DUD</v>
      </c>
      <c r="U299" t="str">
        <f t="shared" si="255"/>
        <v>DUD</v>
      </c>
      <c r="V299" t="str">
        <f t="shared" si="256"/>
        <v>DUD</v>
      </c>
      <c r="W299" t="str">
        <f t="shared" si="257"/>
        <v>DUD</v>
      </c>
      <c r="X299" t="str">
        <f t="shared" si="258"/>
        <v>DUD</v>
      </c>
      <c r="Y299" t="str">
        <f t="shared" si="259"/>
        <v>DUD</v>
      </c>
      <c r="Z299" t="str">
        <f t="shared" si="260"/>
        <v>DUD</v>
      </c>
      <c r="AA299" t="str">
        <f t="shared" si="261"/>
        <v>DUD</v>
      </c>
      <c r="AB299" t="str">
        <f t="shared" si="262"/>
        <v>DUD</v>
      </c>
      <c r="AC299" t="str">
        <f t="shared" si="263"/>
        <v>DUD</v>
      </c>
      <c r="AD299" t="str">
        <f t="shared" si="264"/>
        <v>DUD</v>
      </c>
      <c r="AE299" t="str">
        <f t="shared" si="265"/>
        <v>DUD</v>
      </c>
      <c r="AF299" t="str">
        <f t="shared" si="266"/>
        <v>DUD</v>
      </c>
      <c r="AG299" t="str">
        <f t="shared" si="267"/>
        <v>DUD</v>
      </c>
      <c r="AH299" t="str">
        <f t="shared" si="268"/>
        <v>DUD</v>
      </c>
      <c r="AI299" t="str">
        <f t="shared" si="269"/>
        <v>DUD</v>
      </c>
      <c r="AJ299" t="str">
        <f t="shared" si="270"/>
        <v>DUD</v>
      </c>
      <c r="AK299" t="str">
        <f t="shared" si="271"/>
        <v>DUD</v>
      </c>
      <c r="AL299" t="str">
        <f t="shared" si="272"/>
        <v>DUD</v>
      </c>
      <c r="AM299" t="str">
        <f t="shared" si="273"/>
        <v>DUD</v>
      </c>
      <c r="AN299" t="str">
        <f t="shared" si="274"/>
        <v>DUD</v>
      </c>
      <c r="AO299">
        <f t="shared" si="275"/>
        <v>0</v>
      </c>
      <c r="AP299" s="69">
        <f t="shared" si="276"/>
        <v>1</v>
      </c>
      <c r="AQ299" s="21" t="str">
        <f t="shared" si="277"/>
        <v>Atkinson, A.B. Jr. (2002) A Model for the PTX Properties of H2O-NaCl. Unpublished MSc Thesis, Dept. of Geosciences, Virginia Tech, Blacksburg VA, 133 pp.</v>
      </c>
      <c r="AR299" s="30" t="e">
        <f t="shared" si="278"/>
        <v>#VALUE!</v>
      </c>
      <c r="AS299" s="30" t="e">
        <f t="shared" si="279"/>
        <v>#VALUE!</v>
      </c>
      <c r="AT299" s="30" t="e">
        <f t="shared" si="280"/>
        <v>#VALUE!</v>
      </c>
      <c r="AU299" s="68" t="str">
        <f t="shared" si="281"/>
        <v/>
      </c>
      <c r="AV299" s="30" t="str">
        <f t="shared" si="282"/>
        <v/>
      </c>
      <c r="AW299" s="63" t="e">
        <f>IF(AND(A299&gt;C299,B299="halite"),'Tm-supplement'!AS299,         0.9923-0.030512*(C299/100)^2-0.00021977*(C299/100)^4+0.086241*(D299)/10-0.041768*(C299/100)*(D299/10)+0.014825*(C299/100)^2*(D299/10)+0.001446*(C299/100)^3*(D299/10)-0.0000000030852*(C299/100)^8*(D299/10)+0.013051*(C299/100)*(D299/10)^2-0.0061402*(C299/100)^2*(D299/10)^2-0.0012843*(D299/10)^3+0.00037604*(C299/100)^2*(D299/10)^3-0.0000000099594*(C299/100)^2*(D299/10)^7)</f>
        <v>#VALUE!</v>
      </c>
      <c r="AX299" s="40" t="e">
        <f t="shared" si="283"/>
        <v>#VALUE!</v>
      </c>
      <c r="AY299"/>
    </row>
    <row r="300" spans="1:51" ht="13" customHeight="1">
      <c r="A300" t="str">
        <f>IF(ISBLANK(Main!C192), IF(ISNUMBER(Main!F192), 'Tm-Th-Salinity'!H300,""),Main!C192)</f>
        <v/>
      </c>
      <c r="B300">
        <f>Main!D192</f>
        <v>0</v>
      </c>
      <c r="C300" s="20" t="str">
        <f>IF(ISNUMBER(Main!E192),Main!E192,"")</f>
        <v/>
      </c>
      <c r="D300" s="25" t="e">
        <f>IF('Tm-Th-Salinity'!E300=0, 0.000001, 'Tm-supplement'!BB300)</f>
        <v>#VALUE!</v>
      </c>
      <c r="E300" t="e">
        <f t="shared" si="239"/>
        <v>#VALUE!</v>
      </c>
      <c r="F300" t="e">
        <f t="shared" si="240"/>
        <v>#VALUE!</v>
      </c>
      <c r="G300" t="str">
        <f t="shared" si="241"/>
        <v>DUD</v>
      </c>
      <c r="H300" t="str">
        <f t="shared" si="242"/>
        <v>DUD</v>
      </c>
      <c r="I300" t="str">
        <f t="shared" si="243"/>
        <v>DUD</v>
      </c>
      <c r="J300" t="str">
        <f t="shared" si="244"/>
        <v>DUD</v>
      </c>
      <c r="K300" t="str">
        <f t="shared" si="245"/>
        <v>DUD</v>
      </c>
      <c r="L300" t="str">
        <f t="shared" si="246"/>
        <v>DUD</v>
      </c>
      <c r="M300" t="str">
        <f t="shared" si="247"/>
        <v>DUD</v>
      </c>
      <c r="N300" t="str">
        <f t="shared" si="248"/>
        <v>DUD</v>
      </c>
      <c r="O300" t="str">
        <f t="shared" si="249"/>
        <v>DUD</v>
      </c>
      <c r="P300" t="str">
        <f t="shared" si="250"/>
        <v>DUD</v>
      </c>
      <c r="Q300" t="str">
        <f t="shared" si="251"/>
        <v>DUD</v>
      </c>
      <c r="R300" t="str">
        <f t="shared" si="252"/>
        <v>DUD</v>
      </c>
      <c r="S300" t="str">
        <f t="shared" si="253"/>
        <v>DUD</v>
      </c>
      <c r="T300" t="str">
        <f t="shared" si="254"/>
        <v>DUD</v>
      </c>
      <c r="U300" t="str">
        <f t="shared" si="255"/>
        <v>DUD</v>
      </c>
      <c r="V300" t="str">
        <f t="shared" si="256"/>
        <v>DUD</v>
      </c>
      <c r="W300" t="str">
        <f t="shared" si="257"/>
        <v>DUD</v>
      </c>
      <c r="X300" t="str">
        <f t="shared" si="258"/>
        <v>DUD</v>
      </c>
      <c r="Y300" t="str">
        <f t="shared" si="259"/>
        <v>DUD</v>
      </c>
      <c r="Z300" t="str">
        <f t="shared" si="260"/>
        <v>DUD</v>
      </c>
      <c r="AA300" t="str">
        <f t="shared" si="261"/>
        <v>DUD</v>
      </c>
      <c r="AB300" t="str">
        <f t="shared" si="262"/>
        <v>DUD</v>
      </c>
      <c r="AC300" t="str">
        <f t="shared" si="263"/>
        <v>DUD</v>
      </c>
      <c r="AD300" t="str">
        <f t="shared" si="264"/>
        <v>DUD</v>
      </c>
      <c r="AE300" t="str">
        <f t="shared" si="265"/>
        <v>DUD</v>
      </c>
      <c r="AF300" t="str">
        <f t="shared" si="266"/>
        <v>DUD</v>
      </c>
      <c r="AG300" t="str">
        <f t="shared" si="267"/>
        <v>DUD</v>
      </c>
      <c r="AH300" t="str">
        <f t="shared" si="268"/>
        <v>DUD</v>
      </c>
      <c r="AI300" t="str">
        <f t="shared" si="269"/>
        <v>DUD</v>
      </c>
      <c r="AJ300" t="str">
        <f t="shared" si="270"/>
        <v>DUD</v>
      </c>
      <c r="AK300" t="str">
        <f t="shared" si="271"/>
        <v>DUD</v>
      </c>
      <c r="AL300" t="str">
        <f t="shared" si="272"/>
        <v>DUD</v>
      </c>
      <c r="AM300" t="str">
        <f t="shared" si="273"/>
        <v>DUD</v>
      </c>
      <c r="AN300" t="str">
        <f t="shared" si="274"/>
        <v>DUD</v>
      </c>
      <c r="AO300">
        <f t="shared" si="275"/>
        <v>0</v>
      </c>
      <c r="AP300" s="69">
        <f t="shared" si="276"/>
        <v>1</v>
      </c>
      <c r="AQ300" s="21" t="str">
        <f t="shared" si="277"/>
        <v>Atkinson, A.B. Jr. (2002) A Model for the PTX Properties of H2O-NaCl. Unpublished MSc Thesis, Dept. of Geosciences, Virginia Tech, Blacksburg VA, 133 pp.</v>
      </c>
      <c r="AR300" s="30" t="e">
        <f t="shared" si="278"/>
        <v>#VALUE!</v>
      </c>
      <c r="AS300" s="30" t="e">
        <f t="shared" si="279"/>
        <v>#VALUE!</v>
      </c>
      <c r="AT300" s="30" t="e">
        <f t="shared" si="280"/>
        <v>#VALUE!</v>
      </c>
      <c r="AU300" s="68" t="str">
        <f t="shared" si="281"/>
        <v/>
      </c>
      <c r="AV300" s="30" t="str">
        <f t="shared" si="282"/>
        <v/>
      </c>
      <c r="AW300" s="63" t="e">
        <f>IF(AND(A300&gt;C300,B300="halite"),'Tm-supplement'!AS300,         0.9923-0.030512*(C300/100)^2-0.00021977*(C300/100)^4+0.086241*(D300)/10-0.041768*(C300/100)*(D300/10)+0.014825*(C300/100)^2*(D300/10)+0.001446*(C300/100)^3*(D300/10)-0.0000000030852*(C300/100)^8*(D300/10)+0.013051*(C300/100)*(D300/10)^2-0.0061402*(C300/100)^2*(D300/10)^2-0.0012843*(D300/10)^3+0.00037604*(C300/100)^2*(D300/10)^3-0.0000000099594*(C300/100)^2*(D300/10)^7)</f>
        <v>#VALUE!</v>
      </c>
      <c r="AX300" s="40" t="e">
        <f t="shared" si="283"/>
        <v>#VALUE!</v>
      </c>
      <c r="AY300"/>
    </row>
    <row r="301" spans="1:51" ht="13" customHeight="1">
      <c r="D301" s="25"/>
      <c r="AP301" s="69"/>
      <c r="AQ301" s="21"/>
      <c r="AR301" s="30"/>
      <c r="AS301" s="30"/>
      <c r="AT301" s="30"/>
      <c r="AU301" s="68"/>
      <c r="AV301" s="30"/>
      <c r="AX301" s="40"/>
      <c r="AY301"/>
    </row>
    <row r="302" spans="1:51" ht="13" customHeight="1">
      <c r="D302" s="25"/>
      <c r="AP302" s="69"/>
      <c r="AQ302" s="21"/>
      <c r="AR302" s="30"/>
      <c r="AS302" s="30"/>
      <c r="AT302" s="30"/>
      <c r="AU302" s="68"/>
      <c r="AV302" s="30"/>
      <c r="AX302" s="40"/>
      <c r="AY302"/>
    </row>
    <row r="303" spans="1:51" ht="13" customHeight="1">
      <c r="D303" s="25"/>
      <c r="AP303" s="69"/>
      <c r="AQ303" s="21"/>
      <c r="AR303" s="30"/>
      <c r="AS303" s="30"/>
      <c r="AT303" s="30"/>
      <c r="AU303" s="68"/>
      <c r="AV303" s="30"/>
      <c r="AX303" s="40"/>
      <c r="AY303"/>
    </row>
    <row r="304" spans="1:51" ht="13" customHeight="1">
      <c r="D304" s="25"/>
      <c r="AP304" s="69"/>
      <c r="AQ304" s="21"/>
      <c r="AR304" s="30"/>
      <c r="AS304" s="30"/>
      <c r="AT304" s="30"/>
      <c r="AU304" s="68"/>
      <c r="AV304" s="30"/>
      <c r="AX304" s="40"/>
      <c r="AY304"/>
    </row>
    <row r="305" spans="4:51" ht="13" customHeight="1">
      <c r="D305" s="25"/>
      <c r="AP305" s="69"/>
      <c r="AQ305" s="21"/>
      <c r="AR305" s="30"/>
      <c r="AS305" s="30"/>
      <c r="AT305" s="30"/>
      <c r="AU305" s="68"/>
      <c r="AV305" s="30"/>
      <c r="AX305" s="40"/>
      <c r="AY305"/>
    </row>
    <row r="306" spans="4:51" ht="13" customHeight="1">
      <c r="D306" s="25"/>
      <c r="AP306" s="69"/>
      <c r="AQ306" s="21"/>
      <c r="AR306" s="30"/>
      <c r="AS306" s="30"/>
      <c r="AT306" s="30"/>
      <c r="AU306" s="68"/>
      <c r="AV306" s="30"/>
      <c r="AX306" s="40"/>
      <c r="AY306"/>
    </row>
    <row r="307" spans="4:51" ht="13" customHeight="1">
      <c r="D307" s="25"/>
      <c r="AP307" s="69"/>
      <c r="AQ307" s="21"/>
      <c r="AR307" s="30"/>
      <c r="AS307" s="30"/>
      <c r="AT307" s="30"/>
      <c r="AU307" s="68"/>
      <c r="AV307" s="30"/>
      <c r="AX307" s="40"/>
      <c r="AY307"/>
    </row>
    <row r="308" spans="4:51" ht="13" customHeight="1">
      <c r="D308" s="25"/>
      <c r="AP308" s="69"/>
      <c r="AQ308" s="21"/>
      <c r="AR308" s="30"/>
      <c r="AS308" s="30"/>
      <c r="AT308" s="30"/>
      <c r="AU308" s="68"/>
      <c r="AV308" s="30"/>
      <c r="AX308" s="40"/>
      <c r="AY308"/>
    </row>
    <row r="309" spans="4:51" ht="13" customHeight="1">
      <c r="D309" s="25"/>
      <c r="AP309" s="69"/>
      <c r="AQ309" s="21"/>
      <c r="AR309" s="30"/>
      <c r="AS309" s="30"/>
      <c r="AT309" s="30"/>
      <c r="AU309" s="68"/>
      <c r="AV309" s="30"/>
      <c r="AX309" s="40"/>
      <c r="AY309"/>
    </row>
    <row r="310" spans="4:51" ht="13" customHeight="1">
      <c r="D310" s="25"/>
      <c r="AP310" s="69"/>
      <c r="AQ310" s="21"/>
      <c r="AR310" s="30"/>
      <c r="AS310" s="30"/>
      <c r="AT310" s="30"/>
      <c r="AU310" s="68"/>
      <c r="AV310" s="30"/>
      <c r="AX310" s="40"/>
      <c r="AY310"/>
    </row>
    <row r="311" spans="4:51" ht="13" customHeight="1">
      <c r="D311" s="25"/>
      <c r="AP311" s="69"/>
      <c r="AQ311" s="21"/>
      <c r="AR311" s="30"/>
      <c r="AS311" s="30"/>
      <c r="AT311" s="30"/>
      <c r="AU311" s="68"/>
      <c r="AV311" s="30"/>
      <c r="AX311" s="40"/>
      <c r="AY311"/>
    </row>
    <row r="312" spans="4:51" ht="13" customHeight="1">
      <c r="D312" s="25"/>
      <c r="AP312" s="69"/>
      <c r="AQ312" s="21"/>
      <c r="AR312" s="30"/>
      <c r="AS312" s="30"/>
      <c r="AT312" s="30"/>
      <c r="AU312" s="68"/>
      <c r="AV312" s="30"/>
      <c r="AX312" s="40"/>
      <c r="AY312"/>
    </row>
    <row r="313" spans="4:51" ht="13" customHeight="1">
      <c r="D313" s="25"/>
      <c r="AP313" s="69"/>
      <c r="AQ313" s="21"/>
      <c r="AR313" s="30"/>
      <c r="AS313" s="30"/>
      <c r="AT313" s="30"/>
      <c r="AU313" s="68"/>
      <c r="AV313" s="30"/>
      <c r="AX313" s="40"/>
      <c r="AY313"/>
    </row>
    <row r="314" spans="4:51" ht="13" customHeight="1">
      <c r="D314" s="25"/>
      <c r="AP314" s="69"/>
      <c r="AQ314" s="21"/>
      <c r="AR314" s="30"/>
      <c r="AS314" s="30"/>
      <c r="AT314" s="30"/>
      <c r="AU314" s="68"/>
      <c r="AV314" s="30"/>
      <c r="AX314" s="40"/>
      <c r="AY314"/>
    </row>
    <row r="315" spans="4:51" ht="13" customHeight="1">
      <c r="D315" s="25"/>
      <c r="AP315" s="69"/>
      <c r="AQ315" s="21"/>
      <c r="AR315" s="30"/>
      <c r="AS315" s="30"/>
      <c r="AT315" s="30"/>
      <c r="AU315" s="68"/>
      <c r="AV315" s="30"/>
      <c r="AX315" s="40"/>
      <c r="AY315"/>
    </row>
    <row r="316" spans="4:51" ht="13" customHeight="1">
      <c r="D316" s="25"/>
      <c r="AP316" s="69"/>
      <c r="AQ316" s="21"/>
      <c r="AR316" s="30"/>
      <c r="AS316" s="30"/>
      <c r="AT316" s="30"/>
      <c r="AU316" s="68"/>
      <c r="AV316" s="30"/>
      <c r="AX316" s="40"/>
      <c r="AY316"/>
    </row>
    <row r="317" spans="4:51" ht="13" customHeight="1">
      <c r="D317" s="25"/>
      <c r="AP317" s="69"/>
      <c r="AQ317" s="21"/>
      <c r="AR317" s="30"/>
      <c r="AS317" s="30"/>
      <c r="AT317" s="30"/>
      <c r="AU317" s="68"/>
      <c r="AV317" s="30"/>
      <c r="AX317" s="40"/>
      <c r="AY317"/>
    </row>
    <row r="318" spans="4:51" ht="13" customHeight="1">
      <c r="D318" s="25"/>
      <c r="AP318" s="69"/>
      <c r="AQ318" s="21"/>
      <c r="AR318" s="30"/>
      <c r="AS318" s="30"/>
      <c r="AT318" s="30"/>
      <c r="AU318" s="68"/>
      <c r="AV318" s="30"/>
      <c r="AX318" s="40"/>
      <c r="AY318"/>
    </row>
    <row r="319" spans="4:51" ht="13" customHeight="1">
      <c r="D319" s="25"/>
      <c r="AP319" s="69"/>
      <c r="AQ319" s="21"/>
      <c r="AR319" s="30"/>
      <c r="AS319" s="30"/>
      <c r="AT319" s="30"/>
      <c r="AU319" s="68"/>
      <c r="AV319" s="30"/>
      <c r="AX319" s="40"/>
      <c r="AY319"/>
    </row>
    <row r="320" spans="4:51" ht="13" customHeight="1">
      <c r="D320" s="25"/>
      <c r="AP320" s="69"/>
      <c r="AQ320" s="21"/>
      <c r="AR320" s="30"/>
      <c r="AS320" s="30"/>
      <c r="AT320" s="30"/>
      <c r="AU320" s="68"/>
      <c r="AV320" s="30"/>
      <c r="AX320" s="40"/>
      <c r="AY320"/>
    </row>
    <row r="321" spans="4:51" ht="13" customHeight="1">
      <c r="D321" s="25"/>
      <c r="AP321" s="69"/>
      <c r="AQ321" s="21"/>
      <c r="AR321" s="30"/>
      <c r="AS321" s="30"/>
      <c r="AT321" s="30"/>
      <c r="AU321" s="68"/>
      <c r="AV321" s="30"/>
      <c r="AX321" s="40"/>
      <c r="AY321"/>
    </row>
    <row r="322" spans="4:51" ht="13" customHeight="1">
      <c r="D322" s="25"/>
      <c r="AP322" s="69"/>
      <c r="AQ322" s="21"/>
      <c r="AR322" s="30"/>
      <c r="AS322" s="30"/>
      <c r="AT322" s="30"/>
      <c r="AU322" s="68"/>
      <c r="AV322" s="30"/>
      <c r="AX322" s="40"/>
      <c r="AY322"/>
    </row>
    <row r="323" spans="4:51" ht="13" customHeight="1">
      <c r="D323" s="25"/>
      <c r="AP323" s="69"/>
      <c r="AQ323" s="21"/>
      <c r="AR323" s="30"/>
      <c r="AS323" s="30"/>
      <c r="AT323" s="30"/>
      <c r="AU323" s="68"/>
      <c r="AV323" s="30"/>
      <c r="AX323" s="40"/>
      <c r="AY323"/>
    </row>
    <row r="324" spans="4:51" ht="13" customHeight="1">
      <c r="D324" s="25"/>
      <c r="AP324" s="69"/>
      <c r="AQ324" s="21"/>
      <c r="AR324" s="30"/>
      <c r="AS324" s="30"/>
      <c r="AT324" s="30"/>
      <c r="AU324" s="68"/>
      <c r="AV324" s="30"/>
      <c r="AX324" s="40"/>
      <c r="AY324"/>
    </row>
    <row r="325" spans="4:51" ht="13" customHeight="1">
      <c r="D325" s="25"/>
      <c r="AP325" s="69"/>
      <c r="AQ325" s="21"/>
      <c r="AR325" s="30"/>
      <c r="AS325" s="30"/>
      <c r="AT325" s="30"/>
      <c r="AU325" s="68"/>
      <c r="AV325" s="30"/>
      <c r="AX325" s="40"/>
      <c r="AY325"/>
    </row>
    <row r="326" spans="4:51" ht="13" customHeight="1">
      <c r="D326" s="25"/>
      <c r="AP326" s="69"/>
      <c r="AQ326" s="21"/>
      <c r="AR326" s="30"/>
      <c r="AS326" s="30"/>
      <c r="AT326" s="30"/>
      <c r="AU326" s="68"/>
      <c r="AV326" s="30"/>
      <c r="AX326" s="40"/>
      <c r="AY326"/>
    </row>
    <row r="327" spans="4:51" ht="13" customHeight="1">
      <c r="D327" s="25"/>
      <c r="AP327" s="69"/>
      <c r="AQ327" s="21"/>
      <c r="AR327" s="30"/>
      <c r="AS327" s="30"/>
      <c r="AT327" s="30"/>
      <c r="AU327" s="68"/>
      <c r="AV327" s="30"/>
      <c r="AX327" s="40"/>
      <c r="AY327"/>
    </row>
    <row r="328" spans="4:51" ht="13" customHeight="1">
      <c r="D328" s="25"/>
      <c r="AP328" s="69"/>
      <c r="AQ328" s="21"/>
      <c r="AR328" s="30"/>
      <c r="AS328" s="30"/>
      <c r="AT328" s="30"/>
      <c r="AU328" s="68"/>
      <c r="AV328" s="30"/>
      <c r="AX328" s="40"/>
      <c r="AY328"/>
    </row>
    <row r="329" spans="4:51" ht="13" customHeight="1">
      <c r="D329" s="25"/>
      <c r="AP329" s="69"/>
      <c r="AQ329" s="21"/>
      <c r="AR329" s="30"/>
      <c r="AS329" s="30"/>
      <c r="AT329" s="30"/>
      <c r="AU329" s="68"/>
      <c r="AV329" s="30"/>
      <c r="AX329" s="40"/>
      <c r="AY329"/>
    </row>
    <row r="330" spans="4:51" ht="13" customHeight="1">
      <c r="D330" s="25"/>
      <c r="AP330" s="69"/>
      <c r="AQ330" s="21"/>
      <c r="AR330" s="30"/>
      <c r="AS330" s="30"/>
      <c r="AT330" s="30"/>
      <c r="AU330" s="68"/>
      <c r="AV330" s="30"/>
      <c r="AX330" s="40"/>
      <c r="AY330"/>
    </row>
    <row r="331" spans="4:51" ht="13" customHeight="1">
      <c r="D331" s="25"/>
      <c r="AP331" s="69"/>
      <c r="AQ331" s="21"/>
      <c r="AR331" s="30"/>
      <c r="AS331" s="30"/>
      <c r="AT331" s="30"/>
      <c r="AU331" s="68"/>
      <c r="AV331" s="30"/>
      <c r="AX331" s="40"/>
      <c r="AY331"/>
    </row>
    <row r="332" spans="4:51" ht="13" customHeight="1">
      <c r="D332" s="25"/>
      <c r="AP332" s="69"/>
      <c r="AQ332" s="21"/>
      <c r="AR332" s="30"/>
      <c r="AS332" s="30"/>
      <c r="AT332" s="30"/>
      <c r="AU332" s="68"/>
      <c r="AV332" s="30"/>
      <c r="AX332" s="40"/>
      <c r="AY332"/>
    </row>
    <row r="333" spans="4:51" ht="13" customHeight="1">
      <c r="D333" s="25"/>
      <c r="AP333" s="69"/>
      <c r="AQ333" s="21"/>
      <c r="AR333" s="30"/>
      <c r="AS333" s="30"/>
      <c r="AT333" s="30"/>
      <c r="AU333" s="68"/>
      <c r="AV333" s="30"/>
      <c r="AX333" s="40"/>
      <c r="AY333"/>
    </row>
    <row r="334" spans="4:51" ht="13" customHeight="1">
      <c r="D334" s="25"/>
      <c r="AP334" s="69"/>
      <c r="AQ334" s="21"/>
      <c r="AR334" s="30"/>
      <c r="AS334" s="30"/>
      <c r="AT334" s="30"/>
      <c r="AU334" s="68"/>
      <c r="AV334" s="30"/>
      <c r="AX334" s="40"/>
      <c r="AY334"/>
    </row>
    <row r="335" spans="4:51" ht="13" customHeight="1">
      <c r="D335" s="25"/>
      <c r="AP335" s="69"/>
      <c r="AQ335" s="21"/>
      <c r="AR335" s="30"/>
      <c r="AS335" s="30"/>
      <c r="AT335" s="30"/>
      <c r="AU335" s="68"/>
      <c r="AV335" s="30"/>
      <c r="AX335" s="40"/>
      <c r="AY335"/>
    </row>
    <row r="336" spans="4:51" ht="13" customHeight="1">
      <c r="D336" s="25"/>
      <c r="AP336" s="69"/>
      <c r="AQ336" s="21"/>
      <c r="AR336" s="30"/>
      <c r="AS336" s="30"/>
      <c r="AT336" s="30"/>
      <c r="AU336" s="68"/>
      <c r="AV336" s="30"/>
      <c r="AX336" s="40"/>
      <c r="AY336"/>
    </row>
    <row r="337" spans="4:51" ht="13" customHeight="1">
      <c r="D337" s="25"/>
      <c r="AP337" s="69"/>
      <c r="AQ337" s="21"/>
      <c r="AR337" s="30"/>
      <c r="AS337" s="30"/>
      <c r="AT337" s="30"/>
      <c r="AU337" s="68"/>
      <c r="AV337" s="30"/>
      <c r="AX337" s="40"/>
      <c r="AY337"/>
    </row>
    <row r="338" spans="4:51" ht="13" customHeight="1">
      <c r="D338" s="25"/>
      <c r="AP338" s="69"/>
      <c r="AQ338" s="21"/>
      <c r="AR338" s="30"/>
      <c r="AS338" s="30"/>
      <c r="AT338" s="30"/>
      <c r="AU338" s="68"/>
      <c r="AV338" s="30"/>
      <c r="AX338" s="40"/>
      <c r="AY338"/>
    </row>
    <row r="339" spans="4:51" ht="13" customHeight="1">
      <c r="D339" s="25"/>
      <c r="AP339" s="69"/>
      <c r="AQ339" s="21"/>
      <c r="AR339" s="30"/>
      <c r="AS339" s="30"/>
      <c r="AT339" s="30"/>
      <c r="AU339" s="68"/>
      <c r="AV339" s="30"/>
      <c r="AX339" s="40"/>
      <c r="AY339"/>
    </row>
    <row r="340" spans="4:51" ht="13" customHeight="1">
      <c r="D340" s="25"/>
      <c r="AP340" s="69"/>
      <c r="AQ340" s="21"/>
      <c r="AR340" s="30"/>
      <c r="AS340" s="30"/>
      <c r="AT340" s="30"/>
      <c r="AU340" s="68"/>
      <c r="AV340" s="30"/>
      <c r="AX340" s="40"/>
      <c r="AY340"/>
    </row>
    <row r="341" spans="4:51" ht="13" customHeight="1">
      <c r="D341" s="25"/>
      <c r="AP341" s="69"/>
      <c r="AQ341" s="21"/>
      <c r="AR341" s="30"/>
      <c r="AS341" s="30"/>
      <c r="AT341" s="30"/>
      <c r="AU341" s="68"/>
      <c r="AV341" s="30"/>
      <c r="AX341" s="40"/>
      <c r="AY341"/>
    </row>
    <row r="342" spans="4:51" ht="13" customHeight="1">
      <c r="D342" s="25"/>
      <c r="AP342" s="69"/>
      <c r="AQ342" s="21"/>
      <c r="AR342" s="30"/>
      <c r="AS342" s="30"/>
      <c r="AT342" s="30"/>
      <c r="AU342" s="68"/>
      <c r="AV342" s="30"/>
      <c r="AX342" s="40"/>
      <c r="AY342"/>
    </row>
    <row r="343" spans="4:51" ht="13" customHeight="1">
      <c r="D343" s="25"/>
      <c r="AP343" s="69"/>
      <c r="AQ343" s="21"/>
      <c r="AR343" s="30"/>
      <c r="AS343" s="30"/>
      <c r="AT343" s="30"/>
      <c r="AU343" s="68"/>
      <c r="AV343" s="30"/>
      <c r="AX343" s="40"/>
      <c r="AY343"/>
    </row>
    <row r="344" spans="4:51" ht="13" customHeight="1">
      <c r="D344" s="25"/>
      <c r="AP344" s="69"/>
      <c r="AQ344" s="21"/>
      <c r="AR344" s="30"/>
      <c r="AS344" s="30"/>
      <c r="AT344" s="30"/>
      <c r="AU344" s="68"/>
      <c r="AV344" s="30"/>
      <c r="AX344" s="40"/>
      <c r="AY344"/>
    </row>
    <row r="345" spans="4:51" ht="13" customHeight="1">
      <c r="D345" s="25"/>
      <c r="AP345" s="69"/>
      <c r="AQ345" s="21"/>
      <c r="AR345" s="30"/>
      <c r="AS345" s="30"/>
      <c r="AT345" s="30"/>
      <c r="AU345" s="68"/>
      <c r="AV345" s="30"/>
      <c r="AX345" s="40"/>
      <c r="AY345"/>
    </row>
    <row r="346" spans="4:51" ht="13" customHeight="1">
      <c r="D346" s="25"/>
      <c r="AP346" s="69"/>
      <c r="AQ346" s="21"/>
      <c r="AR346" s="30"/>
      <c r="AS346" s="30"/>
      <c r="AT346" s="30"/>
      <c r="AU346" s="68"/>
      <c r="AV346" s="30"/>
      <c r="AX346" s="40"/>
      <c r="AY346"/>
    </row>
    <row r="347" spans="4:51" ht="13" customHeight="1">
      <c r="D347" s="25"/>
      <c r="AP347" s="69"/>
      <c r="AQ347" s="21"/>
      <c r="AR347" s="30"/>
      <c r="AS347" s="30"/>
      <c r="AT347" s="30"/>
      <c r="AU347" s="68"/>
      <c r="AV347" s="30"/>
      <c r="AX347" s="40"/>
      <c r="AY347"/>
    </row>
    <row r="348" spans="4:51" ht="13" customHeight="1">
      <c r="D348" s="25"/>
      <c r="AP348" s="69"/>
      <c r="AQ348" s="21"/>
      <c r="AR348" s="30"/>
      <c r="AS348" s="30"/>
      <c r="AT348" s="30"/>
      <c r="AU348" s="68"/>
      <c r="AV348" s="30"/>
      <c r="AX348" s="40"/>
      <c r="AY348"/>
    </row>
    <row r="349" spans="4:51" ht="13" customHeight="1">
      <c r="D349" s="25"/>
      <c r="AP349" s="69"/>
      <c r="AQ349" s="21"/>
      <c r="AR349" s="30"/>
      <c r="AS349" s="30"/>
      <c r="AT349" s="30"/>
      <c r="AU349" s="68"/>
      <c r="AV349" s="30"/>
      <c r="AX349" s="40"/>
      <c r="AY349"/>
    </row>
    <row r="350" spans="4:51" ht="13" customHeight="1">
      <c r="D350" s="25"/>
      <c r="AP350" s="69"/>
      <c r="AQ350" s="21"/>
      <c r="AR350" s="30"/>
      <c r="AS350" s="30"/>
      <c r="AT350" s="30"/>
      <c r="AU350" s="68"/>
      <c r="AV350" s="30"/>
      <c r="AX350" s="40"/>
      <c r="AY350"/>
    </row>
    <row r="351" spans="4:51" ht="13" customHeight="1">
      <c r="D351" s="25"/>
      <c r="AP351" s="69"/>
      <c r="AQ351" s="21"/>
      <c r="AR351" s="30"/>
      <c r="AS351" s="30"/>
      <c r="AT351" s="30"/>
      <c r="AU351" s="68"/>
      <c r="AV351" s="30"/>
      <c r="AX351" s="40"/>
      <c r="AY351"/>
    </row>
    <row r="352" spans="4:51" ht="13" customHeight="1">
      <c r="D352" s="25"/>
      <c r="AP352" s="69"/>
      <c r="AQ352" s="21"/>
      <c r="AR352" s="30"/>
      <c r="AS352" s="30"/>
      <c r="AT352" s="30"/>
      <c r="AU352" s="68"/>
      <c r="AV352" s="30"/>
      <c r="AX352" s="40"/>
      <c r="AY352"/>
    </row>
    <row r="353" spans="4:51" ht="13" customHeight="1">
      <c r="D353" s="25"/>
      <c r="AP353" s="69"/>
      <c r="AQ353" s="21"/>
      <c r="AR353" s="30"/>
      <c r="AS353" s="30"/>
      <c r="AT353" s="30"/>
      <c r="AU353" s="68"/>
      <c r="AV353" s="30"/>
      <c r="AX353" s="40"/>
      <c r="AY353"/>
    </row>
    <row r="354" spans="4:51" ht="13" customHeight="1">
      <c r="D354" s="25"/>
      <c r="AP354" s="69"/>
      <c r="AQ354" s="21"/>
      <c r="AR354" s="30"/>
      <c r="AS354" s="30"/>
      <c r="AT354" s="30"/>
      <c r="AU354" s="68"/>
      <c r="AV354" s="30"/>
      <c r="AX354" s="40"/>
      <c r="AY354"/>
    </row>
    <row r="355" spans="4:51" ht="13" customHeight="1">
      <c r="D355" s="25"/>
      <c r="AP355" s="69"/>
      <c r="AQ355" s="21"/>
      <c r="AR355" s="30"/>
      <c r="AS355" s="30"/>
      <c r="AT355" s="30"/>
      <c r="AU355" s="68"/>
      <c r="AV355" s="30"/>
      <c r="AX355" s="40"/>
      <c r="AY355"/>
    </row>
    <row r="356" spans="4:51" ht="13" customHeight="1">
      <c r="D356" s="25"/>
      <c r="AP356" s="69"/>
      <c r="AQ356" s="21"/>
      <c r="AR356" s="30"/>
      <c r="AS356" s="30"/>
      <c r="AT356" s="30"/>
      <c r="AU356" s="68"/>
      <c r="AV356" s="30"/>
      <c r="AX356" s="40"/>
      <c r="AY356"/>
    </row>
    <row r="357" spans="4:51" ht="13" customHeight="1">
      <c r="D357" s="25"/>
      <c r="AP357" s="69"/>
      <c r="AQ357" s="21"/>
      <c r="AR357" s="30"/>
      <c r="AS357" s="30"/>
      <c r="AT357" s="30"/>
      <c r="AU357" s="68"/>
      <c r="AV357" s="30"/>
      <c r="AX357" s="40"/>
      <c r="AY357"/>
    </row>
    <row r="358" spans="4:51" ht="13" customHeight="1">
      <c r="D358" s="25"/>
      <c r="AP358" s="69"/>
      <c r="AQ358" s="21"/>
      <c r="AR358" s="30"/>
      <c r="AS358" s="30"/>
      <c r="AT358" s="30"/>
      <c r="AU358" s="68"/>
      <c r="AV358" s="30"/>
      <c r="AX358" s="40"/>
      <c r="AY358"/>
    </row>
    <row r="359" spans="4:51" ht="13" customHeight="1">
      <c r="D359" s="25"/>
      <c r="AP359" s="69"/>
      <c r="AQ359" s="21"/>
      <c r="AR359" s="30"/>
      <c r="AS359" s="30"/>
      <c r="AT359" s="30"/>
      <c r="AU359" s="68"/>
      <c r="AV359" s="30"/>
      <c r="AX359" s="40"/>
      <c r="AY359"/>
    </row>
    <row r="360" spans="4:51" ht="13" customHeight="1">
      <c r="D360" s="25"/>
      <c r="AP360" s="69"/>
      <c r="AQ360" s="21"/>
      <c r="AR360" s="30"/>
      <c r="AS360" s="30"/>
      <c r="AT360" s="30"/>
      <c r="AU360" s="68"/>
      <c r="AV360" s="30"/>
      <c r="AX360" s="40"/>
      <c r="AY360"/>
    </row>
    <row r="361" spans="4:51" ht="13" customHeight="1">
      <c r="D361" s="25"/>
      <c r="AP361" s="69"/>
      <c r="AQ361" s="21"/>
      <c r="AR361" s="30"/>
      <c r="AS361" s="30"/>
      <c r="AT361" s="30"/>
      <c r="AU361" s="68"/>
      <c r="AV361" s="30"/>
      <c r="AX361" s="40"/>
      <c r="AY361"/>
    </row>
    <row r="362" spans="4:51" ht="13" customHeight="1">
      <c r="D362" s="25"/>
      <c r="AP362" s="69"/>
      <c r="AQ362" s="21"/>
      <c r="AR362" s="30"/>
      <c r="AS362" s="30"/>
      <c r="AT362" s="30"/>
      <c r="AU362" s="68"/>
      <c r="AV362" s="30"/>
      <c r="AX362" s="40"/>
      <c r="AY362"/>
    </row>
    <row r="363" spans="4:51" ht="13" customHeight="1">
      <c r="D363" s="25"/>
      <c r="AP363" s="69"/>
      <c r="AQ363" s="21"/>
      <c r="AR363" s="30"/>
      <c r="AS363" s="30"/>
      <c r="AT363" s="30"/>
      <c r="AU363" s="68"/>
      <c r="AV363" s="30"/>
      <c r="AX363" s="40"/>
      <c r="AY363"/>
    </row>
    <row r="364" spans="4:51" ht="13" customHeight="1">
      <c r="D364" s="25"/>
      <c r="AP364" s="69"/>
      <c r="AQ364" s="21"/>
      <c r="AR364" s="30"/>
      <c r="AS364" s="30"/>
      <c r="AT364" s="30"/>
      <c r="AU364" s="68"/>
      <c r="AV364" s="30"/>
      <c r="AX364" s="40"/>
      <c r="AY364"/>
    </row>
    <row r="365" spans="4:51" ht="13" customHeight="1">
      <c r="D365" s="25"/>
      <c r="AP365" s="69"/>
      <c r="AQ365" s="21"/>
      <c r="AR365" s="30"/>
      <c r="AS365" s="30"/>
      <c r="AT365" s="30"/>
      <c r="AU365" s="68"/>
      <c r="AV365" s="30"/>
      <c r="AX365" s="40"/>
      <c r="AY365"/>
    </row>
    <row r="366" spans="4:51" ht="13" customHeight="1">
      <c r="D366" s="25"/>
      <c r="AP366" s="69"/>
      <c r="AQ366" s="21"/>
      <c r="AR366" s="30"/>
      <c r="AS366" s="30"/>
      <c r="AT366" s="30"/>
      <c r="AU366" s="68"/>
      <c r="AV366" s="30"/>
      <c r="AX366" s="40"/>
      <c r="AY366"/>
    </row>
    <row r="367" spans="4:51" ht="13" customHeight="1">
      <c r="D367" s="25"/>
      <c r="AP367" s="69"/>
      <c r="AQ367" s="21"/>
      <c r="AR367" s="30"/>
      <c r="AS367" s="30"/>
      <c r="AT367" s="30"/>
      <c r="AU367" s="68"/>
      <c r="AV367" s="30"/>
      <c r="AX367" s="40"/>
      <c r="AY367"/>
    </row>
    <row r="368" spans="4:51" ht="13" customHeight="1">
      <c r="D368" s="25"/>
      <c r="AP368" s="69"/>
      <c r="AQ368" s="21"/>
      <c r="AR368" s="30"/>
      <c r="AS368" s="30"/>
      <c r="AT368" s="30"/>
      <c r="AU368" s="68"/>
      <c r="AV368" s="30"/>
      <c r="AX368" s="40"/>
      <c r="AY368"/>
    </row>
    <row r="369" spans="4:51" ht="13" customHeight="1">
      <c r="D369" s="25"/>
      <c r="AP369" s="69"/>
      <c r="AQ369" s="21"/>
      <c r="AR369" s="30"/>
      <c r="AS369" s="30"/>
      <c r="AT369" s="30"/>
      <c r="AU369" s="68"/>
      <c r="AV369" s="30"/>
      <c r="AX369" s="40"/>
      <c r="AY369"/>
    </row>
    <row r="370" spans="4:51" ht="13" customHeight="1">
      <c r="D370" s="25"/>
      <c r="AP370" s="69"/>
      <c r="AQ370" s="21"/>
      <c r="AR370" s="30"/>
      <c r="AS370" s="30"/>
      <c r="AT370" s="30"/>
      <c r="AU370" s="68"/>
      <c r="AV370" s="30"/>
      <c r="AX370" s="40"/>
      <c r="AY370"/>
    </row>
    <row r="371" spans="4:51" ht="13" customHeight="1">
      <c r="D371" s="25"/>
      <c r="AP371" s="69"/>
      <c r="AQ371" s="21"/>
      <c r="AR371" s="30"/>
      <c r="AS371" s="30"/>
      <c r="AT371" s="30"/>
      <c r="AU371" s="68"/>
      <c r="AV371" s="30"/>
      <c r="AX371" s="40"/>
      <c r="AY371"/>
    </row>
    <row r="372" spans="4:51" ht="13" customHeight="1">
      <c r="D372" s="25"/>
      <c r="AP372" s="69"/>
      <c r="AQ372" s="21"/>
      <c r="AR372" s="30"/>
      <c r="AS372" s="30"/>
      <c r="AT372" s="30"/>
      <c r="AU372" s="68"/>
      <c r="AV372" s="30"/>
      <c r="AX372" s="40"/>
      <c r="AY372"/>
    </row>
    <row r="373" spans="4:51" ht="13" customHeight="1">
      <c r="D373" s="25"/>
      <c r="AP373" s="69"/>
      <c r="AQ373" s="21"/>
      <c r="AR373" s="30"/>
      <c r="AS373" s="30"/>
      <c r="AT373" s="30"/>
      <c r="AU373" s="68"/>
      <c r="AV373" s="30"/>
      <c r="AX373" s="40"/>
      <c r="AY373"/>
    </row>
    <row r="374" spans="4:51" ht="13" customHeight="1">
      <c r="D374" s="25"/>
      <c r="AP374" s="69"/>
      <c r="AQ374" s="21"/>
      <c r="AR374" s="30"/>
      <c r="AS374" s="30"/>
      <c r="AT374" s="30"/>
      <c r="AU374" s="68"/>
      <c r="AV374" s="30"/>
      <c r="AX374" s="40"/>
      <c r="AY374"/>
    </row>
    <row r="375" spans="4:51" ht="13" customHeight="1">
      <c r="D375" s="25"/>
      <c r="AP375" s="69"/>
      <c r="AQ375" s="21"/>
      <c r="AR375" s="30"/>
      <c r="AS375" s="30"/>
      <c r="AT375" s="30"/>
      <c r="AU375" s="68"/>
      <c r="AV375" s="30"/>
      <c r="AX375" s="40"/>
      <c r="AY375"/>
    </row>
    <row r="376" spans="4:51" ht="13" customHeight="1">
      <c r="D376" s="25"/>
      <c r="AP376" s="69"/>
      <c r="AQ376" s="21"/>
      <c r="AR376" s="30"/>
      <c r="AS376" s="30"/>
      <c r="AT376" s="30"/>
      <c r="AU376" s="68"/>
      <c r="AV376" s="30"/>
      <c r="AX376" s="40"/>
      <c r="AY376"/>
    </row>
    <row r="377" spans="4:51" ht="13" customHeight="1">
      <c r="D377" s="25"/>
      <c r="AP377" s="69"/>
      <c r="AQ377" s="21"/>
      <c r="AR377" s="30"/>
      <c r="AS377" s="30"/>
      <c r="AT377" s="30"/>
      <c r="AU377" s="68"/>
      <c r="AV377" s="30"/>
      <c r="AX377" s="40"/>
      <c r="AY377"/>
    </row>
    <row r="378" spans="4:51" ht="13" customHeight="1">
      <c r="D378" s="25"/>
      <c r="AP378" s="69"/>
      <c r="AQ378" s="21"/>
      <c r="AR378" s="30"/>
      <c r="AS378" s="30"/>
      <c r="AT378" s="30"/>
      <c r="AU378" s="68"/>
      <c r="AV378" s="30"/>
      <c r="AX378" s="40"/>
      <c r="AY378"/>
    </row>
    <row r="379" spans="4:51" ht="13" customHeight="1">
      <c r="D379" s="25"/>
      <c r="AP379" s="69"/>
      <c r="AQ379" s="21"/>
      <c r="AR379" s="30"/>
      <c r="AS379" s="30"/>
      <c r="AT379" s="30"/>
      <c r="AU379" s="68"/>
      <c r="AV379" s="30"/>
      <c r="AX379" s="40"/>
      <c r="AY379"/>
    </row>
    <row r="380" spans="4:51" ht="13" customHeight="1">
      <c r="D380" s="25"/>
      <c r="AP380" s="69"/>
      <c r="AQ380" s="21"/>
      <c r="AR380" s="30"/>
      <c r="AS380" s="30"/>
      <c r="AT380" s="30"/>
      <c r="AU380" s="68"/>
      <c r="AV380" s="30"/>
      <c r="AX380" s="40"/>
      <c r="AY380"/>
    </row>
    <row r="381" spans="4:51" ht="13" customHeight="1">
      <c r="D381" s="25"/>
      <c r="AP381" s="69"/>
      <c r="AQ381" s="21"/>
      <c r="AR381" s="30"/>
      <c r="AS381" s="30"/>
      <c r="AT381" s="30"/>
      <c r="AU381" s="68"/>
      <c r="AV381" s="30"/>
      <c r="AX381" s="40"/>
      <c r="AY381"/>
    </row>
    <row r="382" spans="4:51" ht="13" customHeight="1">
      <c r="D382" s="25"/>
      <c r="AP382" s="69"/>
      <c r="AQ382" s="21"/>
      <c r="AR382" s="30"/>
      <c r="AS382" s="30"/>
      <c r="AT382" s="30"/>
      <c r="AU382" s="68"/>
      <c r="AV382" s="30"/>
      <c r="AX382" s="40"/>
      <c r="AY382"/>
    </row>
    <row r="383" spans="4:51" ht="13" customHeight="1">
      <c r="D383" s="25"/>
      <c r="AP383" s="69"/>
      <c r="AQ383" s="21"/>
      <c r="AR383" s="30"/>
      <c r="AS383" s="30"/>
      <c r="AT383" s="30"/>
      <c r="AU383" s="68"/>
      <c r="AV383" s="30"/>
      <c r="AX383" s="40"/>
      <c r="AY383"/>
    </row>
    <row r="384" spans="4:51" ht="13" customHeight="1">
      <c r="D384" s="25"/>
      <c r="AP384" s="69"/>
      <c r="AQ384" s="21"/>
      <c r="AR384" s="30"/>
      <c r="AS384" s="30"/>
      <c r="AT384" s="30"/>
      <c r="AU384" s="68"/>
      <c r="AV384" s="30"/>
      <c r="AX384" s="40"/>
      <c r="AY384"/>
    </row>
    <row r="385" spans="4:51" ht="13" customHeight="1">
      <c r="D385" s="25"/>
      <c r="AP385" s="69"/>
      <c r="AQ385" s="21"/>
      <c r="AR385" s="30"/>
      <c r="AS385" s="30"/>
      <c r="AT385" s="30"/>
      <c r="AU385" s="68"/>
      <c r="AV385" s="30"/>
      <c r="AX385" s="40"/>
      <c r="AY385"/>
    </row>
    <row r="386" spans="4:51" ht="13" customHeight="1">
      <c r="D386" s="25"/>
      <c r="AP386" s="69"/>
      <c r="AQ386" s="21"/>
      <c r="AR386" s="30"/>
      <c r="AS386" s="30"/>
      <c r="AT386" s="30"/>
      <c r="AU386" s="68"/>
      <c r="AV386" s="30"/>
      <c r="AX386" s="40"/>
      <c r="AY386"/>
    </row>
    <row r="387" spans="4:51" ht="13" customHeight="1">
      <c r="D387" s="25"/>
      <c r="AP387" s="69"/>
      <c r="AQ387" s="21"/>
      <c r="AR387" s="30"/>
      <c r="AS387" s="30"/>
      <c r="AT387" s="30"/>
      <c r="AU387" s="68"/>
      <c r="AV387" s="30"/>
      <c r="AX387" s="40"/>
      <c r="AY387"/>
    </row>
    <row r="388" spans="4:51" ht="13" customHeight="1">
      <c r="D388" s="25"/>
      <c r="AP388" s="69"/>
      <c r="AQ388" s="21"/>
      <c r="AR388" s="30"/>
      <c r="AS388" s="30"/>
      <c r="AT388" s="30"/>
      <c r="AU388" s="68"/>
      <c r="AV388" s="30"/>
      <c r="AX388" s="40"/>
      <c r="AY388"/>
    </row>
    <row r="389" spans="4:51" ht="13" customHeight="1">
      <c r="D389" s="25"/>
      <c r="AP389" s="69"/>
      <c r="AQ389" s="21"/>
      <c r="AR389" s="30"/>
      <c r="AS389" s="30"/>
      <c r="AT389" s="30"/>
      <c r="AU389" s="68"/>
      <c r="AV389" s="30"/>
      <c r="AX389" s="40"/>
      <c r="AY389"/>
    </row>
    <row r="390" spans="4:51" ht="13" customHeight="1">
      <c r="D390" s="25"/>
      <c r="AP390" s="69"/>
      <c r="AQ390" s="21"/>
      <c r="AR390" s="30"/>
      <c r="AS390" s="30"/>
      <c r="AT390" s="30"/>
      <c r="AU390" s="68"/>
      <c r="AV390" s="30"/>
      <c r="AX390" s="40"/>
      <c r="AY390"/>
    </row>
    <row r="391" spans="4:51" ht="13" customHeight="1">
      <c r="D391" s="25"/>
      <c r="AP391" s="69"/>
      <c r="AQ391" s="21"/>
      <c r="AR391" s="30"/>
      <c r="AS391" s="30"/>
      <c r="AT391" s="30"/>
      <c r="AU391" s="68"/>
      <c r="AV391" s="30"/>
      <c r="AX391" s="40"/>
      <c r="AY391"/>
    </row>
    <row r="392" spans="4:51" ht="13" customHeight="1">
      <c r="D392" s="25"/>
      <c r="AP392" s="69"/>
      <c r="AQ392" s="21"/>
      <c r="AR392" s="30"/>
      <c r="AS392" s="30"/>
      <c r="AT392" s="30"/>
      <c r="AU392" s="68"/>
      <c r="AV392" s="30"/>
      <c r="AX392" s="40"/>
      <c r="AY392"/>
    </row>
    <row r="393" spans="4:51" ht="13" customHeight="1">
      <c r="D393" s="25"/>
      <c r="AP393" s="69"/>
      <c r="AQ393" s="21"/>
      <c r="AR393" s="30"/>
      <c r="AS393" s="30"/>
      <c r="AT393" s="30"/>
      <c r="AU393" s="68"/>
      <c r="AV393" s="30"/>
      <c r="AX393" s="40"/>
      <c r="AY393"/>
    </row>
    <row r="394" spans="4:51" ht="13" customHeight="1">
      <c r="D394" s="25"/>
      <c r="AP394" s="69"/>
      <c r="AQ394" s="21"/>
      <c r="AR394" s="30"/>
      <c r="AS394" s="30"/>
      <c r="AT394" s="30"/>
      <c r="AU394" s="68"/>
      <c r="AV394" s="30"/>
      <c r="AX394" s="40"/>
      <c r="AY394"/>
    </row>
    <row r="395" spans="4:51" ht="13" customHeight="1">
      <c r="D395" s="25"/>
      <c r="AP395" s="69"/>
      <c r="AQ395" s="21"/>
      <c r="AR395" s="30"/>
      <c r="AS395" s="30"/>
      <c r="AT395" s="30"/>
      <c r="AU395" s="68"/>
      <c r="AV395" s="30"/>
      <c r="AX395" s="40"/>
      <c r="AY395"/>
    </row>
    <row r="396" spans="4:51" ht="13" customHeight="1">
      <c r="D396" s="25"/>
      <c r="AP396" s="69"/>
      <c r="AQ396" s="21"/>
      <c r="AR396" s="30"/>
      <c r="AS396" s="30"/>
      <c r="AT396" s="30"/>
      <c r="AU396" s="68"/>
      <c r="AV396" s="30"/>
      <c r="AX396" s="40"/>
      <c r="AY396"/>
    </row>
    <row r="397" spans="4:51" ht="13" customHeight="1">
      <c r="D397" s="25"/>
      <c r="AP397" s="69"/>
      <c r="AQ397" s="21"/>
      <c r="AR397" s="30"/>
      <c r="AS397" s="30"/>
      <c r="AT397" s="30"/>
      <c r="AU397" s="68"/>
      <c r="AV397" s="30"/>
      <c r="AX397" s="40"/>
      <c r="AY397"/>
    </row>
    <row r="398" spans="4:51" ht="13" customHeight="1">
      <c r="D398" s="25"/>
      <c r="AP398" s="69"/>
      <c r="AQ398" s="21"/>
      <c r="AR398" s="30"/>
      <c r="AS398" s="30"/>
      <c r="AT398" s="30"/>
      <c r="AU398" s="68"/>
      <c r="AV398" s="30"/>
      <c r="AX398" s="40"/>
      <c r="AY398"/>
    </row>
    <row r="399" spans="4:51" ht="13" customHeight="1">
      <c r="D399" s="25"/>
      <c r="AP399" s="69"/>
      <c r="AQ399" s="21"/>
      <c r="AR399" s="30"/>
      <c r="AS399" s="30"/>
      <c r="AT399" s="30"/>
      <c r="AU399" s="68"/>
      <c r="AV399" s="30"/>
      <c r="AX399" s="40"/>
      <c r="AY399"/>
    </row>
    <row r="400" spans="4:51" ht="13" customHeight="1">
      <c r="D400" s="25"/>
      <c r="AP400" s="69"/>
      <c r="AQ400" s="21"/>
      <c r="AR400" s="30"/>
      <c r="AS400" s="30"/>
      <c r="AT400" s="30"/>
      <c r="AU400" s="68"/>
      <c r="AV400" s="30"/>
      <c r="AX400" s="40"/>
      <c r="AY400"/>
    </row>
    <row r="401" spans="4:51" ht="13" customHeight="1">
      <c r="D401" s="25"/>
      <c r="AP401" s="69"/>
      <c r="AQ401" s="21"/>
      <c r="AR401" s="30"/>
      <c r="AS401" s="30"/>
      <c r="AT401" s="30"/>
      <c r="AU401" s="68"/>
      <c r="AV401" s="30"/>
      <c r="AX401" s="40"/>
      <c r="AY401"/>
    </row>
    <row r="402" spans="4:51" ht="13" customHeight="1">
      <c r="D402" s="25"/>
      <c r="AP402" s="69"/>
      <c r="AQ402" s="21"/>
      <c r="AR402" s="30"/>
      <c r="AS402" s="30"/>
      <c r="AT402" s="30"/>
      <c r="AU402" s="68"/>
      <c r="AV402" s="30"/>
      <c r="AX402" s="40"/>
      <c r="AY402"/>
    </row>
    <row r="403" spans="4:51" ht="13" customHeight="1">
      <c r="D403" s="25"/>
      <c r="AP403" s="69"/>
      <c r="AQ403" s="21"/>
      <c r="AR403" s="30"/>
      <c r="AS403" s="30"/>
      <c r="AT403" s="30"/>
      <c r="AU403" s="68"/>
      <c r="AV403" s="30"/>
      <c r="AX403" s="40"/>
      <c r="AY403"/>
    </row>
    <row r="404" spans="4:51" ht="13" customHeight="1">
      <c r="D404" s="25"/>
      <c r="AP404" s="69"/>
      <c r="AQ404" s="21"/>
      <c r="AR404" s="30"/>
      <c r="AS404" s="30"/>
      <c r="AT404" s="30"/>
      <c r="AU404" s="68"/>
      <c r="AV404" s="30"/>
      <c r="AX404" s="40"/>
      <c r="AY404"/>
    </row>
    <row r="405" spans="4:51" ht="13" customHeight="1">
      <c r="D405" s="25"/>
      <c r="AP405" s="69"/>
      <c r="AQ405" s="21"/>
      <c r="AR405" s="30"/>
      <c r="AS405" s="30"/>
      <c r="AT405" s="30"/>
      <c r="AU405" s="68"/>
      <c r="AV405" s="30"/>
      <c r="AX405" s="40"/>
      <c r="AY405"/>
    </row>
    <row r="406" spans="4:51" ht="13" customHeight="1">
      <c r="D406" s="25"/>
      <c r="AP406" s="69"/>
      <c r="AQ406" s="21"/>
      <c r="AR406" s="30"/>
      <c r="AS406" s="30"/>
      <c r="AT406" s="30"/>
      <c r="AU406" s="68"/>
      <c r="AV406" s="30"/>
      <c r="AX406" s="40"/>
      <c r="AY406"/>
    </row>
    <row r="407" spans="4:51" ht="13" customHeight="1">
      <c r="D407" s="25"/>
      <c r="AP407" s="69"/>
      <c r="AQ407" s="21"/>
      <c r="AR407" s="30"/>
      <c r="AS407" s="30"/>
      <c r="AT407" s="30"/>
      <c r="AU407" s="68"/>
      <c r="AV407" s="30"/>
      <c r="AX407" s="40"/>
      <c r="AY407"/>
    </row>
    <row r="408" spans="4:51" ht="13" customHeight="1">
      <c r="D408" s="25"/>
      <c r="AP408" s="69"/>
      <c r="AQ408" s="21"/>
      <c r="AR408" s="30"/>
      <c r="AS408" s="30"/>
      <c r="AT408" s="30"/>
      <c r="AU408" s="68"/>
      <c r="AV408" s="30"/>
      <c r="AX408" s="40"/>
      <c r="AY408"/>
    </row>
    <row r="409" spans="4:51" ht="13" customHeight="1">
      <c r="D409" s="25"/>
      <c r="AP409" s="69"/>
      <c r="AQ409" s="21"/>
      <c r="AR409" s="30"/>
      <c r="AS409" s="30"/>
      <c r="AT409" s="30"/>
      <c r="AU409" s="68"/>
      <c r="AV409" s="30"/>
      <c r="AX409" s="40"/>
      <c r="AY409"/>
    </row>
    <row r="410" spans="4:51" ht="13" customHeight="1">
      <c r="D410" s="25"/>
      <c r="AP410" s="69"/>
      <c r="AQ410" s="21"/>
      <c r="AR410" s="30"/>
      <c r="AS410" s="30"/>
      <c r="AT410" s="30"/>
      <c r="AU410" s="68"/>
      <c r="AV410" s="30"/>
      <c r="AX410" s="40"/>
      <c r="AY410"/>
    </row>
    <row r="411" spans="4:51" ht="13" customHeight="1">
      <c r="D411" s="25"/>
      <c r="AP411" s="69"/>
      <c r="AQ411" s="21"/>
      <c r="AR411" s="30"/>
      <c r="AS411" s="30"/>
      <c r="AT411" s="30"/>
      <c r="AU411" s="68"/>
      <c r="AV411" s="30"/>
      <c r="AX411" s="40"/>
      <c r="AY411"/>
    </row>
    <row r="412" spans="4:51" ht="13" customHeight="1">
      <c r="D412" s="25"/>
      <c r="AP412" s="69"/>
      <c r="AQ412" s="21"/>
      <c r="AR412" s="30"/>
      <c r="AS412" s="30"/>
      <c r="AT412" s="30"/>
      <c r="AU412" s="68"/>
      <c r="AV412" s="30"/>
      <c r="AX412" s="40"/>
      <c r="AY412"/>
    </row>
    <row r="413" spans="4:51" ht="13" customHeight="1">
      <c r="D413" s="25"/>
      <c r="AP413" s="69"/>
      <c r="AQ413" s="21"/>
      <c r="AR413" s="30"/>
      <c r="AS413" s="30"/>
      <c r="AT413" s="30"/>
      <c r="AU413" s="68"/>
      <c r="AV413" s="30"/>
      <c r="AX413" s="40"/>
      <c r="AY413"/>
    </row>
    <row r="414" spans="4:51" ht="13" customHeight="1">
      <c r="D414" s="25"/>
      <c r="AP414" s="69"/>
      <c r="AQ414" s="21"/>
      <c r="AR414" s="30"/>
      <c r="AS414" s="30"/>
      <c r="AT414" s="30"/>
      <c r="AU414" s="68"/>
      <c r="AV414" s="30"/>
      <c r="AX414" s="40"/>
      <c r="AY414"/>
    </row>
    <row r="415" spans="4:51" ht="13" customHeight="1">
      <c r="D415" s="25"/>
      <c r="AP415" s="69"/>
      <c r="AQ415" s="21"/>
      <c r="AR415" s="30"/>
      <c r="AS415" s="30"/>
      <c r="AT415" s="30"/>
      <c r="AU415" s="68"/>
      <c r="AV415" s="30"/>
      <c r="AX415" s="40"/>
      <c r="AY415"/>
    </row>
    <row r="416" spans="4:51" ht="13" customHeight="1">
      <c r="D416" s="25"/>
      <c r="AP416" s="69"/>
      <c r="AQ416" s="21"/>
      <c r="AR416" s="30"/>
      <c r="AS416" s="30"/>
      <c r="AT416" s="30"/>
      <c r="AU416" s="68"/>
      <c r="AV416" s="30"/>
      <c r="AX416" s="40"/>
      <c r="AY416"/>
    </row>
    <row r="417" spans="4:51" ht="13" customHeight="1">
      <c r="D417" s="25"/>
      <c r="AP417" s="69"/>
      <c r="AQ417" s="21"/>
      <c r="AR417" s="30"/>
      <c r="AS417" s="30"/>
      <c r="AT417" s="30"/>
      <c r="AU417" s="68"/>
      <c r="AV417" s="30"/>
      <c r="AX417" s="40"/>
      <c r="AY417"/>
    </row>
    <row r="418" spans="4:51" ht="13" customHeight="1">
      <c r="D418" s="25"/>
      <c r="AP418" s="69"/>
      <c r="AQ418" s="21"/>
      <c r="AR418" s="30"/>
      <c r="AS418" s="30"/>
      <c r="AT418" s="30"/>
      <c r="AU418" s="68"/>
      <c r="AV418" s="30"/>
      <c r="AX418" s="40"/>
      <c r="AY418"/>
    </row>
    <row r="419" spans="4:51" ht="13" customHeight="1">
      <c r="D419" s="25"/>
      <c r="AP419" s="69"/>
      <c r="AQ419" s="21"/>
      <c r="AR419" s="30"/>
      <c r="AS419" s="30"/>
      <c r="AT419" s="30"/>
      <c r="AU419" s="68"/>
      <c r="AV419" s="30"/>
      <c r="AX419" s="40"/>
      <c r="AY419"/>
    </row>
    <row r="420" spans="4:51" ht="13" customHeight="1">
      <c r="D420" s="25"/>
      <c r="AP420" s="69"/>
      <c r="AQ420" s="21"/>
      <c r="AR420" s="30"/>
      <c r="AS420" s="30"/>
      <c r="AT420" s="30"/>
      <c r="AU420" s="68"/>
      <c r="AV420" s="30"/>
      <c r="AX420" s="40"/>
      <c r="AY420"/>
    </row>
    <row r="421" spans="4:51" ht="13" customHeight="1">
      <c r="D421" s="25"/>
      <c r="AP421" s="69"/>
      <c r="AQ421" s="21"/>
      <c r="AR421" s="30"/>
      <c r="AS421" s="30"/>
      <c r="AT421" s="30"/>
      <c r="AU421" s="68"/>
      <c r="AV421" s="30"/>
      <c r="AX421" s="40"/>
      <c r="AY421"/>
    </row>
    <row r="422" spans="4:51" ht="13" customHeight="1">
      <c r="D422" s="25"/>
      <c r="AP422" s="69"/>
      <c r="AQ422" s="21"/>
      <c r="AR422" s="30"/>
      <c r="AS422" s="30"/>
      <c r="AT422" s="30"/>
      <c r="AU422" s="68"/>
      <c r="AV422" s="30"/>
      <c r="AX422" s="40"/>
      <c r="AY422"/>
    </row>
    <row r="423" spans="4:51" ht="13" customHeight="1">
      <c r="D423" s="25"/>
      <c r="AP423" s="69"/>
      <c r="AQ423" s="21"/>
      <c r="AR423" s="30"/>
      <c r="AS423" s="30"/>
      <c r="AT423" s="30"/>
      <c r="AU423" s="68"/>
      <c r="AV423" s="30"/>
      <c r="AX423" s="40"/>
      <c r="AY423"/>
    </row>
    <row r="424" spans="4:51" ht="13" customHeight="1">
      <c r="D424" s="25"/>
      <c r="AP424" s="69"/>
      <c r="AQ424" s="21"/>
      <c r="AR424" s="30"/>
      <c r="AS424" s="30"/>
      <c r="AT424" s="30"/>
      <c r="AU424" s="68"/>
      <c r="AV424" s="30"/>
      <c r="AX424" s="40"/>
      <c r="AY424"/>
    </row>
    <row r="425" spans="4:51" ht="13" customHeight="1">
      <c r="D425" s="25"/>
      <c r="AP425" s="69"/>
      <c r="AQ425" s="21"/>
      <c r="AR425" s="30"/>
      <c r="AS425" s="30"/>
      <c r="AT425" s="30"/>
      <c r="AU425" s="68"/>
      <c r="AV425" s="30"/>
      <c r="AX425" s="40"/>
      <c r="AY425"/>
    </row>
    <row r="426" spans="4:51" ht="13" customHeight="1">
      <c r="D426" s="25"/>
      <c r="AP426" s="69"/>
      <c r="AQ426" s="21"/>
      <c r="AR426" s="30"/>
      <c r="AS426" s="30"/>
      <c r="AT426" s="30"/>
      <c r="AU426" s="68"/>
      <c r="AV426" s="30"/>
      <c r="AX426" s="40"/>
      <c r="AY426"/>
    </row>
    <row r="427" spans="4:51" ht="13" customHeight="1">
      <c r="D427" s="25"/>
      <c r="AP427" s="69"/>
      <c r="AQ427" s="21"/>
      <c r="AR427" s="30"/>
      <c r="AS427" s="30"/>
      <c r="AT427" s="30"/>
      <c r="AU427" s="68"/>
      <c r="AV427" s="30"/>
      <c r="AX427" s="40"/>
      <c r="AY427"/>
    </row>
    <row r="428" spans="4:51" ht="13" customHeight="1">
      <c r="D428" s="25"/>
      <c r="AP428" s="69"/>
      <c r="AQ428" s="21"/>
      <c r="AR428" s="30"/>
      <c r="AS428" s="30"/>
      <c r="AT428" s="30"/>
      <c r="AU428" s="68"/>
      <c r="AV428" s="30"/>
      <c r="AX428" s="40"/>
      <c r="AY428"/>
    </row>
    <row r="429" spans="4:51" ht="13" customHeight="1">
      <c r="D429" s="25"/>
      <c r="AP429" s="69"/>
      <c r="AQ429" s="21"/>
      <c r="AR429" s="30"/>
      <c r="AS429" s="30"/>
      <c r="AT429" s="30"/>
      <c r="AU429" s="68"/>
      <c r="AV429" s="30"/>
      <c r="AX429" s="40"/>
      <c r="AY429"/>
    </row>
    <row r="430" spans="4:51" ht="13" customHeight="1">
      <c r="D430" s="25"/>
      <c r="AP430" s="69"/>
      <c r="AQ430" s="21"/>
      <c r="AR430" s="30"/>
      <c r="AS430" s="30"/>
      <c r="AT430" s="30"/>
      <c r="AU430" s="68"/>
      <c r="AV430" s="30"/>
      <c r="AX430" s="40"/>
      <c r="AY430"/>
    </row>
    <row r="431" spans="4:51" ht="13" customHeight="1">
      <c r="D431" s="25"/>
      <c r="AP431" s="69"/>
      <c r="AQ431" s="21"/>
      <c r="AR431" s="30"/>
      <c r="AS431" s="30"/>
      <c r="AT431" s="30"/>
      <c r="AU431" s="68"/>
      <c r="AV431" s="30"/>
      <c r="AX431" s="40"/>
      <c r="AY431"/>
    </row>
    <row r="432" spans="4:51" ht="13" customHeight="1">
      <c r="D432" s="25"/>
      <c r="AP432" s="69"/>
      <c r="AQ432" s="21"/>
      <c r="AR432" s="30"/>
      <c r="AS432" s="30"/>
      <c r="AT432" s="30"/>
      <c r="AU432" s="68"/>
      <c r="AV432" s="30"/>
      <c r="AX432" s="40"/>
      <c r="AY432"/>
    </row>
    <row r="433" spans="4:51" ht="13" customHeight="1">
      <c r="D433" s="25"/>
      <c r="AP433" s="69"/>
      <c r="AQ433" s="21"/>
      <c r="AR433" s="30"/>
      <c r="AS433" s="30"/>
      <c r="AT433" s="30"/>
      <c r="AU433" s="68"/>
      <c r="AV433" s="30"/>
      <c r="AX433" s="40"/>
      <c r="AY433"/>
    </row>
    <row r="434" spans="4:51" ht="13" customHeight="1">
      <c r="D434" s="25"/>
      <c r="AP434" s="69"/>
      <c r="AQ434" s="21"/>
      <c r="AR434" s="30"/>
      <c r="AS434" s="30"/>
      <c r="AT434" s="30"/>
      <c r="AU434" s="68"/>
      <c r="AV434" s="30"/>
      <c r="AX434" s="40"/>
      <c r="AY434"/>
    </row>
    <row r="435" spans="4:51" ht="13" customHeight="1">
      <c r="D435" s="25"/>
      <c r="AP435" s="69"/>
      <c r="AQ435" s="21"/>
      <c r="AR435" s="30"/>
      <c r="AS435" s="30"/>
      <c r="AT435" s="30"/>
      <c r="AU435" s="68"/>
      <c r="AV435" s="30"/>
      <c r="AX435" s="40"/>
      <c r="AY435"/>
    </row>
    <row r="436" spans="4:51" ht="13" customHeight="1">
      <c r="D436" s="25"/>
      <c r="AP436" s="69"/>
      <c r="AQ436" s="21"/>
      <c r="AR436" s="30"/>
      <c r="AS436" s="30"/>
      <c r="AT436" s="30"/>
      <c r="AU436" s="68"/>
      <c r="AV436" s="30"/>
      <c r="AX436" s="40"/>
      <c r="AY436"/>
    </row>
    <row r="437" spans="4:51" ht="13" customHeight="1">
      <c r="D437" s="25"/>
      <c r="AP437" s="69"/>
      <c r="AQ437" s="21"/>
      <c r="AR437" s="30"/>
      <c r="AS437" s="30"/>
      <c r="AT437" s="30"/>
      <c r="AU437" s="68"/>
      <c r="AV437" s="30"/>
      <c r="AX437" s="40"/>
      <c r="AY437"/>
    </row>
    <row r="438" spans="4:51" ht="13" customHeight="1">
      <c r="D438" s="25"/>
      <c r="AP438" s="69"/>
      <c r="AQ438" s="21"/>
      <c r="AR438" s="30"/>
      <c r="AS438" s="30"/>
      <c r="AT438" s="30"/>
      <c r="AU438" s="68"/>
      <c r="AV438" s="30"/>
      <c r="AX438" s="40"/>
      <c r="AY438"/>
    </row>
    <row r="439" spans="4:51" ht="13" customHeight="1">
      <c r="D439" s="25"/>
      <c r="AP439" s="69"/>
      <c r="AQ439" s="21"/>
      <c r="AR439" s="30"/>
      <c r="AS439" s="30"/>
      <c r="AT439" s="30"/>
      <c r="AU439" s="68"/>
      <c r="AV439" s="30"/>
      <c r="AX439" s="40"/>
      <c r="AY439"/>
    </row>
    <row r="440" spans="4:51" ht="13" customHeight="1">
      <c r="D440" s="25"/>
      <c r="AP440" s="69"/>
      <c r="AQ440" s="21"/>
      <c r="AR440" s="30"/>
      <c r="AS440" s="30"/>
      <c r="AT440" s="30"/>
      <c r="AU440" s="68"/>
      <c r="AV440" s="30"/>
      <c r="AX440" s="40"/>
      <c r="AY440"/>
    </row>
    <row r="441" spans="4:51" ht="13" customHeight="1">
      <c r="D441" s="25"/>
      <c r="AP441" s="69"/>
      <c r="AQ441" s="21"/>
      <c r="AR441" s="30"/>
      <c r="AS441" s="30"/>
      <c r="AT441" s="30"/>
      <c r="AU441" s="68"/>
      <c r="AV441" s="30"/>
      <c r="AX441" s="40"/>
      <c r="AY441"/>
    </row>
    <row r="442" spans="4:51" ht="13" customHeight="1">
      <c r="D442" s="25"/>
      <c r="AP442" s="69"/>
      <c r="AQ442" s="21"/>
      <c r="AR442" s="30"/>
      <c r="AS442" s="30"/>
      <c r="AT442" s="30"/>
      <c r="AU442" s="68"/>
      <c r="AV442" s="30"/>
      <c r="AX442" s="40"/>
      <c r="AY442"/>
    </row>
    <row r="443" spans="4:51" ht="13" customHeight="1">
      <c r="D443" s="25"/>
      <c r="AP443" s="69"/>
      <c r="AQ443" s="21"/>
      <c r="AR443" s="30"/>
      <c r="AS443" s="30"/>
      <c r="AT443" s="30"/>
      <c r="AU443" s="68"/>
      <c r="AV443" s="30"/>
      <c r="AX443" s="40"/>
      <c r="AY443"/>
    </row>
    <row r="444" spans="4:51" ht="13" customHeight="1">
      <c r="D444" s="25"/>
      <c r="AP444" s="69"/>
      <c r="AQ444" s="21"/>
      <c r="AR444" s="30"/>
      <c r="AS444" s="30"/>
      <c r="AT444" s="30"/>
      <c r="AU444" s="68"/>
      <c r="AV444" s="30"/>
      <c r="AX444" s="40"/>
      <c r="AY444"/>
    </row>
    <row r="445" spans="4:51" ht="13" customHeight="1">
      <c r="D445" s="25"/>
      <c r="AP445" s="69"/>
      <c r="AQ445" s="21"/>
      <c r="AR445" s="30"/>
      <c r="AS445" s="30"/>
      <c r="AT445" s="30"/>
      <c r="AU445" s="68"/>
      <c r="AV445" s="30"/>
      <c r="AX445" s="40"/>
      <c r="AY445"/>
    </row>
    <row r="446" spans="4:51" ht="13" customHeight="1">
      <c r="D446" s="25"/>
      <c r="AP446" s="69"/>
      <c r="AQ446" s="21"/>
      <c r="AR446" s="30"/>
      <c r="AS446" s="30"/>
      <c r="AT446" s="30"/>
      <c r="AU446" s="68"/>
      <c r="AV446" s="30"/>
      <c r="AX446" s="40"/>
      <c r="AY446"/>
    </row>
    <row r="447" spans="4:51" ht="13" customHeight="1">
      <c r="D447" s="25"/>
      <c r="AP447" s="69"/>
      <c r="AQ447" s="21"/>
      <c r="AR447" s="30"/>
      <c r="AS447" s="30"/>
      <c r="AT447" s="30"/>
      <c r="AU447" s="68"/>
      <c r="AV447" s="30"/>
      <c r="AX447" s="40"/>
      <c r="AY447"/>
    </row>
    <row r="448" spans="4:51" ht="13" customHeight="1">
      <c r="D448" s="25"/>
      <c r="AP448" s="69"/>
      <c r="AQ448" s="21"/>
      <c r="AR448" s="30"/>
      <c r="AS448" s="30"/>
      <c r="AT448" s="30"/>
      <c r="AU448" s="68"/>
      <c r="AV448" s="30"/>
      <c r="AX448" s="40"/>
      <c r="AY448"/>
    </row>
    <row r="449" spans="4:51" ht="13" customHeight="1">
      <c r="D449" s="25"/>
      <c r="AP449" s="69"/>
      <c r="AQ449" s="21"/>
      <c r="AR449" s="30"/>
      <c r="AS449" s="30"/>
      <c r="AT449" s="30"/>
      <c r="AU449" s="68"/>
      <c r="AV449" s="30"/>
      <c r="AX449" s="40"/>
      <c r="AY449"/>
    </row>
    <row r="450" spans="4:51" ht="13" customHeight="1">
      <c r="D450" s="25"/>
      <c r="AP450" s="69"/>
      <c r="AQ450" s="21"/>
      <c r="AR450" s="30"/>
      <c r="AS450" s="30"/>
      <c r="AT450" s="30"/>
      <c r="AU450" s="68"/>
      <c r="AV450" s="30"/>
      <c r="AX450" s="40"/>
      <c r="AY450"/>
    </row>
    <row r="451" spans="4:51" ht="13" customHeight="1">
      <c r="D451" s="25"/>
      <c r="AP451" s="69"/>
      <c r="AQ451" s="21"/>
      <c r="AR451" s="30"/>
      <c r="AS451" s="30"/>
      <c r="AT451" s="30"/>
      <c r="AU451" s="68"/>
      <c r="AV451" s="30"/>
      <c r="AX451" s="40"/>
      <c r="AY451"/>
    </row>
    <row r="452" spans="4:51" ht="13" customHeight="1">
      <c r="D452" s="25"/>
      <c r="AP452" s="69"/>
      <c r="AQ452" s="21"/>
      <c r="AR452" s="30"/>
      <c r="AS452" s="30"/>
      <c r="AT452" s="30"/>
      <c r="AU452" s="68"/>
      <c r="AV452" s="30"/>
      <c r="AX452" s="40"/>
      <c r="AY452"/>
    </row>
    <row r="453" spans="4:51" ht="13" customHeight="1">
      <c r="D453" s="25"/>
      <c r="AP453" s="69"/>
      <c r="AQ453" s="21"/>
      <c r="AR453" s="30"/>
      <c r="AS453" s="30"/>
      <c r="AT453" s="30"/>
      <c r="AU453" s="68"/>
      <c r="AV453" s="30"/>
      <c r="AX453" s="40"/>
      <c r="AY453"/>
    </row>
    <row r="454" spans="4:51" ht="13" customHeight="1">
      <c r="D454" s="25"/>
      <c r="AP454" s="69"/>
      <c r="AQ454" s="21"/>
      <c r="AR454" s="30"/>
      <c r="AS454" s="30"/>
      <c r="AT454" s="30"/>
      <c r="AU454" s="68"/>
      <c r="AV454" s="30"/>
      <c r="AX454" s="40"/>
      <c r="AY454"/>
    </row>
    <row r="455" spans="4:51" ht="13" customHeight="1">
      <c r="D455" s="25"/>
      <c r="AP455" s="69"/>
      <c r="AQ455" s="21"/>
      <c r="AR455" s="30"/>
      <c r="AS455" s="30"/>
      <c r="AT455" s="30"/>
      <c r="AU455" s="68"/>
      <c r="AV455" s="30"/>
      <c r="AX455" s="40"/>
      <c r="AY455"/>
    </row>
    <row r="456" spans="4:51" ht="13" customHeight="1">
      <c r="D456" s="25"/>
      <c r="AP456" s="69"/>
      <c r="AQ456" s="21"/>
      <c r="AR456" s="30"/>
      <c r="AS456" s="30"/>
      <c r="AT456" s="30"/>
      <c r="AU456" s="68"/>
      <c r="AV456" s="30"/>
      <c r="AX456" s="40"/>
      <c r="AY456"/>
    </row>
    <row r="457" spans="4:51" ht="13" customHeight="1">
      <c r="D457" s="25"/>
      <c r="AP457" s="69"/>
      <c r="AQ457" s="21"/>
      <c r="AR457" s="30"/>
      <c r="AS457" s="30"/>
      <c r="AT457" s="30"/>
      <c r="AU457" s="68"/>
      <c r="AV457" s="30"/>
      <c r="AX457" s="40"/>
      <c r="AY457"/>
    </row>
    <row r="458" spans="4:51" ht="13" customHeight="1">
      <c r="D458" s="25"/>
      <c r="AP458" s="69"/>
      <c r="AQ458" s="21"/>
      <c r="AR458" s="30"/>
      <c r="AS458" s="30"/>
      <c r="AT458" s="30"/>
      <c r="AU458" s="68"/>
      <c r="AV458" s="30"/>
      <c r="AX458" s="40"/>
      <c r="AY458"/>
    </row>
    <row r="459" spans="4:51" ht="13" customHeight="1">
      <c r="D459" s="25"/>
      <c r="AP459" s="69"/>
      <c r="AQ459" s="21"/>
      <c r="AR459" s="30"/>
      <c r="AS459" s="30"/>
      <c r="AT459" s="30"/>
      <c r="AU459" s="68"/>
      <c r="AV459" s="30"/>
      <c r="AX459" s="40"/>
      <c r="AY459"/>
    </row>
    <row r="460" spans="4:51" ht="13" customHeight="1">
      <c r="D460" s="25"/>
      <c r="AP460" s="69"/>
      <c r="AQ460" s="21"/>
      <c r="AR460" s="30"/>
      <c r="AS460" s="30"/>
      <c r="AT460" s="30"/>
      <c r="AU460" s="68"/>
      <c r="AV460" s="30"/>
      <c r="AX460" s="40"/>
      <c r="AY460"/>
    </row>
    <row r="461" spans="4:51" ht="13" customHeight="1">
      <c r="D461" s="25"/>
      <c r="AP461" s="69"/>
      <c r="AQ461" s="21"/>
      <c r="AR461" s="30"/>
      <c r="AS461" s="30"/>
      <c r="AT461" s="30"/>
      <c r="AU461" s="68"/>
      <c r="AV461" s="30"/>
      <c r="AX461" s="40"/>
      <c r="AY461"/>
    </row>
    <row r="462" spans="4:51" ht="13" customHeight="1">
      <c r="D462" s="25"/>
      <c r="AP462" s="69"/>
      <c r="AQ462" s="21"/>
      <c r="AR462" s="30"/>
      <c r="AS462" s="30"/>
      <c r="AT462" s="30"/>
      <c r="AU462" s="68"/>
      <c r="AV462" s="30"/>
      <c r="AX462" s="40"/>
      <c r="AY462"/>
    </row>
    <row r="463" spans="4:51" ht="13" customHeight="1">
      <c r="D463" s="25"/>
      <c r="AP463" s="69"/>
      <c r="AQ463" s="21"/>
      <c r="AR463" s="30"/>
      <c r="AS463" s="30"/>
      <c r="AT463" s="30"/>
      <c r="AU463" s="68"/>
      <c r="AV463" s="30"/>
      <c r="AX463" s="40"/>
      <c r="AY463"/>
    </row>
    <row r="464" spans="4:51" ht="13" customHeight="1">
      <c r="D464" s="25"/>
      <c r="AP464" s="69"/>
      <c r="AQ464" s="21"/>
      <c r="AR464" s="30"/>
      <c r="AS464" s="30"/>
      <c r="AT464" s="30"/>
      <c r="AU464" s="68"/>
      <c r="AV464" s="30"/>
      <c r="AX464" s="40"/>
      <c r="AY464"/>
    </row>
    <row r="465" spans="4:51" ht="13" customHeight="1">
      <c r="D465" s="25"/>
      <c r="AP465" s="69"/>
      <c r="AQ465" s="21"/>
      <c r="AR465" s="30"/>
      <c r="AS465" s="30"/>
      <c r="AT465" s="30"/>
      <c r="AU465" s="68"/>
      <c r="AV465" s="30"/>
      <c r="AX465" s="40"/>
      <c r="AY465"/>
    </row>
    <row r="466" spans="4:51" ht="13" customHeight="1">
      <c r="D466" s="25"/>
      <c r="AP466" s="69"/>
      <c r="AQ466" s="21"/>
      <c r="AR466" s="30"/>
      <c r="AS466" s="30"/>
      <c r="AT466" s="30"/>
      <c r="AU466" s="68"/>
      <c r="AV466" s="30"/>
      <c r="AX466" s="40"/>
      <c r="AY466"/>
    </row>
    <row r="467" spans="4:51" ht="13" customHeight="1">
      <c r="D467" s="25"/>
      <c r="AP467" s="69"/>
      <c r="AQ467" s="21"/>
      <c r="AR467" s="30"/>
      <c r="AS467" s="30"/>
      <c r="AT467" s="30"/>
      <c r="AU467" s="68"/>
      <c r="AV467" s="30"/>
      <c r="AX467" s="40"/>
      <c r="AY467"/>
    </row>
    <row r="468" spans="4:51" ht="13" customHeight="1">
      <c r="D468" s="25"/>
      <c r="AP468" s="69"/>
      <c r="AQ468" s="21"/>
      <c r="AR468" s="30"/>
      <c r="AS468" s="30"/>
      <c r="AT468" s="30"/>
      <c r="AU468" s="68"/>
      <c r="AV468" s="30"/>
      <c r="AX468" s="40"/>
      <c r="AY468"/>
    </row>
    <row r="469" spans="4:51" ht="13" customHeight="1">
      <c r="D469" s="25"/>
      <c r="AP469" s="69"/>
      <c r="AQ469" s="21"/>
      <c r="AR469" s="30"/>
      <c r="AS469" s="30"/>
      <c r="AT469" s="30"/>
      <c r="AU469" s="68"/>
      <c r="AV469" s="30"/>
      <c r="AX469" s="40"/>
      <c r="AY469"/>
    </row>
    <row r="470" spans="4:51" ht="13" customHeight="1">
      <c r="D470" s="25"/>
      <c r="AP470" s="69"/>
      <c r="AQ470" s="21"/>
      <c r="AR470" s="30"/>
      <c r="AS470" s="30"/>
      <c r="AT470" s="30"/>
      <c r="AU470" s="68"/>
      <c r="AV470" s="30"/>
      <c r="AX470" s="40"/>
      <c r="AY470"/>
    </row>
    <row r="471" spans="4:51" ht="13" customHeight="1">
      <c r="D471" s="25"/>
      <c r="AP471" s="69"/>
      <c r="AQ471" s="21"/>
      <c r="AR471" s="30"/>
      <c r="AS471" s="30"/>
      <c r="AT471" s="30"/>
      <c r="AU471" s="68"/>
      <c r="AV471" s="30"/>
      <c r="AX471" s="40"/>
      <c r="AY471"/>
    </row>
    <row r="472" spans="4:51" ht="13" customHeight="1">
      <c r="D472" s="25"/>
      <c r="AP472" s="69"/>
      <c r="AQ472" s="21"/>
      <c r="AR472" s="30"/>
      <c r="AS472" s="30"/>
      <c r="AT472" s="30"/>
      <c r="AU472" s="68"/>
      <c r="AV472" s="30"/>
      <c r="AX472" s="40"/>
      <c r="AY472"/>
    </row>
    <row r="473" spans="4:51" ht="13" customHeight="1">
      <c r="D473" s="25"/>
      <c r="AP473" s="69"/>
      <c r="AQ473" s="21"/>
      <c r="AR473" s="30"/>
      <c r="AS473" s="30"/>
      <c r="AT473" s="30"/>
      <c r="AU473" s="68"/>
      <c r="AV473" s="30"/>
      <c r="AX473" s="40"/>
      <c r="AY473"/>
    </row>
    <row r="474" spans="4:51" ht="13" customHeight="1">
      <c r="D474" s="25"/>
      <c r="AP474" s="69"/>
      <c r="AQ474" s="21"/>
      <c r="AR474" s="30"/>
      <c r="AS474" s="30"/>
      <c r="AT474" s="30"/>
      <c r="AU474" s="68"/>
      <c r="AV474" s="30"/>
      <c r="AX474" s="40"/>
      <c r="AY474"/>
    </row>
    <row r="475" spans="4:51" ht="13" customHeight="1">
      <c r="D475" s="25"/>
      <c r="AP475" s="69"/>
      <c r="AQ475" s="21"/>
      <c r="AR475" s="30"/>
      <c r="AS475" s="30"/>
      <c r="AT475" s="30"/>
      <c r="AU475" s="68"/>
      <c r="AV475" s="30"/>
      <c r="AX475" s="40"/>
      <c r="AY475"/>
    </row>
    <row r="476" spans="4:51" ht="13" customHeight="1">
      <c r="D476" s="25"/>
      <c r="AP476" s="69"/>
      <c r="AQ476" s="21"/>
      <c r="AR476" s="30"/>
      <c r="AS476" s="30"/>
      <c r="AT476" s="30"/>
      <c r="AU476" s="68"/>
      <c r="AV476" s="30"/>
      <c r="AX476" s="40"/>
      <c r="AY476"/>
    </row>
    <row r="477" spans="4:51" ht="13" customHeight="1">
      <c r="D477" s="25"/>
      <c r="AP477" s="69"/>
      <c r="AQ477" s="21"/>
      <c r="AR477" s="30"/>
      <c r="AS477" s="30"/>
      <c r="AT477" s="30"/>
      <c r="AU477" s="68"/>
      <c r="AV477" s="30"/>
      <c r="AX477" s="40"/>
      <c r="AY477"/>
    </row>
    <row r="478" spans="4:51" ht="13" customHeight="1">
      <c r="D478" s="25"/>
      <c r="AP478" s="69"/>
      <c r="AQ478" s="21"/>
      <c r="AR478" s="30"/>
      <c r="AS478" s="30"/>
      <c r="AT478" s="30"/>
      <c r="AU478" s="68"/>
      <c r="AV478" s="30"/>
      <c r="AX478" s="40"/>
      <c r="AY478"/>
    </row>
    <row r="479" spans="4:51" ht="13" customHeight="1">
      <c r="D479" s="25"/>
      <c r="AP479" s="69"/>
      <c r="AQ479" s="21"/>
      <c r="AR479" s="30"/>
      <c r="AS479" s="30"/>
      <c r="AT479" s="30"/>
      <c r="AU479" s="68"/>
      <c r="AV479" s="30"/>
      <c r="AX479" s="40"/>
      <c r="AY479"/>
    </row>
    <row r="480" spans="4:51" ht="13" customHeight="1">
      <c r="D480" s="25"/>
      <c r="AP480" s="69"/>
      <c r="AQ480" s="21"/>
      <c r="AR480" s="30"/>
      <c r="AS480" s="30"/>
      <c r="AT480" s="30"/>
      <c r="AU480" s="68"/>
      <c r="AV480" s="30"/>
      <c r="AX480" s="40"/>
      <c r="AY480"/>
    </row>
    <row r="481" spans="4:51" ht="13" customHeight="1">
      <c r="D481" s="25"/>
      <c r="AP481" s="69"/>
      <c r="AQ481" s="21"/>
      <c r="AR481" s="30"/>
      <c r="AS481" s="30"/>
      <c r="AT481" s="30"/>
      <c r="AU481" s="68"/>
      <c r="AV481" s="30"/>
      <c r="AX481" s="40"/>
      <c r="AY481"/>
    </row>
    <row r="482" spans="4:51" ht="13" customHeight="1">
      <c r="D482" s="25"/>
      <c r="AP482" s="69"/>
      <c r="AQ482" s="21"/>
      <c r="AR482" s="30"/>
      <c r="AS482" s="30"/>
      <c r="AT482" s="30"/>
      <c r="AU482" s="68"/>
      <c r="AV482" s="30"/>
      <c r="AX482" s="40"/>
      <c r="AY482"/>
    </row>
    <row r="483" spans="4:51" ht="13" customHeight="1">
      <c r="D483" s="25"/>
      <c r="AP483" s="69"/>
      <c r="AQ483" s="21"/>
      <c r="AR483" s="30"/>
      <c r="AS483" s="30"/>
      <c r="AT483" s="30"/>
      <c r="AU483" s="68"/>
      <c r="AV483" s="30"/>
      <c r="AX483" s="40"/>
      <c r="AY483"/>
    </row>
    <row r="484" spans="4:51" ht="13" customHeight="1">
      <c r="D484" s="25"/>
      <c r="AP484" s="69"/>
      <c r="AQ484" s="21"/>
      <c r="AR484" s="30"/>
      <c r="AS484" s="30"/>
      <c r="AT484" s="30"/>
      <c r="AU484" s="68"/>
      <c r="AV484" s="30"/>
      <c r="AX484" s="40"/>
      <c r="AY484"/>
    </row>
    <row r="485" spans="4:51" ht="13" customHeight="1">
      <c r="D485" s="25"/>
      <c r="AP485" s="69"/>
      <c r="AQ485" s="21"/>
      <c r="AR485" s="30"/>
      <c r="AS485" s="30"/>
      <c r="AT485" s="30"/>
      <c r="AU485" s="68"/>
      <c r="AV485" s="30"/>
      <c r="AX485" s="40"/>
      <c r="AY485"/>
    </row>
    <row r="486" spans="4:51" ht="13" customHeight="1">
      <c r="D486" s="25"/>
      <c r="AP486" s="69"/>
      <c r="AQ486" s="21"/>
      <c r="AR486" s="30"/>
      <c r="AS486" s="30"/>
      <c r="AT486" s="30"/>
      <c r="AU486" s="68"/>
      <c r="AV486" s="30"/>
      <c r="AX486" s="40"/>
      <c r="AY486"/>
    </row>
    <row r="487" spans="4:51" ht="13" customHeight="1">
      <c r="D487" s="25"/>
      <c r="AP487" s="69"/>
      <c r="AQ487" s="21"/>
      <c r="AR487" s="30"/>
      <c r="AS487" s="30"/>
      <c r="AT487" s="30"/>
      <c r="AU487" s="68"/>
      <c r="AV487" s="30"/>
      <c r="AX487" s="40"/>
      <c r="AY487"/>
    </row>
    <row r="488" spans="4:51" ht="13" customHeight="1">
      <c r="D488" s="25"/>
      <c r="AP488" s="69"/>
      <c r="AQ488" s="21"/>
      <c r="AR488" s="30"/>
      <c r="AS488" s="30"/>
      <c r="AT488" s="30"/>
      <c r="AU488" s="68"/>
      <c r="AV488" s="30"/>
      <c r="AX488" s="40"/>
      <c r="AY488"/>
    </row>
    <row r="489" spans="4:51" ht="13" customHeight="1">
      <c r="D489" s="25"/>
      <c r="AP489" s="69"/>
      <c r="AQ489" s="21"/>
      <c r="AR489" s="30"/>
      <c r="AS489" s="30"/>
      <c r="AT489" s="30"/>
      <c r="AU489" s="68"/>
      <c r="AV489" s="30"/>
      <c r="AX489" s="40"/>
      <c r="AY489"/>
    </row>
    <row r="490" spans="4:51" ht="13" customHeight="1">
      <c r="D490" s="25"/>
      <c r="AP490" s="69"/>
      <c r="AQ490" s="21"/>
      <c r="AR490" s="30"/>
      <c r="AS490" s="30"/>
      <c r="AT490" s="30"/>
      <c r="AU490" s="68"/>
      <c r="AV490" s="30"/>
      <c r="AX490" s="40"/>
      <c r="AY490"/>
    </row>
    <row r="491" spans="4:51" ht="13" customHeight="1">
      <c r="D491" s="25"/>
      <c r="AP491" s="69"/>
      <c r="AQ491" s="21"/>
      <c r="AR491" s="30"/>
      <c r="AS491" s="30"/>
      <c r="AT491" s="30"/>
      <c r="AU491" s="68"/>
      <c r="AV491" s="30"/>
      <c r="AX491" s="40"/>
      <c r="AY491"/>
    </row>
    <row r="492" spans="4:51" ht="13" customHeight="1">
      <c r="D492" s="25"/>
      <c r="AP492" s="69"/>
      <c r="AQ492" s="21"/>
      <c r="AR492" s="30"/>
      <c r="AS492" s="30"/>
      <c r="AT492" s="30"/>
      <c r="AU492" s="68"/>
      <c r="AV492" s="30"/>
      <c r="AX492" s="40"/>
      <c r="AY492"/>
    </row>
    <row r="493" spans="4:51" ht="13" customHeight="1">
      <c r="D493" s="25"/>
      <c r="AP493" s="69"/>
      <c r="AQ493" s="21"/>
      <c r="AR493" s="30"/>
      <c r="AS493" s="30"/>
      <c r="AT493" s="30"/>
      <c r="AU493" s="68"/>
      <c r="AV493" s="30"/>
      <c r="AX493" s="40"/>
      <c r="AY493"/>
    </row>
    <row r="494" spans="4:51" ht="13" customHeight="1">
      <c r="D494" s="25"/>
      <c r="AP494" s="69"/>
      <c r="AQ494" s="21"/>
      <c r="AR494" s="30"/>
      <c r="AS494" s="30"/>
      <c r="AT494" s="30"/>
      <c r="AU494" s="68"/>
      <c r="AV494" s="30"/>
      <c r="AX494" s="40"/>
      <c r="AY494"/>
    </row>
    <row r="495" spans="4:51" ht="13" customHeight="1">
      <c r="D495" s="25"/>
      <c r="AP495" s="69"/>
      <c r="AQ495" s="21"/>
      <c r="AR495" s="30"/>
      <c r="AS495" s="30"/>
      <c r="AT495" s="30"/>
      <c r="AU495" s="68"/>
      <c r="AV495" s="30"/>
      <c r="AX495" s="40"/>
      <c r="AY495"/>
    </row>
    <row r="496" spans="4:51" ht="13" customHeight="1">
      <c r="D496" s="25"/>
      <c r="AP496" s="69"/>
      <c r="AQ496" s="21"/>
      <c r="AR496" s="30"/>
      <c r="AS496" s="30"/>
      <c r="AT496" s="30"/>
      <c r="AU496" s="68"/>
      <c r="AV496" s="30"/>
      <c r="AX496" s="40"/>
      <c r="AY496"/>
    </row>
    <row r="497" spans="4:51" ht="13" customHeight="1">
      <c r="D497" s="25"/>
      <c r="AP497" s="69"/>
      <c r="AQ497" s="21"/>
      <c r="AR497" s="30"/>
      <c r="AS497" s="30"/>
      <c r="AT497" s="30"/>
      <c r="AU497" s="68"/>
      <c r="AV497" s="30"/>
      <c r="AX497" s="40"/>
      <c r="AY497"/>
    </row>
    <row r="498" spans="4:51" ht="13" customHeight="1">
      <c r="D498" s="25"/>
      <c r="AP498" s="69"/>
      <c r="AQ498" s="21"/>
      <c r="AR498" s="30"/>
      <c r="AS498" s="30"/>
      <c r="AT498" s="30"/>
      <c r="AU498" s="68"/>
      <c r="AV498" s="30"/>
      <c r="AX498" s="40"/>
      <c r="AY498"/>
    </row>
    <row r="499" spans="4:51" ht="13" customHeight="1">
      <c r="D499" s="25"/>
      <c r="AP499" s="69"/>
      <c r="AQ499" s="21"/>
      <c r="AR499" s="30"/>
      <c r="AS499" s="30"/>
      <c r="AT499" s="30"/>
      <c r="AU499" s="68"/>
      <c r="AV499" s="30"/>
      <c r="AX499" s="40"/>
      <c r="AY499"/>
    </row>
    <row r="500" spans="4:51" ht="13" customHeight="1">
      <c r="D500" s="25"/>
      <c r="AP500" s="69"/>
      <c r="AQ500" s="21"/>
      <c r="AR500" s="30"/>
      <c r="AS500" s="30"/>
      <c r="AT500" s="30"/>
      <c r="AU500" s="68"/>
      <c r="AV500" s="30"/>
      <c r="AX500" s="40"/>
      <c r="AY500"/>
    </row>
    <row r="501" spans="4:51" ht="13" customHeight="1">
      <c r="D501" s="25"/>
      <c r="AP501" s="69"/>
      <c r="AQ501" s="21"/>
      <c r="AR501" s="30"/>
      <c r="AS501" s="30"/>
      <c r="AT501" s="30"/>
      <c r="AU501" s="68"/>
      <c r="AV501" s="30"/>
      <c r="AX501" s="40"/>
      <c r="AY501"/>
    </row>
    <row r="502" spans="4:51" ht="13" customHeight="1">
      <c r="D502" s="25"/>
      <c r="AP502" s="69"/>
      <c r="AQ502" s="21"/>
      <c r="AR502" s="30"/>
      <c r="AS502" s="30"/>
      <c r="AT502" s="30"/>
      <c r="AU502" s="68"/>
      <c r="AV502" s="30"/>
      <c r="AX502" s="40"/>
      <c r="AY502"/>
    </row>
    <row r="503" spans="4:51" ht="13" customHeight="1">
      <c r="D503" s="25"/>
      <c r="AP503" s="69"/>
      <c r="AQ503" s="21"/>
      <c r="AR503" s="30"/>
      <c r="AS503" s="30"/>
      <c r="AT503" s="30"/>
      <c r="AU503" s="68"/>
      <c r="AV503" s="30"/>
      <c r="AX503" s="40"/>
      <c r="AY503"/>
    </row>
    <row r="504" spans="4:51" ht="13" customHeight="1">
      <c r="D504" s="25"/>
      <c r="AP504" s="69"/>
      <c r="AQ504" s="21"/>
      <c r="AR504" s="30"/>
      <c r="AS504" s="30"/>
      <c r="AT504" s="30"/>
      <c r="AU504" s="68"/>
      <c r="AV504" s="30"/>
      <c r="AX504" s="40"/>
      <c r="AY504"/>
    </row>
    <row r="505" spans="4:51" ht="13" customHeight="1">
      <c r="D505" s="25"/>
      <c r="AP505" s="69"/>
      <c r="AQ505" s="21"/>
      <c r="AR505" s="30"/>
      <c r="AS505" s="30"/>
      <c r="AT505" s="30"/>
      <c r="AU505" s="68"/>
      <c r="AV505" s="30"/>
      <c r="AX505" s="40"/>
      <c r="AY505"/>
    </row>
    <row r="506" spans="4:51" ht="13" customHeight="1">
      <c r="D506" s="25"/>
      <c r="AP506" s="69"/>
      <c r="AQ506" s="21"/>
      <c r="AR506" s="30"/>
      <c r="AS506" s="30"/>
      <c r="AT506" s="30"/>
      <c r="AU506" s="68"/>
      <c r="AV506" s="30"/>
      <c r="AX506" s="40"/>
      <c r="AY506"/>
    </row>
    <row r="507" spans="4:51" ht="13" customHeight="1">
      <c r="D507" s="25"/>
      <c r="AP507" s="69"/>
      <c r="AQ507" s="21"/>
      <c r="AR507" s="30"/>
      <c r="AS507" s="30"/>
      <c r="AT507" s="30"/>
      <c r="AU507" s="68"/>
      <c r="AV507" s="30"/>
      <c r="AX507" s="40"/>
      <c r="AY507"/>
    </row>
    <row r="508" spans="4:51" ht="13" customHeight="1">
      <c r="D508" s="25"/>
      <c r="AP508" s="69"/>
      <c r="AQ508" s="21"/>
      <c r="AR508" s="30"/>
      <c r="AS508" s="30"/>
      <c r="AT508" s="30"/>
      <c r="AU508" s="68"/>
      <c r="AV508" s="30"/>
      <c r="AX508" s="40"/>
      <c r="AY508"/>
    </row>
    <row r="509" spans="4:51" ht="13" customHeight="1">
      <c r="D509" s="25"/>
      <c r="AP509" s="69"/>
      <c r="AQ509" s="21"/>
      <c r="AR509" s="30"/>
      <c r="AS509" s="30"/>
      <c r="AT509" s="30"/>
      <c r="AU509" s="68"/>
      <c r="AV509" s="30"/>
      <c r="AX509" s="40"/>
      <c r="AY509"/>
    </row>
    <row r="510" spans="4:51" ht="13" customHeight="1">
      <c r="D510" s="25"/>
      <c r="AP510" s="69"/>
      <c r="AQ510" s="21"/>
      <c r="AR510" s="30"/>
      <c r="AS510" s="30"/>
      <c r="AT510" s="30"/>
      <c r="AU510" s="68"/>
      <c r="AV510" s="30"/>
      <c r="AX510" s="40"/>
      <c r="AY510"/>
    </row>
    <row r="511" spans="4:51" ht="13" customHeight="1">
      <c r="D511" s="25"/>
      <c r="AP511" s="69"/>
      <c r="AQ511" s="21"/>
      <c r="AR511" s="30"/>
      <c r="AS511" s="30"/>
      <c r="AT511" s="30"/>
      <c r="AU511" s="68"/>
      <c r="AV511" s="30"/>
      <c r="AX511" s="40"/>
      <c r="AY511"/>
    </row>
    <row r="512" spans="4:51" ht="13" customHeight="1">
      <c r="D512" s="25"/>
      <c r="AP512" s="69"/>
      <c r="AQ512" s="21"/>
      <c r="AR512" s="30"/>
      <c r="AS512" s="30"/>
      <c r="AT512" s="30"/>
      <c r="AU512" s="68"/>
      <c r="AV512" s="30"/>
      <c r="AX512" s="40"/>
      <c r="AY512"/>
    </row>
    <row r="513" spans="4:51" ht="13" customHeight="1">
      <c r="D513" s="25"/>
      <c r="AP513" s="69"/>
      <c r="AQ513" s="21"/>
      <c r="AR513" s="30"/>
      <c r="AS513" s="30"/>
      <c r="AT513" s="30"/>
      <c r="AU513" s="68"/>
      <c r="AV513" s="30"/>
      <c r="AX513" s="40"/>
      <c r="AY513"/>
    </row>
    <row r="514" spans="4:51" ht="13" customHeight="1">
      <c r="D514" s="25"/>
      <c r="AP514" s="69"/>
      <c r="AQ514" s="21"/>
      <c r="AR514" s="30"/>
      <c r="AS514" s="30"/>
      <c r="AT514" s="30"/>
      <c r="AU514" s="68"/>
      <c r="AV514" s="30"/>
      <c r="AX514" s="40"/>
      <c r="AY514"/>
    </row>
    <row r="515" spans="4:51" ht="13" customHeight="1">
      <c r="D515" s="25"/>
      <c r="AP515" s="69"/>
      <c r="AQ515" s="21"/>
      <c r="AR515" s="30"/>
      <c r="AS515" s="30"/>
      <c r="AT515" s="30"/>
      <c r="AU515" s="68"/>
      <c r="AV515" s="30"/>
      <c r="AX515" s="40"/>
      <c r="AY515"/>
    </row>
    <row r="516" spans="4:51" ht="13" customHeight="1">
      <c r="D516" s="25"/>
      <c r="AP516" s="69"/>
      <c r="AQ516" s="21"/>
      <c r="AR516" s="30"/>
      <c r="AS516" s="30"/>
      <c r="AT516" s="30"/>
      <c r="AU516" s="68"/>
      <c r="AV516" s="30"/>
      <c r="AX516" s="40"/>
      <c r="AY516"/>
    </row>
    <row r="517" spans="4:51" ht="13" customHeight="1">
      <c r="D517" s="25"/>
      <c r="AP517" s="69"/>
      <c r="AQ517" s="21"/>
      <c r="AR517" s="30"/>
      <c r="AS517" s="30"/>
      <c r="AT517" s="30"/>
      <c r="AU517" s="68"/>
      <c r="AV517" s="30"/>
      <c r="AX517" s="40"/>
      <c r="AY517"/>
    </row>
    <row r="518" spans="4:51" ht="13" customHeight="1">
      <c r="D518" s="25"/>
      <c r="AP518" s="69"/>
      <c r="AQ518" s="21"/>
      <c r="AR518" s="30"/>
      <c r="AS518" s="30"/>
      <c r="AT518" s="30"/>
      <c r="AU518" s="68"/>
      <c r="AV518" s="30"/>
      <c r="AX518" s="40"/>
      <c r="AY518"/>
    </row>
    <row r="519" spans="4:51" ht="13" customHeight="1">
      <c r="D519" s="25"/>
      <c r="AP519" s="69"/>
      <c r="AQ519" s="21"/>
      <c r="AR519" s="30"/>
      <c r="AS519" s="30"/>
      <c r="AT519" s="30"/>
      <c r="AU519" s="68"/>
      <c r="AV519" s="30"/>
      <c r="AX519" s="40"/>
      <c r="AY519"/>
    </row>
    <row r="520" spans="4:51" ht="13" customHeight="1">
      <c r="D520" s="25"/>
      <c r="AP520" s="69"/>
      <c r="AQ520" s="21"/>
      <c r="AR520" s="30"/>
      <c r="AS520" s="30"/>
      <c r="AT520" s="30"/>
      <c r="AU520" s="68"/>
      <c r="AV520" s="30"/>
      <c r="AX520" s="40"/>
      <c r="AY520"/>
    </row>
    <row r="521" spans="4:51" ht="13" customHeight="1">
      <c r="D521" s="25"/>
      <c r="AP521" s="69"/>
      <c r="AQ521" s="21"/>
      <c r="AR521" s="30"/>
      <c r="AS521" s="30"/>
      <c r="AT521" s="30"/>
      <c r="AU521" s="68"/>
      <c r="AV521" s="30"/>
      <c r="AX521" s="40"/>
      <c r="AY521"/>
    </row>
    <row r="522" spans="4:51" ht="13" customHeight="1">
      <c r="D522" s="25"/>
      <c r="AP522" s="69"/>
      <c r="AQ522" s="21"/>
      <c r="AR522" s="30"/>
      <c r="AS522" s="30"/>
      <c r="AT522" s="30"/>
      <c r="AU522" s="68"/>
      <c r="AV522" s="30"/>
      <c r="AX522" s="40"/>
      <c r="AY522"/>
    </row>
    <row r="523" spans="4:51" ht="13" customHeight="1">
      <c r="D523" s="25"/>
      <c r="AP523" s="69"/>
      <c r="AQ523" s="21"/>
      <c r="AR523" s="30"/>
      <c r="AS523" s="30"/>
      <c r="AT523" s="30"/>
      <c r="AU523" s="68"/>
      <c r="AV523" s="30"/>
      <c r="AX523" s="40"/>
      <c r="AY523"/>
    </row>
    <row r="524" spans="4:51" ht="13" customHeight="1">
      <c r="D524" s="25"/>
      <c r="AP524" s="69"/>
      <c r="AQ524" s="21"/>
      <c r="AR524" s="30"/>
      <c r="AS524" s="30"/>
      <c r="AT524" s="30"/>
      <c r="AU524" s="68"/>
      <c r="AV524" s="30"/>
      <c r="AX524" s="40"/>
      <c r="AY524"/>
    </row>
    <row r="525" spans="4:51" ht="13" customHeight="1">
      <c r="D525" s="25"/>
      <c r="AP525" s="69"/>
      <c r="AQ525" s="21"/>
      <c r="AR525" s="30"/>
      <c r="AS525" s="30"/>
      <c r="AT525" s="30"/>
      <c r="AU525" s="68"/>
      <c r="AV525" s="30"/>
      <c r="AX525" s="40"/>
      <c r="AY525"/>
    </row>
    <row r="526" spans="4:51" ht="13" customHeight="1">
      <c r="D526" s="25"/>
      <c r="AP526" s="69"/>
      <c r="AQ526" s="21"/>
      <c r="AR526" s="30"/>
      <c r="AS526" s="30"/>
      <c r="AT526" s="30"/>
      <c r="AU526" s="68"/>
      <c r="AV526" s="30"/>
      <c r="AX526" s="40"/>
      <c r="AY526"/>
    </row>
    <row r="527" spans="4:51" ht="13" customHeight="1">
      <c r="D527" s="25"/>
      <c r="AP527" s="69"/>
      <c r="AQ527" s="21"/>
      <c r="AR527" s="30"/>
      <c r="AS527" s="30"/>
      <c r="AT527" s="30"/>
      <c r="AU527" s="68"/>
      <c r="AV527" s="30"/>
      <c r="AX527" s="40"/>
      <c r="AY527"/>
    </row>
    <row r="528" spans="4:51" ht="13" customHeight="1">
      <c r="D528" s="25"/>
      <c r="AP528" s="69"/>
      <c r="AQ528" s="21"/>
      <c r="AR528" s="30"/>
      <c r="AS528" s="30"/>
      <c r="AT528" s="30"/>
      <c r="AU528" s="68"/>
      <c r="AV528" s="30"/>
      <c r="AX528" s="40"/>
      <c r="AY528"/>
    </row>
    <row r="529" spans="4:51" ht="13" customHeight="1">
      <c r="D529" s="25"/>
      <c r="AP529" s="69"/>
      <c r="AQ529" s="21"/>
      <c r="AR529" s="30"/>
      <c r="AS529" s="30"/>
      <c r="AT529" s="30"/>
      <c r="AU529" s="68"/>
      <c r="AV529" s="30"/>
      <c r="AX529" s="40"/>
      <c r="AY529"/>
    </row>
    <row r="530" spans="4:51" ht="13" customHeight="1">
      <c r="D530" s="25"/>
      <c r="AP530" s="69"/>
      <c r="AQ530" s="21"/>
      <c r="AR530" s="30"/>
      <c r="AS530" s="30"/>
      <c r="AT530" s="30"/>
      <c r="AU530" s="68"/>
      <c r="AV530" s="30"/>
      <c r="AX530" s="40"/>
      <c r="AY530"/>
    </row>
    <row r="531" spans="4:51" ht="13" customHeight="1">
      <c r="D531" s="25"/>
      <c r="AP531" s="69"/>
      <c r="AQ531" s="21"/>
      <c r="AR531" s="30"/>
      <c r="AS531" s="30"/>
      <c r="AT531" s="30"/>
      <c r="AU531" s="68"/>
      <c r="AV531" s="30"/>
      <c r="AX531" s="40"/>
      <c r="AY531"/>
    </row>
    <row r="532" spans="4:51" ht="13" customHeight="1">
      <c r="D532" s="25"/>
      <c r="AP532" s="69"/>
      <c r="AQ532" s="21"/>
      <c r="AR532" s="30"/>
      <c r="AS532" s="30"/>
      <c r="AT532" s="30"/>
      <c r="AU532" s="68"/>
      <c r="AV532" s="30"/>
      <c r="AX532" s="40"/>
      <c r="AY532"/>
    </row>
    <row r="533" spans="4:51" ht="13" customHeight="1">
      <c r="D533" s="25"/>
      <c r="AP533" s="69"/>
      <c r="AQ533" s="21"/>
      <c r="AR533" s="30"/>
      <c r="AS533" s="30"/>
      <c r="AT533" s="30"/>
      <c r="AU533" s="68"/>
      <c r="AV533" s="30"/>
      <c r="AX533" s="40"/>
      <c r="AY533"/>
    </row>
    <row r="534" spans="4:51" ht="13" customHeight="1">
      <c r="D534" s="25"/>
      <c r="AP534" s="69"/>
      <c r="AQ534" s="21"/>
      <c r="AR534" s="30"/>
      <c r="AS534" s="30"/>
      <c r="AT534" s="30"/>
      <c r="AU534" s="68"/>
      <c r="AV534" s="30"/>
      <c r="AX534" s="40"/>
      <c r="AY534"/>
    </row>
    <row r="535" spans="4:51" ht="13" customHeight="1">
      <c r="D535" s="25"/>
      <c r="AP535" s="69"/>
      <c r="AQ535" s="21"/>
      <c r="AR535" s="30"/>
      <c r="AS535" s="30"/>
      <c r="AT535" s="30"/>
      <c r="AU535" s="68"/>
      <c r="AV535" s="30"/>
      <c r="AX535" s="40"/>
      <c r="AY535"/>
    </row>
    <row r="536" spans="4:51" ht="13" customHeight="1">
      <c r="D536" s="25"/>
      <c r="AP536" s="69"/>
      <c r="AQ536" s="21"/>
      <c r="AR536" s="30"/>
      <c r="AS536" s="30"/>
      <c r="AT536" s="30"/>
      <c r="AU536" s="68"/>
      <c r="AV536" s="30"/>
      <c r="AX536" s="40"/>
      <c r="AY536"/>
    </row>
    <row r="537" spans="4:51" ht="13" customHeight="1">
      <c r="D537" s="25"/>
      <c r="AP537" s="69"/>
      <c r="AQ537" s="21"/>
      <c r="AR537" s="30"/>
      <c r="AS537" s="30"/>
      <c r="AT537" s="30"/>
      <c r="AU537" s="68"/>
      <c r="AV537" s="30"/>
      <c r="AX537" s="40"/>
      <c r="AY537"/>
    </row>
    <row r="538" spans="4:51" ht="13" customHeight="1">
      <c r="D538" s="25"/>
      <c r="AP538" s="69"/>
      <c r="AQ538" s="21"/>
      <c r="AR538" s="30"/>
      <c r="AS538" s="30"/>
      <c r="AT538" s="30"/>
      <c r="AU538" s="68"/>
      <c r="AV538" s="30"/>
      <c r="AX538" s="40"/>
      <c r="AY538"/>
    </row>
    <row r="539" spans="4:51" ht="13" customHeight="1">
      <c r="D539" s="25"/>
      <c r="AP539" s="69"/>
      <c r="AQ539" s="21"/>
      <c r="AR539" s="30"/>
      <c r="AS539" s="30"/>
      <c r="AT539" s="30"/>
      <c r="AU539" s="68"/>
      <c r="AV539" s="30"/>
      <c r="AX539" s="40"/>
      <c r="AY539"/>
    </row>
    <row r="540" spans="4:51" ht="13" customHeight="1">
      <c r="D540" s="25"/>
      <c r="AP540" s="69"/>
      <c r="AQ540" s="21"/>
      <c r="AR540" s="30"/>
      <c r="AS540" s="30"/>
      <c r="AT540" s="30"/>
      <c r="AU540" s="68"/>
      <c r="AV540" s="30"/>
      <c r="AX540" s="40"/>
      <c r="AY540"/>
    </row>
    <row r="541" spans="4:51" ht="13" customHeight="1">
      <c r="D541" s="25"/>
      <c r="AP541" s="69"/>
      <c r="AQ541" s="21"/>
      <c r="AR541" s="30"/>
      <c r="AS541" s="30"/>
      <c r="AT541" s="30"/>
      <c r="AU541" s="68"/>
      <c r="AV541" s="30"/>
      <c r="AX541" s="40"/>
      <c r="AY541"/>
    </row>
    <row r="542" spans="4:51" ht="13" customHeight="1">
      <c r="D542" s="25"/>
      <c r="AP542" s="69"/>
      <c r="AQ542" s="21"/>
      <c r="AR542" s="30"/>
      <c r="AS542" s="30"/>
      <c r="AT542" s="30"/>
      <c r="AU542" s="68"/>
      <c r="AV542" s="30"/>
      <c r="AX542" s="40"/>
      <c r="AY542"/>
    </row>
    <row r="543" spans="4:51" ht="13" customHeight="1">
      <c r="D543" s="25"/>
      <c r="AP543" s="69"/>
      <c r="AQ543" s="21"/>
      <c r="AR543" s="30"/>
      <c r="AS543" s="30"/>
      <c r="AT543" s="30"/>
      <c r="AU543" s="68"/>
      <c r="AV543" s="30"/>
      <c r="AX543" s="40"/>
      <c r="AY543"/>
    </row>
    <row r="544" spans="4:51" ht="13" customHeight="1">
      <c r="D544" s="25"/>
      <c r="AP544" s="69"/>
      <c r="AQ544" s="21"/>
      <c r="AR544" s="30"/>
      <c r="AS544" s="30"/>
      <c r="AT544" s="30"/>
      <c r="AU544" s="68"/>
      <c r="AV544" s="30"/>
      <c r="AX544" s="40"/>
      <c r="AY544"/>
    </row>
    <row r="545" spans="4:51" ht="13" customHeight="1">
      <c r="D545" s="25"/>
      <c r="AP545" s="69"/>
      <c r="AQ545" s="21"/>
      <c r="AR545" s="30"/>
      <c r="AS545" s="30"/>
      <c r="AT545" s="30"/>
      <c r="AU545" s="68"/>
      <c r="AV545" s="30"/>
      <c r="AX545" s="40"/>
      <c r="AY545"/>
    </row>
    <row r="546" spans="4:51" ht="13" customHeight="1">
      <c r="D546" s="25"/>
      <c r="AP546" s="69"/>
      <c r="AQ546" s="21"/>
      <c r="AR546" s="30"/>
      <c r="AS546" s="30"/>
      <c r="AT546" s="30"/>
      <c r="AU546" s="68"/>
      <c r="AV546" s="30"/>
      <c r="AX546" s="40"/>
      <c r="AY546"/>
    </row>
    <row r="547" spans="4:51" ht="13" customHeight="1">
      <c r="D547" s="25"/>
      <c r="AP547" s="69"/>
      <c r="AQ547" s="21"/>
      <c r="AR547" s="30"/>
      <c r="AS547" s="30"/>
      <c r="AT547" s="30"/>
      <c r="AU547" s="68"/>
      <c r="AV547" s="30"/>
      <c r="AX547" s="40"/>
      <c r="AY547"/>
    </row>
    <row r="548" spans="4:51" ht="13" customHeight="1">
      <c r="D548" s="25"/>
      <c r="AP548" s="69"/>
      <c r="AQ548" s="21"/>
      <c r="AR548" s="30"/>
      <c r="AS548" s="30"/>
      <c r="AT548" s="30"/>
      <c r="AU548" s="68"/>
      <c r="AV548" s="30"/>
      <c r="AX548" s="40"/>
      <c r="AY548"/>
    </row>
    <row r="549" spans="4:51" ht="13" customHeight="1">
      <c r="D549" s="25"/>
      <c r="AP549" s="69"/>
      <c r="AQ549" s="21"/>
      <c r="AR549" s="30"/>
      <c r="AS549" s="30"/>
      <c r="AT549" s="30"/>
      <c r="AU549" s="68"/>
      <c r="AV549" s="30"/>
      <c r="AX549" s="40"/>
      <c r="AY549"/>
    </row>
    <row r="550" spans="4:51" ht="13" customHeight="1">
      <c r="D550" s="25"/>
      <c r="AP550" s="69"/>
      <c r="AQ550" s="21"/>
      <c r="AR550" s="30"/>
      <c r="AS550" s="30"/>
      <c r="AT550" s="30"/>
      <c r="AU550" s="68"/>
      <c r="AV550" s="30"/>
      <c r="AX550" s="40"/>
      <c r="AY550"/>
    </row>
    <row r="551" spans="4:51" ht="13" customHeight="1">
      <c r="D551" s="25"/>
      <c r="AP551" s="69"/>
      <c r="AQ551" s="21"/>
      <c r="AR551" s="30"/>
      <c r="AS551" s="30"/>
      <c r="AT551" s="30"/>
      <c r="AU551" s="68"/>
      <c r="AV551" s="30"/>
      <c r="AX551" s="40"/>
      <c r="AY551"/>
    </row>
    <row r="552" spans="4:51" ht="13" customHeight="1">
      <c r="D552" s="25"/>
      <c r="AP552" s="69"/>
      <c r="AQ552" s="21"/>
      <c r="AR552" s="30"/>
      <c r="AS552" s="30"/>
      <c r="AT552" s="30"/>
      <c r="AU552" s="68"/>
      <c r="AV552" s="30"/>
      <c r="AX552" s="40"/>
      <c r="AY552"/>
    </row>
    <row r="553" spans="4:51" ht="13" customHeight="1">
      <c r="D553" s="25"/>
      <c r="AP553" s="69"/>
      <c r="AQ553" s="21"/>
      <c r="AR553" s="30"/>
      <c r="AS553" s="30"/>
      <c r="AT553" s="30"/>
      <c r="AU553" s="68"/>
      <c r="AV553" s="30"/>
      <c r="AX553" s="40"/>
      <c r="AY553"/>
    </row>
    <row r="554" spans="4:51" ht="13" customHeight="1">
      <c r="D554" s="25"/>
      <c r="AP554" s="69"/>
      <c r="AQ554" s="21"/>
      <c r="AR554" s="30"/>
      <c r="AS554" s="30"/>
      <c r="AT554" s="30"/>
      <c r="AU554" s="68"/>
      <c r="AV554" s="30"/>
      <c r="AX554" s="40"/>
      <c r="AY554"/>
    </row>
    <row r="555" spans="4:51" ht="13" customHeight="1">
      <c r="D555" s="25"/>
      <c r="AP555" s="69"/>
      <c r="AQ555" s="21"/>
      <c r="AR555" s="30"/>
      <c r="AS555" s="30"/>
      <c r="AT555" s="30"/>
      <c r="AU555" s="68"/>
      <c r="AV555" s="30"/>
      <c r="AX555" s="40"/>
      <c r="AY555"/>
    </row>
    <row r="556" spans="4:51" ht="13" customHeight="1">
      <c r="D556" s="25"/>
      <c r="AP556" s="69"/>
      <c r="AQ556" s="21"/>
      <c r="AR556" s="30"/>
      <c r="AS556" s="30"/>
      <c r="AT556" s="30"/>
      <c r="AU556" s="68"/>
      <c r="AV556" s="30"/>
      <c r="AX556" s="40"/>
      <c r="AY556"/>
    </row>
    <row r="557" spans="4:51" ht="13" customHeight="1">
      <c r="D557" s="25"/>
      <c r="AP557" s="69"/>
      <c r="AQ557" s="21"/>
      <c r="AR557" s="30"/>
      <c r="AS557" s="30"/>
      <c r="AT557" s="30"/>
      <c r="AU557" s="68"/>
      <c r="AV557" s="30"/>
      <c r="AX557" s="40"/>
      <c r="AY557"/>
    </row>
    <row r="558" spans="4:51" ht="13" customHeight="1">
      <c r="D558" s="25"/>
      <c r="AP558" s="69"/>
      <c r="AQ558" s="21"/>
      <c r="AR558" s="30"/>
      <c r="AS558" s="30"/>
      <c r="AT558" s="30"/>
      <c r="AU558" s="68"/>
      <c r="AV558" s="30"/>
      <c r="AX558" s="40"/>
      <c r="AY558"/>
    </row>
    <row r="559" spans="4:51" ht="13" customHeight="1">
      <c r="D559" s="25"/>
      <c r="AP559" s="69"/>
      <c r="AQ559" s="21"/>
      <c r="AR559" s="30"/>
      <c r="AS559" s="30"/>
      <c r="AT559" s="30"/>
      <c r="AU559" s="68"/>
      <c r="AV559" s="30"/>
      <c r="AX559" s="40"/>
      <c r="AY559"/>
    </row>
    <row r="560" spans="4:51" ht="13" customHeight="1">
      <c r="D560" s="25"/>
      <c r="AP560" s="69"/>
      <c r="AQ560" s="21"/>
      <c r="AR560" s="30"/>
      <c r="AS560" s="30"/>
      <c r="AT560" s="30"/>
      <c r="AU560" s="68"/>
      <c r="AV560" s="30"/>
      <c r="AX560" s="40"/>
      <c r="AY560"/>
    </row>
    <row r="561" spans="4:51" ht="13" customHeight="1">
      <c r="D561" s="25"/>
      <c r="AP561" s="69"/>
      <c r="AQ561" s="21"/>
      <c r="AR561" s="30"/>
      <c r="AS561" s="30"/>
      <c r="AT561" s="30"/>
      <c r="AU561" s="68"/>
      <c r="AV561" s="30"/>
      <c r="AX561" s="40"/>
      <c r="AY561"/>
    </row>
    <row r="562" spans="4:51" ht="13" customHeight="1">
      <c r="D562" s="25"/>
      <c r="AP562" s="69"/>
      <c r="AQ562" s="21"/>
      <c r="AR562" s="30"/>
      <c r="AS562" s="30"/>
      <c r="AT562" s="30"/>
      <c r="AU562" s="68"/>
      <c r="AV562" s="30"/>
      <c r="AX562" s="40"/>
      <c r="AY562"/>
    </row>
    <row r="563" spans="4:51" ht="13" customHeight="1">
      <c r="D563" s="25"/>
      <c r="AP563" s="69"/>
      <c r="AQ563" s="21"/>
      <c r="AR563" s="30"/>
      <c r="AS563" s="30"/>
      <c r="AT563" s="30"/>
      <c r="AU563" s="68"/>
      <c r="AV563" s="30"/>
      <c r="AX563" s="40"/>
      <c r="AY563"/>
    </row>
    <row r="564" spans="4:51" ht="13" customHeight="1">
      <c r="D564" s="25"/>
      <c r="AP564" s="69"/>
      <c r="AQ564" s="21"/>
      <c r="AR564" s="30"/>
      <c r="AS564" s="30"/>
      <c r="AT564" s="30"/>
      <c r="AU564" s="68"/>
      <c r="AV564" s="30"/>
      <c r="AX564" s="40"/>
      <c r="AY564"/>
    </row>
    <row r="565" spans="4:51" ht="13" customHeight="1">
      <c r="D565" s="25"/>
      <c r="AP565" s="69"/>
      <c r="AQ565" s="21"/>
      <c r="AR565" s="30"/>
      <c r="AS565" s="30"/>
      <c r="AT565" s="30"/>
      <c r="AU565" s="68"/>
      <c r="AV565" s="30"/>
      <c r="AX565" s="40"/>
      <c r="AY565"/>
    </row>
    <row r="566" spans="4:51" ht="13" customHeight="1">
      <c r="D566" s="25"/>
      <c r="AP566" s="69"/>
      <c r="AQ566" s="21"/>
      <c r="AR566" s="30"/>
      <c r="AS566" s="30"/>
      <c r="AT566" s="30"/>
      <c r="AU566" s="68"/>
      <c r="AV566" s="30"/>
      <c r="AX566" s="40"/>
      <c r="AY566"/>
    </row>
    <row r="567" spans="4:51" ht="13" customHeight="1">
      <c r="D567" s="25"/>
      <c r="AP567" s="69"/>
      <c r="AQ567" s="21"/>
      <c r="AR567" s="30"/>
      <c r="AS567" s="30"/>
      <c r="AT567" s="30"/>
      <c r="AU567" s="68"/>
      <c r="AV567" s="30"/>
      <c r="AX567" s="40"/>
      <c r="AY567"/>
    </row>
    <row r="568" spans="4:51" ht="13" customHeight="1">
      <c r="D568" s="25"/>
      <c r="AP568" s="69"/>
      <c r="AQ568" s="21"/>
      <c r="AR568" s="30"/>
      <c r="AS568" s="30"/>
      <c r="AT568" s="30"/>
      <c r="AU568" s="68"/>
      <c r="AV568" s="30"/>
      <c r="AX568" s="40"/>
      <c r="AY568"/>
    </row>
    <row r="569" spans="4:51" ht="13" customHeight="1">
      <c r="D569" s="25"/>
      <c r="AP569" s="69"/>
      <c r="AQ569" s="21"/>
      <c r="AR569" s="30"/>
      <c r="AS569" s="30"/>
      <c r="AT569" s="30"/>
      <c r="AU569" s="68"/>
      <c r="AV569" s="30"/>
      <c r="AX569" s="40"/>
      <c r="AY569"/>
    </row>
    <row r="570" spans="4:51" ht="13" customHeight="1">
      <c r="D570" s="25"/>
      <c r="AP570" s="69"/>
      <c r="AQ570" s="21"/>
      <c r="AR570" s="30"/>
      <c r="AS570" s="30"/>
      <c r="AT570" s="30"/>
      <c r="AU570" s="68"/>
      <c r="AV570" s="30"/>
      <c r="AX570" s="40"/>
      <c r="AY570"/>
    </row>
    <row r="571" spans="4:51" ht="13" customHeight="1">
      <c r="D571" s="25"/>
      <c r="AP571" s="69"/>
      <c r="AQ571" s="21"/>
      <c r="AR571" s="30"/>
      <c r="AS571" s="30"/>
      <c r="AT571" s="30"/>
      <c r="AU571" s="68"/>
      <c r="AV571" s="30"/>
      <c r="AX571" s="40"/>
      <c r="AY571"/>
    </row>
    <row r="572" spans="4:51" ht="13" customHeight="1">
      <c r="D572" s="25"/>
      <c r="AP572" s="69"/>
      <c r="AQ572" s="21"/>
      <c r="AR572" s="30"/>
      <c r="AS572" s="30"/>
      <c r="AT572" s="30"/>
      <c r="AU572" s="68"/>
      <c r="AV572" s="30"/>
      <c r="AX572" s="40"/>
      <c r="AY572"/>
    </row>
    <row r="573" spans="4:51" ht="13" customHeight="1">
      <c r="D573" s="25"/>
      <c r="AP573" s="69"/>
      <c r="AQ573" s="21"/>
      <c r="AR573" s="30"/>
      <c r="AS573" s="30"/>
      <c r="AT573" s="30"/>
      <c r="AU573" s="68"/>
      <c r="AV573" s="30"/>
      <c r="AX573" s="40"/>
      <c r="AY573"/>
    </row>
    <row r="574" spans="4:51" ht="13" customHeight="1">
      <c r="D574" s="25"/>
      <c r="AP574" s="69"/>
      <c r="AQ574" s="21"/>
      <c r="AR574" s="30"/>
      <c r="AS574" s="30"/>
      <c r="AT574" s="30"/>
      <c r="AU574" s="68"/>
      <c r="AV574" s="30"/>
      <c r="AX574" s="40"/>
      <c r="AY574"/>
    </row>
    <row r="575" spans="4:51" ht="13" customHeight="1">
      <c r="D575" s="25"/>
      <c r="AP575" s="69"/>
      <c r="AQ575" s="21"/>
      <c r="AR575" s="30"/>
      <c r="AS575" s="30"/>
      <c r="AT575" s="30"/>
      <c r="AU575" s="68"/>
      <c r="AV575" s="30"/>
      <c r="AX575" s="40"/>
      <c r="AY575"/>
    </row>
    <row r="576" spans="4:51" ht="13" customHeight="1">
      <c r="D576" s="25"/>
      <c r="AP576" s="69"/>
      <c r="AQ576" s="21"/>
      <c r="AR576" s="30"/>
      <c r="AS576" s="30"/>
      <c r="AT576" s="30"/>
      <c r="AU576" s="68"/>
      <c r="AV576" s="30"/>
      <c r="AX576" s="40"/>
      <c r="AY576"/>
    </row>
    <row r="577" spans="4:51" ht="13" customHeight="1">
      <c r="D577" s="25"/>
      <c r="AP577" s="69"/>
      <c r="AQ577" s="21"/>
      <c r="AR577" s="30"/>
      <c r="AS577" s="30"/>
      <c r="AT577" s="30"/>
      <c r="AU577" s="68"/>
      <c r="AV577" s="30"/>
      <c r="AX577" s="40"/>
      <c r="AY577"/>
    </row>
    <row r="578" spans="4:51" ht="13" customHeight="1">
      <c r="D578" s="25"/>
      <c r="AP578" s="69"/>
      <c r="AQ578" s="21"/>
      <c r="AR578" s="30"/>
      <c r="AS578" s="30"/>
      <c r="AT578" s="30"/>
      <c r="AU578" s="68"/>
      <c r="AV578" s="30"/>
      <c r="AX578" s="40"/>
      <c r="AY578"/>
    </row>
    <row r="579" spans="4:51" ht="13" customHeight="1">
      <c r="D579" s="25"/>
      <c r="AP579" s="69"/>
      <c r="AQ579" s="21"/>
      <c r="AR579" s="30"/>
      <c r="AS579" s="30"/>
      <c r="AT579" s="30"/>
      <c r="AU579" s="68"/>
      <c r="AV579" s="30"/>
      <c r="AX579" s="40"/>
      <c r="AY579"/>
    </row>
    <row r="580" spans="4:51" ht="13" customHeight="1">
      <c r="D580" s="25"/>
      <c r="AP580" s="69"/>
      <c r="AQ580" s="21"/>
      <c r="AR580" s="30"/>
      <c r="AS580" s="30"/>
      <c r="AT580" s="30"/>
      <c r="AU580" s="68"/>
      <c r="AV580" s="30"/>
      <c r="AX580" s="40"/>
      <c r="AY580"/>
    </row>
    <row r="581" spans="4:51" ht="13" customHeight="1">
      <c r="D581" s="25"/>
      <c r="AP581" s="69"/>
      <c r="AQ581" s="21"/>
      <c r="AR581" s="30"/>
      <c r="AS581" s="30"/>
      <c r="AT581" s="30"/>
      <c r="AU581" s="68"/>
      <c r="AV581" s="30"/>
      <c r="AX581" s="40"/>
      <c r="AY581"/>
    </row>
    <row r="582" spans="4:51" ht="13" customHeight="1">
      <c r="D582" s="25"/>
      <c r="AP582" s="69"/>
      <c r="AQ582" s="21"/>
      <c r="AR582" s="30"/>
      <c r="AS582" s="30"/>
      <c r="AT582" s="30"/>
      <c r="AU582" s="68"/>
      <c r="AV582" s="30"/>
      <c r="AX582" s="40"/>
      <c r="AY582"/>
    </row>
    <row r="583" spans="4:51" ht="13" customHeight="1">
      <c r="D583" s="25"/>
      <c r="AP583" s="69"/>
      <c r="AQ583" s="21"/>
      <c r="AR583" s="30"/>
      <c r="AS583" s="30"/>
      <c r="AT583" s="30"/>
      <c r="AU583" s="68"/>
      <c r="AV583" s="30"/>
      <c r="AX583" s="40"/>
      <c r="AY583"/>
    </row>
    <row r="584" spans="4:51" ht="13" customHeight="1">
      <c r="D584" s="25"/>
      <c r="AP584" s="69"/>
      <c r="AQ584" s="21"/>
      <c r="AR584" s="30"/>
      <c r="AS584" s="30"/>
      <c r="AT584" s="30"/>
      <c r="AU584" s="68"/>
      <c r="AV584" s="30"/>
      <c r="AX584" s="40"/>
      <c r="AY584"/>
    </row>
    <row r="585" spans="4:51" ht="13" customHeight="1">
      <c r="D585" s="25"/>
      <c r="AP585" s="69"/>
      <c r="AQ585" s="21"/>
      <c r="AR585" s="30"/>
      <c r="AS585" s="30"/>
      <c r="AT585" s="30"/>
      <c r="AU585" s="68"/>
      <c r="AV585" s="30"/>
      <c r="AX585" s="40"/>
      <c r="AY585"/>
    </row>
    <row r="586" spans="4:51" ht="13" customHeight="1">
      <c r="D586" s="25"/>
      <c r="AP586" s="69"/>
      <c r="AQ586" s="21"/>
      <c r="AR586" s="30"/>
      <c r="AS586" s="30"/>
      <c r="AT586" s="30"/>
      <c r="AU586" s="68"/>
      <c r="AV586" s="30"/>
      <c r="AX586" s="40"/>
      <c r="AY586"/>
    </row>
    <row r="587" spans="4:51" ht="13" customHeight="1">
      <c r="D587" s="25"/>
      <c r="AP587" s="69"/>
      <c r="AQ587" s="21"/>
      <c r="AR587" s="30"/>
      <c r="AS587" s="30"/>
      <c r="AT587" s="30"/>
      <c r="AU587" s="68"/>
      <c r="AV587" s="30"/>
      <c r="AX587" s="40"/>
      <c r="AY587"/>
    </row>
    <row r="588" spans="4:51" ht="13" customHeight="1">
      <c r="D588" s="25"/>
      <c r="AP588" s="69"/>
      <c r="AQ588" s="21"/>
      <c r="AR588" s="30"/>
      <c r="AS588" s="30"/>
      <c r="AT588" s="30"/>
      <c r="AU588" s="68"/>
      <c r="AV588" s="30"/>
      <c r="AX588" s="40"/>
      <c r="AY588"/>
    </row>
    <row r="589" spans="4:51" ht="13" customHeight="1">
      <c r="D589" s="25"/>
      <c r="AP589" s="69"/>
      <c r="AQ589" s="21"/>
      <c r="AR589" s="30"/>
      <c r="AS589" s="30"/>
      <c r="AT589" s="30"/>
      <c r="AU589" s="68"/>
      <c r="AV589" s="30"/>
      <c r="AX589" s="40"/>
      <c r="AY589"/>
    </row>
    <row r="590" spans="4:51" ht="13" customHeight="1">
      <c r="D590" s="25"/>
      <c r="AP590" s="69"/>
      <c r="AQ590" s="21"/>
      <c r="AR590" s="30"/>
      <c r="AS590" s="30"/>
      <c r="AT590" s="30"/>
      <c r="AU590" s="68"/>
      <c r="AV590" s="30"/>
      <c r="AX590" s="40"/>
      <c r="AY590"/>
    </row>
    <row r="591" spans="4:51" ht="13" customHeight="1">
      <c r="D591" s="25"/>
      <c r="AP591" s="69"/>
      <c r="AQ591" s="21"/>
      <c r="AR591" s="30"/>
      <c r="AS591" s="30"/>
      <c r="AT591" s="30"/>
      <c r="AU591" s="68"/>
      <c r="AV591" s="30"/>
      <c r="AX591" s="40"/>
      <c r="AY591"/>
    </row>
    <row r="592" spans="4:51" ht="13" customHeight="1">
      <c r="D592" s="25"/>
      <c r="AP592" s="69"/>
      <c r="AQ592" s="21"/>
      <c r="AR592" s="30"/>
      <c r="AS592" s="30"/>
      <c r="AT592" s="30"/>
      <c r="AU592" s="68"/>
      <c r="AV592" s="30"/>
      <c r="AX592" s="40"/>
      <c r="AY592"/>
    </row>
    <row r="593" spans="4:51" ht="13" customHeight="1">
      <c r="D593" s="25"/>
      <c r="AP593" s="69"/>
      <c r="AQ593" s="21"/>
      <c r="AR593" s="30"/>
      <c r="AS593" s="30"/>
      <c r="AT593" s="30"/>
      <c r="AU593" s="68"/>
      <c r="AV593" s="30"/>
      <c r="AX593" s="40"/>
      <c r="AY593"/>
    </row>
    <row r="594" spans="4:51" ht="13" customHeight="1">
      <c r="D594" s="25"/>
      <c r="AP594" s="69"/>
      <c r="AQ594" s="21"/>
      <c r="AR594" s="30"/>
      <c r="AS594" s="30"/>
      <c r="AT594" s="30"/>
      <c r="AU594" s="68"/>
      <c r="AV594" s="30"/>
      <c r="AX594" s="40"/>
      <c r="AY594"/>
    </row>
    <row r="595" spans="4:51" ht="13" customHeight="1">
      <c r="D595" s="25"/>
      <c r="AP595" s="69"/>
      <c r="AQ595" s="21"/>
      <c r="AR595" s="30"/>
      <c r="AS595" s="30"/>
      <c r="AT595" s="30"/>
      <c r="AU595" s="68"/>
      <c r="AV595" s="30"/>
      <c r="AX595" s="40"/>
      <c r="AY595"/>
    </row>
    <row r="596" spans="4:51" ht="13" customHeight="1">
      <c r="D596" s="25"/>
      <c r="AP596" s="69"/>
      <c r="AQ596" s="21"/>
      <c r="AR596" s="30"/>
      <c r="AS596" s="30"/>
      <c r="AT596" s="30"/>
      <c r="AU596" s="68"/>
      <c r="AV596" s="30"/>
      <c r="AX596" s="40"/>
      <c r="AY596"/>
    </row>
    <row r="597" spans="4:51" ht="13" customHeight="1">
      <c r="D597" s="25"/>
      <c r="AP597" s="69"/>
      <c r="AQ597" s="21"/>
      <c r="AR597" s="30"/>
      <c r="AS597" s="30"/>
      <c r="AT597" s="30"/>
      <c r="AU597" s="68"/>
      <c r="AV597" s="30"/>
      <c r="AX597" s="40"/>
      <c r="AY597"/>
    </row>
    <row r="598" spans="4:51" ht="13" customHeight="1">
      <c r="D598" s="25"/>
      <c r="AP598" s="69"/>
      <c r="AQ598" s="21"/>
      <c r="AR598" s="30"/>
      <c r="AS598" s="30"/>
      <c r="AT598" s="30"/>
      <c r="AU598" s="68"/>
      <c r="AV598" s="30"/>
      <c r="AX598" s="40"/>
      <c r="AY598"/>
    </row>
    <row r="599" spans="4:51" ht="13" customHeight="1">
      <c r="D599" s="25"/>
      <c r="AP599" s="69"/>
      <c r="AQ599" s="21"/>
      <c r="AR599" s="30"/>
      <c r="AS599" s="30"/>
      <c r="AT599" s="30"/>
      <c r="AU599" s="68"/>
      <c r="AV599" s="30"/>
      <c r="AX599" s="40"/>
      <c r="AY599"/>
    </row>
    <row r="600" spans="4:51" ht="13" customHeight="1">
      <c r="D600" s="25"/>
      <c r="AP600" s="69"/>
      <c r="AQ600" s="21"/>
      <c r="AR600" s="30"/>
      <c r="AS600" s="30"/>
      <c r="AT600" s="30"/>
      <c r="AU600" s="68"/>
      <c r="AV600" s="30"/>
      <c r="AX600" s="40"/>
      <c r="AY600"/>
    </row>
    <row r="601" spans="4:51" ht="13" customHeight="1">
      <c r="D601" s="25"/>
      <c r="AP601" s="69"/>
      <c r="AQ601" s="21"/>
      <c r="AR601" s="30"/>
      <c r="AS601" s="30"/>
      <c r="AT601" s="30"/>
      <c r="AU601" s="68"/>
      <c r="AV601" s="30"/>
      <c r="AX601" s="40"/>
      <c r="AY601"/>
    </row>
    <row r="602" spans="4:51" ht="13" customHeight="1">
      <c r="D602" s="25"/>
      <c r="AP602" s="69"/>
      <c r="AQ602" s="21"/>
      <c r="AR602" s="30"/>
      <c r="AS602" s="30"/>
      <c r="AT602" s="30"/>
      <c r="AU602" s="68"/>
      <c r="AV602" s="30"/>
      <c r="AX602" s="40"/>
      <c r="AY602"/>
    </row>
    <row r="603" spans="4:51" ht="13" customHeight="1">
      <c r="D603" s="25"/>
      <c r="AP603" s="69"/>
      <c r="AQ603" s="21"/>
      <c r="AR603" s="30"/>
      <c r="AS603" s="30"/>
      <c r="AT603" s="30"/>
      <c r="AU603" s="68"/>
      <c r="AV603" s="30"/>
      <c r="AX603" s="40"/>
      <c r="AY603"/>
    </row>
    <row r="604" spans="4:51" ht="13" customHeight="1">
      <c r="D604" s="25"/>
      <c r="AP604" s="69"/>
      <c r="AQ604" s="21"/>
      <c r="AR604" s="30"/>
      <c r="AS604" s="30"/>
      <c r="AT604" s="30"/>
      <c r="AU604" s="68"/>
      <c r="AV604" s="30"/>
      <c r="AX604" s="40"/>
      <c r="AY604"/>
    </row>
    <row r="605" spans="4:51" ht="13" customHeight="1">
      <c r="D605" s="25"/>
      <c r="AP605" s="69"/>
      <c r="AQ605" s="21"/>
      <c r="AR605" s="30"/>
      <c r="AS605" s="30"/>
      <c r="AT605" s="30"/>
      <c r="AU605" s="68"/>
      <c r="AV605" s="30"/>
      <c r="AX605" s="40"/>
      <c r="AY605"/>
    </row>
    <row r="606" spans="4:51" ht="13" customHeight="1">
      <c r="D606" s="25"/>
      <c r="AP606" s="69"/>
      <c r="AQ606" s="21"/>
      <c r="AR606" s="30"/>
      <c r="AS606" s="30"/>
      <c r="AT606" s="30"/>
      <c r="AU606" s="68"/>
      <c r="AV606" s="30"/>
      <c r="AX606" s="40"/>
      <c r="AY606"/>
    </row>
    <row r="607" spans="4:51" ht="13" customHeight="1">
      <c r="D607" s="25"/>
      <c r="AP607" s="69"/>
      <c r="AQ607" s="21"/>
      <c r="AR607" s="30"/>
      <c r="AS607" s="30"/>
      <c r="AT607" s="30"/>
      <c r="AU607" s="68"/>
      <c r="AV607" s="30"/>
      <c r="AX607" s="40"/>
      <c r="AY607"/>
    </row>
    <row r="608" spans="4:51" ht="13" customHeight="1">
      <c r="D608" s="25"/>
      <c r="AP608" s="69"/>
      <c r="AQ608" s="21"/>
      <c r="AR608" s="30"/>
      <c r="AS608" s="30"/>
      <c r="AT608" s="30"/>
      <c r="AU608" s="68"/>
      <c r="AV608" s="30"/>
      <c r="AX608" s="40"/>
      <c r="AY608"/>
    </row>
    <row r="609" spans="4:51" ht="13" customHeight="1">
      <c r="D609" s="25"/>
      <c r="AP609" s="69"/>
      <c r="AQ609" s="21"/>
      <c r="AR609" s="30"/>
      <c r="AS609" s="30"/>
      <c r="AT609" s="30"/>
      <c r="AU609" s="68"/>
      <c r="AV609" s="30"/>
      <c r="AX609" s="40"/>
      <c r="AY609"/>
    </row>
    <row r="610" spans="4:51" ht="13" customHeight="1">
      <c r="D610" s="25"/>
      <c r="AP610" s="69"/>
      <c r="AQ610" s="21"/>
      <c r="AR610" s="30"/>
      <c r="AS610" s="30"/>
      <c r="AT610" s="30"/>
      <c r="AU610" s="68"/>
      <c r="AV610" s="30"/>
      <c r="AX610" s="40"/>
      <c r="AY610"/>
    </row>
    <row r="611" spans="4:51" ht="13" customHeight="1">
      <c r="D611" s="25"/>
      <c r="AP611" s="69"/>
      <c r="AQ611" s="21"/>
      <c r="AR611" s="30"/>
      <c r="AS611" s="30"/>
      <c r="AT611" s="30"/>
      <c r="AU611" s="68"/>
      <c r="AV611" s="30"/>
      <c r="AX611" s="40"/>
      <c r="AY611"/>
    </row>
    <row r="612" spans="4:51" ht="13" customHeight="1">
      <c r="D612" s="25"/>
      <c r="AP612" s="69"/>
      <c r="AQ612" s="21"/>
      <c r="AR612" s="30"/>
      <c r="AS612" s="30"/>
      <c r="AT612" s="30"/>
      <c r="AU612" s="68"/>
      <c r="AV612" s="30"/>
      <c r="AX612" s="40"/>
      <c r="AY612"/>
    </row>
    <row r="613" spans="4:51" ht="13" customHeight="1">
      <c r="D613" s="25"/>
      <c r="AP613" s="69"/>
      <c r="AQ613" s="21"/>
      <c r="AR613" s="30"/>
      <c r="AS613" s="30"/>
      <c r="AT613" s="30"/>
      <c r="AU613" s="68"/>
      <c r="AV613" s="30"/>
      <c r="AX613" s="40"/>
      <c r="AY613"/>
    </row>
    <row r="614" spans="4:51" ht="13" customHeight="1">
      <c r="D614" s="25"/>
      <c r="AP614" s="69"/>
      <c r="AQ614" s="21"/>
      <c r="AR614" s="30"/>
      <c r="AS614" s="30"/>
      <c r="AT614" s="30"/>
      <c r="AU614" s="68"/>
      <c r="AV614" s="30"/>
      <c r="AX614" s="40"/>
      <c r="AY614"/>
    </row>
    <row r="615" spans="4:51" ht="13" customHeight="1">
      <c r="D615" s="25"/>
      <c r="AP615" s="69"/>
      <c r="AQ615" s="21"/>
      <c r="AR615" s="30"/>
      <c r="AS615" s="30"/>
      <c r="AT615" s="30"/>
      <c r="AU615" s="68"/>
      <c r="AV615" s="30"/>
      <c r="AX615" s="40"/>
      <c r="AY615"/>
    </row>
    <row r="616" spans="4:51" ht="13" customHeight="1">
      <c r="D616" s="25"/>
      <c r="AP616" s="69"/>
      <c r="AQ616" s="21"/>
      <c r="AR616" s="30"/>
      <c r="AS616" s="30"/>
      <c r="AT616" s="30"/>
      <c r="AU616" s="68"/>
      <c r="AV616" s="30"/>
      <c r="AX616" s="40"/>
      <c r="AY616"/>
    </row>
    <row r="617" spans="4:51" ht="13" customHeight="1">
      <c r="D617" s="25"/>
      <c r="AP617" s="69"/>
      <c r="AQ617" s="21"/>
      <c r="AR617" s="30"/>
      <c r="AS617" s="30"/>
      <c r="AT617" s="30"/>
      <c r="AU617" s="68"/>
      <c r="AV617" s="30"/>
      <c r="AX617" s="40"/>
      <c r="AY617"/>
    </row>
    <row r="618" spans="4:51" ht="13" customHeight="1">
      <c r="D618" s="25"/>
      <c r="AP618" s="69"/>
      <c r="AQ618" s="21"/>
      <c r="AR618" s="30"/>
      <c r="AS618" s="30"/>
      <c r="AT618" s="30"/>
      <c r="AU618" s="68"/>
      <c r="AV618" s="30"/>
      <c r="AX618" s="40"/>
      <c r="AY618"/>
    </row>
    <row r="619" spans="4:51" ht="13" customHeight="1">
      <c r="D619" s="25"/>
      <c r="AP619" s="69"/>
      <c r="AQ619" s="21"/>
      <c r="AR619" s="30"/>
      <c r="AS619" s="30"/>
      <c r="AT619" s="30"/>
      <c r="AU619" s="68"/>
      <c r="AV619" s="30"/>
      <c r="AX619" s="40"/>
      <c r="AY619"/>
    </row>
    <row r="620" spans="4:51" ht="13" customHeight="1">
      <c r="D620" s="25"/>
      <c r="AP620" s="69"/>
      <c r="AQ620" s="21"/>
      <c r="AR620" s="30"/>
      <c r="AS620" s="30"/>
      <c r="AT620" s="30"/>
      <c r="AU620" s="68"/>
      <c r="AV620" s="30"/>
      <c r="AX620" s="40"/>
      <c r="AY620"/>
    </row>
    <row r="621" spans="4:51" ht="13" customHeight="1">
      <c r="D621" s="25"/>
      <c r="AP621" s="69"/>
      <c r="AQ621" s="21"/>
      <c r="AR621" s="30"/>
      <c r="AS621" s="30"/>
      <c r="AT621" s="30"/>
      <c r="AU621" s="68"/>
      <c r="AV621" s="30"/>
      <c r="AX621" s="40"/>
      <c r="AY621"/>
    </row>
    <row r="622" spans="4:51" ht="13" customHeight="1">
      <c r="D622" s="25"/>
      <c r="AP622" s="69"/>
      <c r="AQ622" s="21"/>
      <c r="AR622" s="30"/>
      <c r="AS622" s="30"/>
      <c r="AT622" s="30"/>
      <c r="AU622" s="68"/>
      <c r="AV622" s="30"/>
      <c r="AX622" s="40"/>
      <c r="AY622"/>
    </row>
    <row r="623" spans="4:51" ht="13" customHeight="1">
      <c r="D623" s="25"/>
      <c r="AP623" s="69"/>
      <c r="AQ623" s="21"/>
      <c r="AR623" s="30"/>
      <c r="AS623" s="30"/>
      <c r="AT623" s="30"/>
      <c r="AU623" s="68"/>
      <c r="AV623" s="30"/>
      <c r="AX623" s="40"/>
      <c r="AY623"/>
    </row>
    <row r="624" spans="4:51" ht="13" customHeight="1">
      <c r="D624" s="25"/>
      <c r="AP624" s="69"/>
      <c r="AQ624" s="21"/>
      <c r="AR624" s="30"/>
      <c r="AS624" s="30"/>
      <c r="AT624" s="30"/>
      <c r="AU624" s="68"/>
      <c r="AV624" s="30"/>
      <c r="AX624" s="40"/>
      <c r="AY624"/>
    </row>
    <row r="625" spans="4:51" ht="13" customHeight="1">
      <c r="D625" s="25"/>
      <c r="AP625" s="69"/>
      <c r="AQ625" s="21"/>
      <c r="AR625" s="30"/>
      <c r="AS625" s="30"/>
      <c r="AT625" s="30"/>
      <c r="AU625" s="68"/>
      <c r="AV625" s="30"/>
      <c r="AX625" s="40"/>
      <c r="AY625"/>
    </row>
    <row r="626" spans="4:51" ht="13" customHeight="1">
      <c r="D626" s="25"/>
      <c r="AP626" s="69"/>
      <c r="AQ626" s="21"/>
      <c r="AR626" s="30"/>
      <c r="AS626" s="30"/>
      <c r="AT626" s="30"/>
      <c r="AU626" s="68"/>
      <c r="AV626" s="30"/>
      <c r="AX626" s="40"/>
      <c r="AY626"/>
    </row>
    <row r="627" spans="4:51" ht="13" customHeight="1">
      <c r="D627" s="25"/>
      <c r="AP627" s="69"/>
      <c r="AQ627" s="21"/>
      <c r="AR627" s="30"/>
      <c r="AS627" s="30"/>
      <c r="AT627" s="30"/>
      <c r="AU627" s="68"/>
      <c r="AV627" s="30"/>
      <c r="AX627" s="40"/>
      <c r="AY627"/>
    </row>
    <row r="628" spans="4:51" ht="13" customHeight="1">
      <c r="D628" s="25"/>
      <c r="AP628" s="69"/>
      <c r="AQ628" s="21"/>
      <c r="AR628" s="30"/>
      <c r="AS628" s="30"/>
      <c r="AT628" s="30"/>
      <c r="AU628" s="68"/>
      <c r="AV628" s="30"/>
      <c r="AX628" s="40"/>
      <c r="AY628"/>
    </row>
    <row r="629" spans="4:51" ht="13" customHeight="1">
      <c r="D629" s="25"/>
      <c r="AP629" s="69"/>
      <c r="AQ629" s="21"/>
      <c r="AR629" s="30"/>
      <c r="AS629" s="30"/>
      <c r="AT629" s="30"/>
      <c r="AU629" s="68"/>
      <c r="AV629" s="30"/>
      <c r="AX629" s="40"/>
      <c r="AY629"/>
    </row>
    <row r="630" spans="4:51" ht="13" customHeight="1">
      <c r="D630" s="25"/>
      <c r="AP630" s="69"/>
      <c r="AQ630" s="21"/>
      <c r="AR630" s="30"/>
      <c r="AS630" s="30"/>
      <c r="AT630" s="30"/>
      <c r="AU630" s="68"/>
      <c r="AV630" s="30"/>
      <c r="AX630" s="40"/>
      <c r="AY630"/>
    </row>
    <row r="631" spans="4:51" ht="13" customHeight="1">
      <c r="D631" s="25"/>
      <c r="AP631" s="69"/>
      <c r="AQ631" s="21"/>
      <c r="AR631" s="30"/>
      <c r="AS631" s="30"/>
      <c r="AT631" s="30"/>
      <c r="AU631" s="68"/>
      <c r="AV631" s="30"/>
      <c r="AX631" s="40"/>
      <c r="AY631"/>
    </row>
    <row r="632" spans="4:51" ht="13" customHeight="1">
      <c r="D632" s="25"/>
      <c r="AP632" s="69"/>
      <c r="AQ632" s="21"/>
      <c r="AR632" s="30"/>
      <c r="AS632" s="30"/>
      <c r="AT632" s="30"/>
      <c r="AU632" s="68"/>
      <c r="AV632" s="30"/>
      <c r="AX632" s="40"/>
      <c r="AY632"/>
    </row>
    <row r="633" spans="4:51" ht="13" customHeight="1">
      <c r="D633" s="25"/>
      <c r="AP633" s="69"/>
      <c r="AQ633" s="21"/>
      <c r="AR633" s="30"/>
      <c r="AS633" s="30"/>
      <c r="AT633" s="30"/>
      <c r="AU633" s="68"/>
      <c r="AV633" s="30"/>
      <c r="AX633" s="40"/>
      <c r="AY633"/>
    </row>
    <row r="634" spans="4:51" ht="13" customHeight="1">
      <c r="D634" s="25"/>
      <c r="AP634" s="69"/>
      <c r="AQ634" s="21"/>
      <c r="AR634" s="30"/>
      <c r="AS634" s="30"/>
      <c r="AT634" s="30"/>
      <c r="AU634" s="68"/>
      <c r="AV634" s="30"/>
      <c r="AX634" s="40"/>
      <c r="AY634"/>
    </row>
    <row r="635" spans="4:51" ht="13" customHeight="1">
      <c r="D635" s="25"/>
      <c r="AP635" s="69"/>
      <c r="AQ635" s="21"/>
      <c r="AR635" s="30"/>
      <c r="AS635" s="30"/>
      <c r="AT635" s="30"/>
      <c r="AU635" s="68"/>
      <c r="AV635" s="30"/>
      <c r="AX635" s="40"/>
      <c r="AY635"/>
    </row>
    <row r="636" spans="4:51" ht="13" customHeight="1">
      <c r="D636" s="25"/>
      <c r="AP636" s="69"/>
      <c r="AQ636" s="21"/>
      <c r="AR636" s="30"/>
      <c r="AS636" s="30"/>
      <c r="AT636" s="30"/>
      <c r="AU636" s="68"/>
      <c r="AV636" s="30"/>
      <c r="AX636" s="40"/>
      <c r="AY636"/>
    </row>
    <row r="637" spans="4:51" ht="13" customHeight="1">
      <c r="D637" s="25"/>
      <c r="AP637" s="69"/>
      <c r="AQ637" s="21"/>
      <c r="AR637" s="30"/>
      <c r="AS637" s="30"/>
      <c r="AT637" s="30"/>
      <c r="AU637" s="68"/>
      <c r="AV637" s="30"/>
      <c r="AX637" s="40"/>
      <c r="AY637"/>
    </row>
    <row r="638" spans="4:51" ht="13" customHeight="1">
      <c r="D638" s="25"/>
      <c r="AP638" s="69"/>
      <c r="AQ638" s="21"/>
      <c r="AR638" s="30"/>
      <c r="AS638" s="30"/>
      <c r="AT638" s="30"/>
      <c r="AU638" s="68"/>
      <c r="AV638" s="30"/>
      <c r="AX638" s="40"/>
      <c r="AY638"/>
    </row>
    <row r="639" spans="4:51" ht="13" customHeight="1">
      <c r="D639" s="25"/>
      <c r="AP639" s="69"/>
      <c r="AQ639" s="21"/>
      <c r="AR639" s="30"/>
      <c r="AS639" s="30"/>
      <c r="AT639" s="30"/>
      <c r="AU639" s="68"/>
      <c r="AV639" s="30"/>
      <c r="AX639" s="40"/>
      <c r="AY639"/>
    </row>
    <row r="640" spans="4:51" ht="13" customHeight="1">
      <c r="D640" s="25"/>
      <c r="AP640" s="69"/>
      <c r="AQ640" s="21"/>
      <c r="AR640" s="30"/>
      <c r="AS640" s="30"/>
      <c r="AT640" s="30"/>
      <c r="AU640" s="68"/>
      <c r="AV640" s="30"/>
      <c r="AX640" s="40"/>
      <c r="AY640"/>
    </row>
    <row r="641" spans="4:51" ht="13" customHeight="1">
      <c r="D641" s="25"/>
      <c r="AP641" s="69"/>
      <c r="AQ641" s="21"/>
      <c r="AR641" s="30"/>
      <c r="AS641" s="30"/>
      <c r="AT641" s="30"/>
      <c r="AU641" s="68"/>
      <c r="AV641" s="30"/>
      <c r="AX641" s="40"/>
      <c r="AY641"/>
    </row>
    <row r="642" spans="4:51" ht="13" customHeight="1">
      <c r="D642" s="25"/>
      <c r="AP642" s="69"/>
      <c r="AQ642" s="21"/>
      <c r="AR642" s="30"/>
      <c r="AS642" s="30"/>
      <c r="AT642" s="30"/>
      <c r="AU642" s="68"/>
      <c r="AV642" s="30"/>
      <c r="AX642" s="40"/>
      <c r="AY642"/>
    </row>
    <row r="643" spans="4:51" ht="13" customHeight="1">
      <c r="D643" s="25"/>
      <c r="AP643" s="69"/>
      <c r="AQ643" s="21"/>
      <c r="AR643" s="30"/>
      <c r="AS643" s="30"/>
      <c r="AT643" s="30"/>
      <c r="AU643" s="68"/>
      <c r="AV643" s="30"/>
      <c r="AX643" s="40"/>
      <c r="AY643"/>
    </row>
    <row r="644" spans="4:51" ht="13" customHeight="1">
      <c r="D644" s="25"/>
      <c r="AP644" s="69"/>
      <c r="AQ644" s="21"/>
      <c r="AR644" s="30"/>
      <c r="AS644" s="30"/>
      <c r="AT644" s="30"/>
      <c r="AU644" s="68"/>
      <c r="AV644" s="30"/>
      <c r="AX644" s="40"/>
      <c r="AY644"/>
    </row>
    <row r="645" spans="4:51" ht="13" customHeight="1">
      <c r="D645" s="25"/>
      <c r="AP645" s="69"/>
      <c r="AQ645" s="21"/>
      <c r="AR645" s="30"/>
      <c r="AS645" s="30"/>
      <c r="AT645" s="30"/>
      <c r="AU645" s="68"/>
      <c r="AV645" s="30"/>
      <c r="AX645" s="40"/>
      <c r="AY645"/>
    </row>
    <row r="646" spans="4:51" ht="13" customHeight="1">
      <c r="D646" s="25"/>
      <c r="AP646" s="69"/>
      <c r="AQ646" s="21"/>
      <c r="AR646" s="30"/>
      <c r="AS646" s="30"/>
      <c r="AT646" s="30"/>
      <c r="AU646" s="68"/>
      <c r="AV646" s="30"/>
      <c r="AX646" s="40"/>
      <c r="AY646"/>
    </row>
    <row r="647" spans="4:51" ht="13" customHeight="1">
      <c r="D647" s="25"/>
      <c r="AP647" s="69"/>
      <c r="AQ647" s="21"/>
      <c r="AR647" s="30"/>
      <c r="AS647" s="30"/>
      <c r="AT647" s="30"/>
      <c r="AU647" s="68"/>
      <c r="AV647" s="30"/>
      <c r="AX647" s="40"/>
      <c r="AY647"/>
    </row>
    <row r="648" spans="4:51" ht="13" customHeight="1">
      <c r="D648" s="25"/>
      <c r="AP648" s="69"/>
      <c r="AQ648" s="21"/>
      <c r="AR648" s="30"/>
      <c r="AS648" s="30"/>
      <c r="AT648" s="30"/>
      <c r="AU648" s="68"/>
      <c r="AV648" s="30"/>
      <c r="AX648" s="40"/>
      <c r="AY648"/>
    </row>
    <row r="649" spans="4:51" ht="13" customHeight="1">
      <c r="D649" s="25"/>
      <c r="AP649" s="69"/>
      <c r="AQ649" s="21"/>
      <c r="AR649" s="30"/>
      <c r="AS649" s="30"/>
      <c r="AT649" s="30"/>
      <c r="AU649" s="68"/>
      <c r="AV649" s="30"/>
      <c r="AX649" s="40"/>
      <c r="AY649"/>
    </row>
    <row r="650" spans="4:51" ht="13" customHeight="1">
      <c r="D650" s="25"/>
      <c r="AP650" s="69"/>
      <c r="AQ650" s="21"/>
      <c r="AR650" s="30"/>
      <c r="AS650" s="30"/>
      <c r="AT650" s="30"/>
      <c r="AU650" s="68"/>
      <c r="AV650" s="30"/>
      <c r="AX650" s="40"/>
      <c r="AY650"/>
    </row>
    <row r="651" spans="4:51" ht="13" customHeight="1">
      <c r="D651" s="25"/>
      <c r="AP651" s="69"/>
      <c r="AQ651" s="21"/>
      <c r="AR651" s="30"/>
      <c r="AS651" s="30"/>
      <c r="AT651" s="30"/>
      <c r="AU651" s="68"/>
      <c r="AV651" s="30"/>
      <c r="AX651" s="40"/>
      <c r="AY651"/>
    </row>
    <row r="652" spans="4:51" ht="13" customHeight="1">
      <c r="D652" s="25"/>
      <c r="AP652" s="69"/>
      <c r="AQ652" s="21"/>
      <c r="AR652" s="30"/>
      <c r="AS652" s="30"/>
      <c r="AT652" s="30"/>
      <c r="AU652" s="68"/>
      <c r="AV652" s="30"/>
      <c r="AX652" s="40"/>
      <c r="AY652"/>
    </row>
    <row r="653" spans="4:51" ht="13" customHeight="1">
      <c r="D653" s="25"/>
      <c r="AP653" s="69"/>
      <c r="AQ653" s="21"/>
      <c r="AR653" s="30"/>
      <c r="AS653" s="30"/>
      <c r="AT653" s="30"/>
      <c r="AU653" s="68"/>
      <c r="AV653" s="30"/>
      <c r="AX653" s="40"/>
      <c r="AY653"/>
    </row>
    <row r="654" spans="4:51" ht="13" customHeight="1">
      <c r="D654" s="25"/>
      <c r="AP654" s="69"/>
      <c r="AQ654" s="21"/>
      <c r="AR654" s="30"/>
      <c r="AS654" s="30"/>
      <c r="AT654" s="30"/>
      <c r="AU654" s="68"/>
      <c r="AV654" s="30"/>
      <c r="AX654" s="40"/>
      <c r="AY654"/>
    </row>
    <row r="655" spans="4:51" ht="13" customHeight="1">
      <c r="D655" s="25"/>
      <c r="AP655" s="69"/>
      <c r="AQ655" s="21"/>
      <c r="AR655" s="30"/>
      <c r="AS655" s="30"/>
      <c r="AT655" s="30"/>
      <c r="AU655" s="68"/>
      <c r="AV655" s="30"/>
      <c r="AX655" s="40"/>
      <c r="AY655"/>
    </row>
    <row r="656" spans="4:51" ht="13" customHeight="1">
      <c r="D656" s="25"/>
      <c r="AP656" s="69"/>
      <c r="AQ656" s="21"/>
      <c r="AR656" s="30"/>
      <c r="AS656" s="30"/>
      <c r="AT656" s="30"/>
      <c r="AU656" s="68"/>
      <c r="AV656" s="30"/>
      <c r="AX656" s="40"/>
      <c r="AY656"/>
    </row>
    <row r="657" spans="4:51" ht="13" customHeight="1">
      <c r="D657" s="25"/>
      <c r="AP657" s="69"/>
      <c r="AQ657" s="21"/>
      <c r="AR657" s="30"/>
      <c r="AS657" s="30"/>
      <c r="AT657" s="30"/>
      <c r="AU657" s="68"/>
      <c r="AV657" s="30"/>
      <c r="AX657" s="40"/>
      <c r="AY657"/>
    </row>
    <row r="658" spans="4:51" ht="13" customHeight="1">
      <c r="D658" s="25"/>
      <c r="AP658" s="69"/>
      <c r="AQ658" s="21"/>
      <c r="AR658" s="30"/>
      <c r="AS658" s="30"/>
      <c r="AT658" s="30"/>
      <c r="AU658" s="68"/>
      <c r="AV658" s="30"/>
      <c r="AX658" s="40"/>
      <c r="AY658"/>
    </row>
    <row r="659" spans="4:51" ht="13" customHeight="1">
      <c r="D659" s="25"/>
      <c r="AP659" s="69"/>
      <c r="AQ659" s="21"/>
      <c r="AR659" s="30"/>
      <c r="AS659" s="30"/>
      <c r="AT659" s="30"/>
      <c r="AU659" s="68"/>
      <c r="AV659" s="30"/>
      <c r="AX659" s="40"/>
      <c r="AY659"/>
    </row>
    <row r="660" spans="4:51" ht="13" customHeight="1">
      <c r="D660" s="25"/>
      <c r="AP660" s="69"/>
      <c r="AQ660" s="21"/>
      <c r="AR660" s="30"/>
      <c r="AS660" s="30"/>
      <c r="AT660" s="30"/>
      <c r="AU660" s="68"/>
      <c r="AV660" s="30"/>
      <c r="AX660" s="40"/>
      <c r="AY660"/>
    </row>
    <row r="661" spans="4:51" ht="13" customHeight="1">
      <c r="D661" s="25"/>
      <c r="AP661" s="69"/>
      <c r="AQ661" s="21"/>
      <c r="AR661" s="30"/>
      <c r="AS661" s="30"/>
      <c r="AT661" s="30"/>
      <c r="AU661" s="68"/>
      <c r="AV661" s="30"/>
      <c r="AX661" s="40"/>
      <c r="AY661"/>
    </row>
    <row r="662" spans="4:51" ht="13" customHeight="1">
      <c r="D662" s="25"/>
      <c r="AP662" s="69"/>
      <c r="AQ662" s="21"/>
      <c r="AR662" s="30"/>
      <c r="AS662" s="30"/>
      <c r="AT662" s="30"/>
      <c r="AU662" s="68"/>
      <c r="AV662" s="30"/>
      <c r="AX662" s="40"/>
      <c r="AY662"/>
    </row>
    <row r="663" spans="4:51" ht="13" customHeight="1">
      <c r="D663" s="25"/>
      <c r="AP663" s="69"/>
      <c r="AQ663" s="21"/>
      <c r="AR663" s="30"/>
      <c r="AS663" s="30"/>
      <c r="AT663" s="30"/>
      <c r="AU663" s="68"/>
      <c r="AV663" s="30"/>
      <c r="AX663" s="40"/>
      <c r="AY663"/>
    </row>
    <row r="664" spans="4:51" ht="13" customHeight="1">
      <c r="D664" s="25"/>
      <c r="AP664" s="69"/>
      <c r="AQ664" s="21"/>
      <c r="AR664" s="30"/>
      <c r="AS664" s="30"/>
      <c r="AT664" s="30"/>
      <c r="AU664" s="68"/>
      <c r="AV664" s="30"/>
      <c r="AX664" s="40"/>
      <c r="AY664"/>
    </row>
    <row r="665" spans="4:51" ht="13" customHeight="1">
      <c r="D665" s="25"/>
      <c r="AP665" s="69"/>
      <c r="AQ665" s="21"/>
      <c r="AR665" s="30"/>
      <c r="AS665" s="30"/>
      <c r="AT665" s="30"/>
      <c r="AU665" s="68"/>
      <c r="AV665" s="30"/>
      <c r="AX665" s="40"/>
      <c r="AY665"/>
    </row>
    <row r="666" spans="4:51" ht="13" customHeight="1">
      <c r="D666" s="25"/>
      <c r="AP666" s="69"/>
      <c r="AQ666" s="21"/>
      <c r="AR666" s="30"/>
      <c r="AS666" s="30"/>
      <c r="AT666" s="30"/>
      <c r="AU666" s="68"/>
      <c r="AV666" s="30"/>
      <c r="AX666" s="40"/>
      <c r="AY666"/>
    </row>
    <row r="667" spans="4:51" ht="13" customHeight="1">
      <c r="D667" s="25"/>
      <c r="AP667" s="69"/>
      <c r="AQ667" s="21"/>
      <c r="AR667" s="30"/>
      <c r="AS667" s="30"/>
      <c r="AT667" s="30"/>
      <c r="AU667" s="68"/>
      <c r="AV667" s="30"/>
      <c r="AX667" s="40"/>
      <c r="AY667"/>
    </row>
    <row r="668" spans="4:51" ht="13" customHeight="1">
      <c r="D668" s="25"/>
      <c r="AP668" s="69"/>
      <c r="AQ668" s="21"/>
      <c r="AR668" s="30"/>
      <c r="AS668" s="30"/>
      <c r="AT668" s="30"/>
      <c r="AU668" s="68"/>
      <c r="AV668" s="30"/>
      <c r="AX668" s="40"/>
      <c r="AY668"/>
    </row>
    <row r="669" spans="4:51" ht="13" customHeight="1">
      <c r="D669" s="25"/>
      <c r="AP669" s="69"/>
      <c r="AQ669" s="21"/>
      <c r="AR669" s="30"/>
      <c r="AS669" s="30"/>
      <c r="AT669" s="30"/>
      <c r="AU669" s="68"/>
      <c r="AV669" s="30"/>
      <c r="AX669" s="40"/>
      <c r="AY669"/>
    </row>
    <row r="670" spans="4:51" ht="13" customHeight="1">
      <c r="D670" s="25"/>
      <c r="AP670" s="69"/>
      <c r="AQ670" s="21"/>
      <c r="AR670" s="30"/>
      <c r="AS670" s="30"/>
      <c r="AT670" s="30"/>
      <c r="AU670" s="68"/>
      <c r="AV670" s="30"/>
      <c r="AX670" s="40"/>
      <c r="AY670"/>
    </row>
    <row r="671" spans="4:51" ht="13" customHeight="1">
      <c r="D671" s="25"/>
      <c r="AP671" s="69"/>
      <c r="AQ671" s="21"/>
      <c r="AR671" s="30"/>
      <c r="AS671" s="30"/>
      <c r="AT671" s="30"/>
      <c r="AU671" s="68"/>
      <c r="AV671" s="30"/>
      <c r="AX671" s="40"/>
      <c r="AY671"/>
    </row>
    <row r="672" spans="4:51" ht="13" customHeight="1">
      <c r="D672" s="25"/>
      <c r="AP672" s="69"/>
      <c r="AQ672" s="21"/>
      <c r="AR672" s="30"/>
      <c r="AS672" s="30"/>
      <c r="AT672" s="30"/>
      <c r="AU672" s="68"/>
      <c r="AV672" s="30"/>
      <c r="AX672" s="40"/>
      <c r="AY672"/>
    </row>
    <row r="673" spans="4:51" ht="13" customHeight="1">
      <c r="D673" s="25"/>
      <c r="AP673" s="69"/>
      <c r="AQ673" s="21"/>
      <c r="AR673" s="30"/>
      <c r="AS673" s="30"/>
      <c r="AT673" s="30"/>
      <c r="AU673" s="68"/>
      <c r="AV673" s="30"/>
      <c r="AX673" s="40"/>
      <c r="AY673"/>
    </row>
    <row r="674" spans="4:51" ht="13" customHeight="1">
      <c r="D674" s="25"/>
      <c r="AP674" s="69"/>
      <c r="AQ674" s="21"/>
      <c r="AR674" s="30"/>
      <c r="AS674" s="30"/>
      <c r="AT674" s="30"/>
      <c r="AU674" s="68"/>
      <c r="AV674" s="30"/>
      <c r="AX674" s="40"/>
      <c r="AY674"/>
    </row>
    <row r="675" spans="4:51" ht="13" customHeight="1">
      <c r="D675" s="25"/>
      <c r="AP675" s="69"/>
      <c r="AQ675" s="21"/>
      <c r="AR675" s="30"/>
      <c r="AS675" s="30"/>
      <c r="AT675" s="30"/>
      <c r="AU675" s="68"/>
      <c r="AV675" s="30"/>
      <c r="AX675" s="40"/>
      <c r="AY675"/>
    </row>
    <row r="676" spans="4:51" ht="13" customHeight="1">
      <c r="D676" s="25"/>
      <c r="AP676" s="69"/>
      <c r="AQ676" s="21"/>
      <c r="AR676" s="30"/>
      <c r="AS676" s="30"/>
      <c r="AT676" s="30"/>
      <c r="AU676" s="68"/>
      <c r="AV676" s="30"/>
      <c r="AX676" s="40"/>
      <c r="AY676"/>
    </row>
    <row r="677" spans="4:51" ht="13" customHeight="1">
      <c r="D677" s="25"/>
      <c r="AP677" s="69"/>
      <c r="AQ677" s="21"/>
      <c r="AR677" s="30"/>
      <c r="AS677" s="30"/>
      <c r="AT677" s="30"/>
      <c r="AU677" s="68"/>
      <c r="AV677" s="30"/>
      <c r="AX677" s="40"/>
      <c r="AY677"/>
    </row>
    <row r="678" spans="4:51" ht="13" customHeight="1">
      <c r="D678" s="25"/>
      <c r="AP678" s="69"/>
      <c r="AQ678" s="21"/>
      <c r="AR678" s="30"/>
      <c r="AS678" s="30"/>
      <c r="AT678" s="30"/>
      <c r="AU678" s="68"/>
      <c r="AV678" s="30"/>
      <c r="AX678" s="40"/>
      <c r="AY678"/>
    </row>
    <row r="679" spans="4:51" ht="13" customHeight="1">
      <c r="D679" s="25"/>
      <c r="AP679" s="69"/>
      <c r="AQ679" s="21"/>
      <c r="AR679" s="30"/>
      <c r="AS679" s="30"/>
      <c r="AT679" s="30"/>
      <c r="AU679" s="68"/>
      <c r="AV679" s="30"/>
      <c r="AX679" s="40"/>
      <c r="AY679"/>
    </row>
    <row r="680" spans="4:51" ht="13" customHeight="1">
      <c r="D680" s="25"/>
      <c r="AP680" s="69"/>
      <c r="AQ680" s="21"/>
      <c r="AR680" s="30"/>
      <c r="AS680" s="30"/>
      <c r="AT680" s="30"/>
      <c r="AU680" s="68"/>
      <c r="AV680" s="30"/>
      <c r="AX680" s="40"/>
      <c r="AY680"/>
    </row>
    <row r="681" spans="4:51" ht="13" customHeight="1">
      <c r="D681" s="25"/>
      <c r="AP681" s="69"/>
      <c r="AQ681" s="21"/>
      <c r="AR681" s="30"/>
      <c r="AS681" s="30"/>
      <c r="AT681" s="30"/>
      <c r="AU681" s="68"/>
      <c r="AV681" s="30"/>
      <c r="AX681" s="40"/>
      <c r="AY681"/>
    </row>
    <row r="682" spans="4:51" ht="13" customHeight="1">
      <c r="D682" s="25"/>
      <c r="AP682" s="69"/>
      <c r="AQ682" s="21"/>
      <c r="AR682" s="30"/>
      <c r="AS682" s="30"/>
      <c r="AT682" s="30"/>
      <c r="AU682" s="68"/>
      <c r="AV682" s="30"/>
      <c r="AX682" s="40"/>
      <c r="AY682"/>
    </row>
    <row r="683" spans="4:51" ht="13" customHeight="1">
      <c r="D683" s="25"/>
      <c r="AP683" s="69"/>
      <c r="AQ683" s="21"/>
      <c r="AR683" s="30"/>
      <c r="AS683" s="30"/>
      <c r="AT683" s="30"/>
      <c r="AU683" s="68"/>
      <c r="AV683" s="30"/>
      <c r="AX683" s="40"/>
      <c r="AY683"/>
    </row>
    <row r="684" spans="4:51" ht="13" customHeight="1">
      <c r="D684" s="25"/>
      <c r="AP684" s="69"/>
      <c r="AQ684" s="21"/>
      <c r="AR684" s="30"/>
      <c r="AS684" s="30"/>
      <c r="AT684" s="30"/>
      <c r="AU684" s="68"/>
      <c r="AV684" s="30"/>
      <c r="AX684" s="40"/>
      <c r="AY684"/>
    </row>
    <row r="685" spans="4:51" ht="13" customHeight="1">
      <c r="D685" s="25"/>
      <c r="AP685" s="69"/>
      <c r="AQ685" s="21"/>
      <c r="AR685" s="30"/>
      <c r="AS685" s="30"/>
      <c r="AT685" s="30"/>
      <c r="AU685" s="68"/>
      <c r="AV685" s="30"/>
      <c r="AX685" s="40"/>
      <c r="AY685"/>
    </row>
    <row r="686" spans="4:51" ht="13" customHeight="1">
      <c r="D686" s="25"/>
      <c r="AP686" s="69"/>
      <c r="AQ686" s="21"/>
      <c r="AR686" s="30"/>
      <c r="AS686" s="30"/>
      <c r="AT686" s="30"/>
      <c r="AU686" s="68"/>
      <c r="AV686" s="30"/>
      <c r="AX686" s="40"/>
      <c r="AY686"/>
    </row>
    <row r="687" spans="4:51" ht="13" customHeight="1">
      <c r="D687" s="25"/>
      <c r="AP687" s="69"/>
      <c r="AQ687" s="21"/>
      <c r="AR687" s="30"/>
      <c r="AS687" s="30"/>
      <c r="AT687" s="30"/>
      <c r="AU687" s="68"/>
      <c r="AV687" s="30"/>
      <c r="AX687" s="40"/>
      <c r="AY687"/>
    </row>
    <row r="688" spans="4:51" ht="13" customHeight="1">
      <c r="D688" s="25"/>
      <c r="AP688" s="69"/>
      <c r="AQ688" s="21"/>
      <c r="AR688" s="30"/>
      <c r="AS688" s="30"/>
      <c r="AT688" s="30"/>
      <c r="AU688" s="68"/>
      <c r="AV688" s="30"/>
      <c r="AX688" s="40"/>
      <c r="AY688"/>
    </row>
    <row r="689" spans="4:51" ht="13" customHeight="1">
      <c r="D689" s="25"/>
      <c r="AP689" s="69"/>
      <c r="AQ689" s="21"/>
      <c r="AR689" s="30"/>
      <c r="AS689" s="30"/>
      <c r="AT689" s="30"/>
      <c r="AU689" s="68"/>
      <c r="AV689" s="30"/>
      <c r="AX689" s="40"/>
      <c r="AY689"/>
    </row>
    <row r="690" spans="4:51" ht="13" customHeight="1">
      <c r="D690" s="25"/>
      <c r="AP690" s="69"/>
      <c r="AQ690" s="21"/>
      <c r="AR690" s="30"/>
      <c r="AS690" s="30"/>
      <c r="AT690" s="30"/>
      <c r="AU690" s="68"/>
      <c r="AV690" s="30"/>
      <c r="AX690" s="40"/>
      <c r="AY690"/>
    </row>
    <row r="691" spans="4:51" ht="13" customHeight="1">
      <c r="D691" s="25"/>
      <c r="AP691" s="69"/>
      <c r="AQ691" s="21"/>
      <c r="AR691" s="30"/>
      <c r="AS691" s="30"/>
      <c r="AT691" s="30"/>
      <c r="AU691" s="68"/>
      <c r="AV691" s="30"/>
      <c r="AX691" s="40"/>
      <c r="AY691"/>
    </row>
    <row r="692" spans="4:51" ht="13" customHeight="1">
      <c r="D692" s="25"/>
      <c r="AP692" s="69"/>
      <c r="AQ692" s="21"/>
      <c r="AR692" s="30"/>
      <c r="AS692" s="30"/>
      <c r="AT692" s="30"/>
      <c r="AU692" s="68"/>
      <c r="AV692" s="30"/>
      <c r="AX692" s="40"/>
      <c r="AY692"/>
    </row>
    <row r="693" spans="4:51" ht="13" customHeight="1">
      <c r="D693" s="25"/>
      <c r="AP693" s="69"/>
      <c r="AQ693" s="21"/>
      <c r="AR693" s="30"/>
      <c r="AS693" s="30"/>
      <c r="AT693" s="30"/>
      <c r="AU693" s="68"/>
      <c r="AV693" s="30"/>
      <c r="AX693" s="40"/>
      <c r="AY693"/>
    </row>
    <row r="694" spans="4:51" ht="13" customHeight="1">
      <c r="D694" s="25"/>
      <c r="AP694" s="69"/>
      <c r="AQ694" s="21"/>
      <c r="AR694" s="30"/>
      <c r="AS694" s="30"/>
      <c r="AT694" s="30"/>
      <c r="AU694" s="68"/>
      <c r="AV694" s="30"/>
      <c r="AX694" s="40"/>
      <c r="AY694"/>
    </row>
    <row r="695" spans="4:51" ht="13" customHeight="1">
      <c r="D695" s="25"/>
      <c r="AP695" s="69"/>
      <c r="AQ695" s="21"/>
      <c r="AR695" s="30"/>
      <c r="AS695" s="30"/>
      <c r="AT695" s="30"/>
      <c r="AU695" s="68"/>
      <c r="AV695" s="30"/>
      <c r="AX695" s="40"/>
      <c r="AY695"/>
    </row>
    <row r="696" spans="4:51" ht="13" customHeight="1">
      <c r="D696" s="25"/>
      <c r="AP696" s="69"/>
      <c r="AQ696" s="21"/>
      <c r="AR696" s="30"/>
      <c r="AS696" s="30"/>
      <c r="AT696" s="30"/>
      <c r="AU696" s="68"/>
      <c r="AV696" s="30"/>
      <c r="AX696" s="40"/>
      <c r="AY696"/>
    </row>
    <row r="697" spans="4:51" ht="13" customHeight="1">
      <c r="D697" s="25"/>
      <c r="AP697" s="69"/>
      <c r="AQ697" s="21"/>
      <c r="AR697" s="30"/>
      <c r="AS697" s="30"/>
      <c r="AT697" s="30"/>
      <c r="AU697" s="68"/>
      <c r="AV697" s="30"/>
      <c r="AX697" s="40"/>
      <c r="AY697"/>
    </row>
    <row r="698" spans="4:51" ht="13" customHeight="1">
      <c r="D698" s="25"/>
      <c r="AP698" s="69"/>
      <c r="AQ698" s="21"/>
      <c r="AR698" s="30"/>
      <c r="AS698" s="30"/>
      <c r="AT698" s="30"/>
      <c r="AU698" s="68"/>
      <c r="AV698" s="30"/>
      <c r="AX698" s="40"/>
      <c r="AY698"/>
    </row>
    <row r="699" spans="4:51" ht="13" customHeight="1">
      <c r="D699" s="25"/>
      <c r="AP699" s="69"/>
      <c r="AQ699" s="21"/>
      <c r="AR699" s="30"/>
      <c r="AS699" s="30"/>
      <c r="AT699" s="30"/>
      <c r="AU699" s="68"/>
      <c r="AV699" s="30"/>
      <c r="AX699" s="40"/>
      <c r="AY699"/>
    </row>
    <row r="700" spans="4:51" ht="13" customHeight="1">
      <c r="D700" s="25"/>
      <c r="AP700" s="69"/>
      <c r="AQ700" s="21"/>
      <c r="AR700" s="30"/>
      <c r="AS700" s="30"/>
      <c r="AT700" s="30"/>
      <c r="AU700" s="68"/>
      <c r="AV700" s="30"/>
      <c r="AX700" s="40"/>
      <c r="AY700"/>
    </row>
    <row r="701" spans="4:51" ht="13" customHeight="1">
      <c r="D701" s="25"/>
      <c r="AP701" s="69"/>
      <c r="AQ701" s="21"/>
      <c r="AR701" s="30"/>
      <c r="AS701" s="30"/>
      <c r="AT701" s="30"/>
      <c r="AU701" s="68"/>
      <c r="AV701" s="30"/>
      <c r="AX701" s="40"/>
      <c r="AY701"/>
    </row>
    <row r="702" spans="4:51" ht="13" customHeight="1">
      <c r="D702" s="25"/>
      <c r="AP702" s="69"/>
      <c r="AQ702" s="21"/>
      <c r="AR702" s="30"/>
      <c r="AS702" s="30"/>
      <c r="AT702" s="30"/>
      <c r="AU702" s="68"/>
      <c r="AV702" s="30"/>
      <c r="AX702" s="40"/>
      <c r="AY702"/>
    </row>
    <row r="703" spans="4:51" ht="13" customHeight="1">
      <c r="D703" s="25"/>
      <c r="AP703" s="69"/>
      <c r="AQ703" s="21"/>
      <c r="AR703" s="30"/>
      <c r="AS703" s="30"/>
      <c r="AT703" s="30"/>
      <c r="AU703" s="68"/>
      <c r="AV703" s="30"/>
      <c r="AX703" s="40"/>
      <c r="AY703"/>
    </row>
    <row r="704" spans="4:51" ht="13" customHeight="1">
      <c r="D704" s="25"/>
      <c r="AP704" s="69"/>
      <c r="AQ704" s="21"/>
      <c r="AR704" s="30"/>
      <c r="AS704" s="30"/>
      <c r="AT704" s="30"/>
      <c r="AU704" s="68"/>
      <c r="AV704" s="30"/>
      <c r="AX704" s="40"/>
      <c r="AY704"/>
    </row>
    <row r="705" spans="4:51" ht="13" customHeight="1">
      <c r="D705" s="25"/>
      <c r="AP705" s="69"/>
      <c r="AQ705" s="21"/>
      <c r="AR705" s="30"/>
      <c r="AS705" s="30"/>
      <c r="AT705" s="30"/>
      <c r="AU705" s="68"/>
      <c r="AV705" s="30"/>
      <c r="AX705" s="40"/>
      <c r="AY705"/>
    </row>
    <row r="706" spans="4:51" ht="13" customHeight="1">
      <c r="D706" s="25"/>
      <c r="AP706" s="69"/>
      <c r="AQ706" s="21"/>
      <c r="AR706" s="30"/>
      <c r="AS706" s="30"/>
      <c r="AT706" s="30"/>
      <c r="AU706" s="68"/>
      <c r="AV706" s="30"/>
      <c r="AX706" s="40"/>
      <c r="AY706"/>
    </row>
    <row r="707" spans="4:51" ht="13" customHeight="1">
      <c r="D707" s="25"/>
      <c r="AP707" s="69"/>
      <c r="AQ707" s="21"/>
      <c r="AR707" s="30"/>
      <c r="AS707" s="30"/>
      <c r="AT707" s="30"/>
      <c r="AU707" s="68"/>
      <c r="AV707" s="30"/>
      <c r="AX707" s="40"/>
      <c r="AY707"/>
    </row>
    <row r="708" spans="4:51" ht="13" customHeight="1">
      <c r="D708" s="25"/>
      <c r="AP708" s="69"/>
      <c r="AQ708" s="21"/>
      <c r="AR708" s="30"/>
      <c r="AS708" s="30"/>
      <c r="AT708" s="30"/>
      <c r="AU708" s="68"/>
      <c r="AV708" s="30"/>
      <c r="AX708" s="40"/>
      <c r="AY708"/>
    </row>
    <row r="709" spans="4:51" ht="13" customHeight="1">
      <c r="D709" s="25"/>
      <c r="AP709" s="69"/>
      <c r="AQ709" s="21"/>
      <c r="AR709" s="30"/>
      <c r="AS709" s="30"/>
      <c r="AT709" s="30"/>
      <c r="AU709" s="68"/>
      <c r="AV709" s="30"/>
      <c r="AX709" s="40"/>
      <c r="AY709"/>
    </row>
    <row r="710" spans="4:51" ht="13" customHeight="1">
      <c r="D710" s="25"/>
      <c r="AP710" s="69"/>
      <c r="AQ710" s="21"/>
      <c r="AR710" s="30"/>
      <c r="AS710" s="30"/>
      <c r="AT710" s="30"/>
      <c r="AU710" s="68"/>
      <c r="AV710" s="30"/>
      <c r="AX710" s="40"/>
      <c r="AY710"/>
    </row>
    <row r="711" spans="4:51" ht="13" customHeight="1">
      <c r="D711" s="25"/>
      <c r="AP711" s="69"/>
      <c r="AQ711" s="21"/>
      <c r="AR711" s="30"/>
      <c r="AS711" s="30"/>
      <c r="AT711" s="30"/>
      <c r="AU711" s="68"/>
      <c r="AV711" s="30"/>
      <c r="AX711" s="40"/>
      <c r="AY711"/>
    </row>
    <row r="712" spans="4:51" ht="13" customHeight="1">
      <c r="D712" s="25"/>
      <c r="AP712" s="69"/>
      <c r="AQ712" s="21"/>
      <c r="AR712" s="30"/>
      <c r="AS712" s="30"/>
      <c r="AT712" s="30"/>
      <c r="AU712" s="68"/>
      <c r="AV712" s="30"/>
      <c r="AX712" s="40"/>
      <c r="AY712"/>
    </row>
    <row r="713" spans="4:51" ht="13" customHeight="1">
      <c r="D713" s="25"/>
      <c r="AP713" s="69"/>
      <c r="AQ713" s="21"/>
      <c r="AR713" s="30"/>
      <c r="AS713" s="30"/>
      <c r="AT713" s="30"/>
      <c r="AU713" s="68"/>
      <c r="AV713" s="30"/>
      <c r="AX713" s="40"/>
      <c r="AY713"/>
    </row>
    <row r="714" spans="4:51" ht="13" customHeight="1">
      <c r="D714" s="25"/>
      <c r="AP714" s="69"/>
      <c r="AQ714" s="21"/>
      <c r="AR714" s="30"/>
      <c r="AS714" s="30"/>
      <c r="AT714" s="30"/>
      <c r="AU714" s="68"/>
      <c r="AV714" s="30"/>
      <c r="AX714" s="40"/>
      <c r="AY714"/>
    </row>
    <row r="715" spans="4:51" ht="13" customHeight="1">
      <c r="D715" s="25"/>
      <c r="AP715" s="69"/>
      <c r="AQ715" s="21"/>
      <c r="AR715" s="30"/>
      <c r="AS715" s="30"/>
      <c r="AT715" s="30"/>
      <c r="AU715" s="68"/>
      <c r="AV715" s="30"/>
      <c r="AX715" s="40"/>
      <c r="AY715"/>
    </row>
    <row r="716" spans="4:51" ht="13" customHeight="1">
      <c r="D716" s="25"/>
      <c r="AP716" s="69"/>
      <c r="AQ716" s="21"/>
      <c r="AR716" s="30"/>
      <c r="AS716" s="30"/>
      <c r="AT716" s="30"/>
      <c r="AU716" s="68"/>
      <c r="AV716" s="30"/>
      <c r="AX716" s="40"/>
      <c r="AY716"/>
    </row>
    <row r="717" spans="4:51" ht="13" customHeight="1">
      <c r="D717" s="25"/>
      <c r="AP717" s="69"/>
      <c r="AQ717" s="21"/>
      <c r="AR717" s="30"/>
      <c r="AS717" s="30"/>
      <c r="AT717" s="30"/>
      <c r="AU717" s="68"/>
      <c r="AV717" s="30"/>
      <c r="AX717" s="40"/>
      <c r="AY717"/>
    </row>
    <row r="718" spans="4:51" ht="13" customHeight="1">
      <c r="D718" s="25"/>
      <c r="AP718" s="69"/>
      <c r="AQ718" s="21"/>
      <c r="AR718" s="30"/>
      <c r="AS718" s="30"/>
      <c r="AT718" s="30"/>
      <c r="AU718" s="68"/>
      <c r="AV718" s="30"/>
      <c r="AX718" s="40"/>
      <c r="AY718"/>
    </row>
    <row r="719" spans="4:51" ht="13" customHeight="1">
      <c r="D719" s="25"/>
      <c r="AP719" s="69"/>
      <c r="AQ719" s="21"/>
      <c r="AR719" s="30"/>
      <c r="AS719" s="30"/>
      <c r="AT719" s="30"/>
      <c r="AU719" s="68"/>
      <c r="AV719" s="30"/>
      <c r="AX719" s="40"/>
      <c r="AY719"/>
    </row>
    <row r="720" spans="4:51" ht="13" customHeight="1">
      <c r="D720" s="25"/>
      <c r="AP720" s="69"/>
      <c r="AQ720" s="21"/>
      <c r="AR720" s="30"/>
      <c r="AS720" s="30"/>
      <c r="AT720" s="30"/>
      <c r="AU720" s="68"/>
      <c r="AV720" s="30"/>
      <c r="AX720" s="40"/>
      <c r="AY720"/>
    </row>
    <row r="721" spans="4:51" ht="13" customHeight="1">
      <c r="D721" s="25"/>
      <c r="AP721" s="69"/>
      <c r="AQ721" s="21"/>
      <c r="AR721" s="30"/>
      <c r="AS721" s="30"/>
      <c r="AT721" s="30"/>
      <c r="AU721" s="68"/>
      <c r="AV721" s="30"/>
      <c r="AX721" s="40"/>
      <c r="AY721"/>
    </row>
    <row r="722" spans="4:51" ht="13" customHeight="1">
      <c r="D722" s="25"/>
      <c r="AP722" s="69"/>
      <c r="AQ722" s="21"/>
      <c r="AR722" s="30"/>
      <c r="AS722" s="30"/>
      <c r="AT722" s="30"/>
      <c r="AU722" s="68"/>
      <c r="AV722" s="30"/>
      <c r="AX722" s="40"/>
      <c r="AY722"/>
    </row>
    <row r="723" spans="4:51" ht="13" customHeight="1">
      <c r="D723" s="25"/>
      <c r="AP723" s="69"/>
      <c r="AQ723" s="21"/>
      <c r="AR723" s="30"/>
      <c r="AS723" s="30"/>
      <c r="AT723" s="30"/>
      <c r="AU723" s="68"/>
      <c r="AV723" s="30"/>
      <c r="AX723" s="40"/>
      <c r="AY723"/>
    </row>
    <row r="724" spans="4:51" ht="13" customHeight="1">
      <c r="D724" s="25"/>
      <c r="AP724" s="69"/>
      <c r="AQ724" s="21"/>
      <c r="AR724" s="30"/>
      <c r="AS724" s="30"/>
      <c r="AT724" s="30"/>
      <c r="AU724" s="68"/>
      <c r="AV724" s="30"/>
      <c r="AX724" s="40"/>
      <c r="AY724"/>
    </row>
    <row r="725" spans="4:51" ht="13" customHeight="1">
      <c r="D725" s="25"/>
      <c r="AP725" s="69"/>
      <c r="AQ725" s="21"/>
      <c r="AR725" s="30"/>
      <c r="AS725" s="30"/>
      <c r="AT725" s="30"/>
      <c r="AU725" s="68"/>
      <c r="AV725" s="30"/>
      <c r="AX725" s="40"/>
      <c r="AY725"/>
    </row>
    <row r="726" spans="4:51" ht="13" customHeight="1">
      <c r="D726" s="25"/>
      <c r="AP726" s="69"/>
      <c r="AQ726" s="21"/>
      <c r="AR726" s="30"/>
      <c r="AS726" s="30"/>
      <c r="AT726" s="30"/>
      <c r="AU726" s="68"/>
      <c r="AV726" s="30"/>
      <c r="AX726" s="40"/>
      <c r="AY726"/>
    </row>
    <row r="727" spans="4:51" ht="13" customHeight="1">
      <c r="D727" s="25"/>
      <c r="AP727" s="69"/>
      <c r="AQ727" s="21"/>
      <c r="AR727" s="30"/>
      <c r="AS727" s="30"/>
      <c r="AT727" s="30"/>
      <c r="AU727" s="68"/>
      <c r="AV727" s="30"/>
      <c r="AX727" s="40"/>
      <c r="AY727"/>
    </row>
    <row r="728" spans="4:51" ht="13" customHeight="1">
      <c r="D728" s="25"/>
      <c r="AP728" s="69"/>
      <c r="AQ728" s="21"/>
      <c r="AR728" s="30"/>
      <c r="AS728" s="30"/>
      <c r="AT728" s="30"/>
      <c r="AU728" s="68"/>
      <c r="AV728" s="30"/>
      <c r="AX728" s="40"/>
      <c r="AY728"/>
    </row>
    <row r="729" spans="4:51" ht="13" customHeight="1">
      <c r="D729" s="25"/>
      <c r="AP729" s="69"/>
      <c r="AQ729" s="21"/>
      <c r="AR729" s="30"/>
      <c r="AS729" s="30"/>
      <c r="AT729" s="30"/>
      <c r="AU729" s="68"/>
      <c r="AV729" s="30"/>
      <c r="AX729" s="40"/>
      <c r="AY729"/>
    </row>
    <row r="730" spans="4:51" ht="13" customHeight="1">
      <c r="D730" s="25"/>
      <c r="AP730" s="69"/>
      <c r="AQ730" s="21"/>
      <c r="AR730" s="30"/>
      <c r="AS730" s="30"/>
      <c r="AT730" s="30"/>
      <c r="AU730" s="68"/>
      <c r="AV730" s="30"/>
      <c r="AX730" s="40"/>
      <c r="AY730"/>
    </row>
    <row r="731" spans="4:51" ht="13" customHeight="1">
      <c r="D731" s="25"/>
      <c r="AP731" s="69"/>
      <c r="AQ731" s="21"/>
      <c r="AR731" s="30"/>
      <c r="AS731" s="30"/>
      <c r="AT731" s="30"/>
      <c r="AU731" s="68"/>
      <c r="AV731" s="30"/>
      <c r="AX731" s="40"/>
      <c r="AY731"/>
    </row>
    <row r="732" spans="4:51" ht="13" customHeight="1">
      <c r="D732" s="25"/>
      <c r="AP732" s="69"/>
      <c r="AQ732" s="21"/>
      <c r="AR732" s="30"/>
      <c r="AS732" s="30"/>
      <c r="AT732" s="30"/>
      <c r="AU732" s="68"/>
      <c r="AV732" s="30"/>
      <c r="AX732" s="40"/>
      <c r="AY732"/>
    </row>
    <row r="733" spans="4:51" ht="13" customHeight="1">
      <c r="D733" s="25"/>
      <c r="AP733" s="69"/>
      <c r="AQ733" s="21"/>
      <c r="AR733" s="30"/>
      <c r="AS733" s="30"/>
      <c r="AT733" s="30"/>
      <c r="AU733" s="68"/>
      <c r="AV733" s="30"/>
      <c r="AX733" s="40"/>
      <c r="AY733"/>
    </row>
    <row r="734" spans="4:51" ht="13" customHeight="1">
      <c r="D734" s="25"/>
      <c r="AP734" s="69"/>
      <c r="AQ734" s="21"/>
      <c r="AR734" s="30"/>
      <c r="AS734" s="30"/>
      <c r="AT734" s="30"/>
      <c r="AU734" s="68"/>
      <c r="AV734" s="30"/>
      <c r="AX734" s="40"/>
      <c r="AY734"/>
    </row>
    <row r="735" spans="4:51" ht="13" customHeight="1">
      <c r="D735" s="25"/>
      <c r="AP735" s="69"/>
      <c r="AQ735" s="21"/>
      <c r="AR735" s="30"/>
      <c r="AS735" s="30"/>
      <c r="AT735" s="30"/>
      <c r="AU735" s="68"/>
      <c r="AV735" s="30"/>
      <c r="AX735" s="40"/>
      <c r="AY735"/>
    </row>
    <row r="736" spans="4:51" ht="13" customHeight="1">
      <c r="D736" s="25"/>
      <c r="AP736" s="69"/>
      <c r="AQ736" s="21"/>
      <c r="AR736" s="30"/>
      <c r="AS736" s="30"/>
      <c r="AT736" s="30"/>
      <c r="AU736" s="68"/>
      <c r="AV736" s="30"/>
      <c r="AX736" s="40"/>
      <c r="AY736"/>
    </row>
    <row r="737" spans="4:51" ht="13" customHeight="1">
      <c r="D737" s="25"/>
      <c r="AP737" s="69"/>
      <c r="AQ737" s="21"/>
      <c r="AR737" s="30"/>
      <c r="AS737" s="30"/>
      <c r="AT737" s="30"/>
      <c r="AU737" s="68"/>
      <c r="AV737" s="30"/>
      <c r="AX737" s="40"/>
      <c r="AY737"/>
    </row>
    <row r="738" spans="4:51" ht="13" customHeight="1">
      <c r="D738" s="25"/>
      <c r="AP738" s="69"/>
      <c r="AQ738" s="21"/>
      <c r="AR738" s="30"/>
      <c r="AS738" s="30"/>
      <c r="AT738" s="30"/>
      <c r="AU738" s="68"/>
      <c r="AV738" s="30"/>
      <c r="AX738" s="40"/>
      <c r="AY738"/>
    </row>
    <row r="739" spans="4:51" ht="13" customHeight="1">
      <c r="D739" s="25"/>
      <c r="AP739" s="69"/>
      <c r="AQ739" s="21"/>
      <c r="AR739" s="30"/>
      <c r="AS739" s="30"/>
      <c r="AT739" s="30"/>
      <c r="AU739" s="68"/>
      <c r="AV739" s="30"/>
      <c r="AX739" s="40"/>
      <c r="AY739"/>
    </row>
    <row r="740" spans="4:51" ht="13" customHeight="1">
      <c r="D740" s="25"/>
      <c r="AP740" s="69"/>
      <c r="AQ740" s="21"/>
      <c r="AR740" s="30"/>
      <c r="AS740" s="30"/>
      <c r="AT740" s="30"/>
      <c r="AU740" s="68"/>
      <c r="AV740" s="30"/>
      <c r="AX740" s="40"/>
      <c r="AY740"/>
    </row>
    <row r="741" spans="4:51" ht="13" customHeight="1">
      <c r="D741" s="25"/>
      <c r="AP741" s="69"/>
      <c r="AQ741" s="21"/>
      <c r="AR741" s="30"/>
      <c r="AS741" s="30"/>
      <c r="AT741" s="30"/>
      <c r="AU741" s="68"/>
      <c r="AV741" s="30"/>
      <c r="AX741" s="40"/>
      <c r="AY741"/>
    </row>
    <row r="742" spans="4:51" ht="13" customHeight="1">
      <c r="D742" s="25"/>
      <c r="AP742" s="69"/>
      <c r="AQ742" s="21"/>
      <c r="AR742" s="30"/>
      <c r="AS742" s="30"/>
      <c r="AT742" s="30"/>
      <c r="AU742" s="68"/>
      <c r="AV742" s="30"/>
      <c r="AX742" s="40"/>
      <c r="AY742"/>
    </row>
    <row r="743" spans="4:51" ht="13" customHeight="1">
      <c r="D743" s="25"/>
      <c r="AP743" s="69"/>
      <c r="AQ743" s="21"/>
      <c r="AR743" s="30"/>
      <c r="AS743" s="30"/>
      <c r="AT743" s="30"/>
      <c r="AU743" s="68"/>
      <c r="AV743" s="30"/>
      <c r="AX743" s="40"/>
      <c r="AY743"/>
    </row>
    <row r="744" spans="4:51" ht="13" customHeight="1">
      <c r="D744" s="25"/>
      <c r="AP744" s="69"/>
      <c r="AQ744" s="21"/>
      <c r="AR744" s="30"/>
      <c r="AS744" s="30"/>
      <c r="AT744" s="30"/>
      <c r="AU744" s="68"/>
      <c r="AV744" s="30"/>
      <c r="AX744" s="40"/>
      <c r="AY744"/>
    </row>
    <row r="745" spans="4:51" ht="13" customHeight="1">
      <c r="D745" s="25"/>
      <c r="AP745" s="69"/>
      <c r="AQ745" s="21"/>
      <c r="AR745" s="30"/>
      <c r="AS745" s="30"/>
      <c r="AT745" s="30"/>
      <c r="AU745" s="68"/>
      <c r="AV745" s="30"/>
      <c r="AX745" s="40"/>
      <c r="AY745"/>
    </row>
    <row r="746" spans="4:51" ht="13" customHeight="1">
      <c r="D746" s="25"/>
      <c r="AP746" s="69"/>
      <c r="AQ746" s="21"/>
      <c r="AR746" s="30"/>
      <c r="AS746" s="30"/>
      <c r="AT746" s="30"/>
      <c r="AU746" s="68"/>
      <c r="AV746" s="30"/>
      <c r="AX746" s="40"/>
      <c r="AY746"/>
    </row>
    <row r="747" spans="4:51" ht="13" customHeight="1">
      <c r="D747" s="25"/>
      <c r="AP747" s="69"/>
      <c r="AQ747" s="21"/>
      <c r="AR747" s="30"/>
      <c r="AS747" s="30"/>
      <c r="AT747" s="30"/>
      <c r="AU747" s="68"/>
      <c r="AV747" s="30"/>
      <c r="AX747" s="40"/>
      <c r="AY747"/>
    </row>
    <row r="748" spans="4:51" ht="13" customHeight="1">
      <c r="D748" s="25"/>
      <c r="AP748" s="69"/>
      <c r="AQ748" s="21"/>
      <c r="AR748" s="30"/>
      <c r="AS748" s="30"/>
      <c r="AT748" s="30"/>
      <c r="AU748" s="68"/>
      <c r="AV748" s="30"/>
      <c r="AX748" s="40"/>
      <c r="AY748"/>
    </row>
    <row r="749" spans="4:51" ht="13" customHeight="1">
      <c r="D749" s="25"/>
      <c r="AP749" s="69"/>
      <c r="AQ749" s="21"/>
      <c r="AR749" s="30"/>
      <c r="AS749" s="30"/>
      <c r="AT749" s="30"/>
      <c r="AU749" s="68"/>
      <c r="AV749" s="30"/>
      <c r="AX749" s="40"/>
      <c r="AY749"/>
    </row>
    <row r="750" spans="4:51" ht="13" customHeight="1">
      <c r="D750" s="25"/>
      <c r="AP750" s="69"/>
      <c r="AQ750" s="21"/>
      <c r="AR750" s="30"/>
      <c r="AS750" s="30"/>
      <c r="AT750" s="30"/>
      <c r="AU750" s="68"/>
      <c r="AV750" s="30"/>
      <c r="AX750" s="40"/>
      <c r="AY750"/>
    </row>
    <row r="751" spans="4:51" ht="13" customHeight="1">
      <c r="D751" s="25"/>
      <c r="AP751" s="69"/>
      <c r="AQ751" s="21"/>
      <c r="AR751" s="30"/>
      <c r="AS751" s="30"/>
      <c r="AT751" s="30"/>
      <c r="AU751" s="68"/>
      <c r="AV751" s="30"/>
      <c r="AX751" s="40"/>
      <c r="AY751"/>
    </row>
    <row r="752" spans="4:51" ht="13" customHeight="1">
      <c r="D752" s="25"/>
      <c r="AP752" s="69"/>
      <c r="AQ752" s="21"/>
      <c r="AR752" s="30"/>
      <c r="AS752" s="30"/>
      <c r="AT752" s="30"/>
      <c r="AU752" s="68"/>
      <c r="AV752" s="30"/>
      <c r="AX752" s="40"/>
      <c r="AY752"/>
    </row>
    <row r="753" spans="4:51" ht="13" customHeight="1">
      <c r="D753" s="25"/>
      <c r="AP753" s="69"/>
      <c r="AQ753" s="21"/>
      <c r="AR753" s="30"/>
      <c r="AS753" s="30"/>
      <c r="AT753" s="30"/>
      <c r="AU753" s="68"/>
      <c r="AV753" s="30"/>
      <c r="AX753" s="40"/>
      <c r="AY753"/>
    </row>
    <row r="754" spans="4:51" ht="13" customHeight="1">
      <c r="D754" s="25"/>
      <c r="AP754" s="69"/>
      <c r="AQ754" s="21"/>
      <c r="AR754" s="30"/>
      <c r="AS754" s="30"/>
      <c r="AT754" s="30"/>
      <c r="AU754" s="68"/>
      <c r="AV754" s="30"/>
      <c r="AX754" s="40"/>
      <c r="AY754"/>
    </row>
    <row r="755" spans="4:51" ht="13" customHeight="1">
      <c r="D755" s="25"/>
      <c r="AP755" s="69"/>
      <c r="AQ755" s="21"/>
      <c r="AR755" s="30"/>
      <c r="AS755" s="30"/>
      <c r="AT755" s="30"/>
      <c r="AU755" s="68"/>
      <c r="AV755" s="30"/>
      <c r="AX755" s="40"/>
      <c r="AY755"/>
    </row>
    <row r="756" spans="4:51" ht="13" customHeight="1">
      <c r="D756" s="25"/>
      <c r="AP756" s="69"/>
      <c r="AQ756" s="21"/>
      <c r="AR756" s="30"/>
      <c r="AS756" s="30"/>
      <c r="AT756" s="30"/>
      <c r="AU756" s="68"/>
      <c r="AV756" s="30"/>
      <c r="AX756" s="40"/>
      <c r="AY756"/>
    </row>
    <row r="757" spans="4:51" ht="13" customHeight="1">
      <c r="D757" s="25"/>
      <c r="AP757" s="69"/>
      <c r="AQ757" s="21"/>
      <c r="AR757" s="30"/>
      <c r="AS757" s="30"/>
      <c r="AT757" s="30"/>
      <c r="AU757" s="68"/>
      <c r="AV757" s="30"/>
      <c r="AX757" s="40"/>
      <c r="AY757"/>
    </row>
    <row r="758" spans="4:51" ht="13" customHeight="1">
      <c r="D758" s="25"/>
      <c r="AP758" s="69"/>
      <c r="AQ758" s="21"/>
      <c r="AR758" s="30"/>
      <c r="AS758" s="30"/>
      <c r="AT758" s="30"/>
      <c r="AU758" s="68"/>
      <c r="AV758" s="30"/>
      <c r="AX758" s="40"/>
      <c r="AY758"/>
    </row>
    <row r="759" spans="4:51" ht="13" customHeight="1">
      <c r="D759" s="25"/>
      <c r="AP759" s="69"/>
      <c r="AQ759" s="21"/>
      <c r="AR759" s="30"/>
      <c r="AS759" s="30"/>
      <c r="AT759" s="30"/>
      <c r="AU759" s="68"/>
      <c r="AV759" s="30"/>
      <c r="AX759" s="40"/>
      <c r="AY759"/>
    </row>
    <row r="760" spans="4:51" ht="13" customHeight="1">
      <c r="D760" s="25"/>
      <c r="AP760" s="69"/>
      <c r="AQ760" s="21"/>
      <c r="AR760" s="30"/>
      <c r="AS760" s="30"/>
      <c r="AT760" s="30"/>
      <c r="AU760" s="68"/>
      <c r="AV760" s="30"/>
      <c r="AX760" s="40"/>
      <c r="AY760"/>
    </row>
    <row r="761" spans="4:51" ht="13" customHeight="1">
      <c r="D761" s="25"/>
      <c r="AP761" s="69"/>
      <c r="AQ761" s="21"/>
      <c r="AR761" s="30"/>
      <c r="AS761" s="30"/>
      <c r="AT761" s="30"/>
      <c r="AU761" s="68"/>
      <c r="AV761" s="30"/>
      <c r="AX761" s="40"/>
      <c r="AY761"/>
    </row>
    <row r="762" spans="4:51" ht="13" customHeight="1">
      <c r="D762" s="25"/>
      <c r="AP762" s="69"/>
      <c r="AQ762" s="21"/>
      <c r="AR762" s="30"/>
      <c r="AS762" s="30"/>
      <c r="AT762" s="30"/>
      <c r="AU762" s="68"/>
      <c r="AV762" s="30"/>
      <c r="AX762" s="40"/>
      <c r="AY762"/>
    </row>
    <row r="763" spans="4:51" ht="13" customHeight="1">
      <c r="D763" s="25"/>
      <c r="AP763" s="69"/>
      <c r="AQ763" s="21"/>
      <c r="AR763" s="30"/>
      <c r="AS763" s="30"/>
      <c r="AT763" s="30"/>
      <c r="AU763" s="68"/>
      <c r="AV763" s="30"/>
      <c r="AX763" s="40"/>
      <c r="AY763"/>
    </row>
    <row r="764" spans="4:51" ht="13" customHeight="1">
      <c r="D764" s="25"/>
      <c r="AP764" s="69"/>
      <c r="AQ764" s="21"/>
      <c r="AR764" s="30"/>
      <c r="AS764" s="30"/>
      <c r="AT764" s="30"/>
      <c r="AU764" s="68"/>
      <c r="AV764" s="30"/>
      <c r="AX764" s="40"/>
      <c r="AY764"/>
    </row>
    <row r="765" spans="4:51" ht="13" customHeight="1">
      <c r="D765" s="25"/>
      <c r="AP765" s="69"/>
      <c r="AQ765" s="21"/>
      <c r="AR765" s="30"/>
      <c r="AS765" s="30"/>
      <c r="AT765" s="30"/>
      <c r="AU765" s="68"/>
      <c r="AV765" s="30"/>
      <c r="AX765" s="40"/>
      <c r="AY765"/>
    </row>
    <row r="766" spans="4:51" ht="13" customHeight="1">
      <c r="D766" s="25"/>
      <c r="AP766" s="69"/>
      <c r="AQ766" s="21"/>
      <c r="AR766" s="30"/>
      <c r="AS766" s="30"/>
      <c r="AT766" s="30"/>
      <c r="AU766" s="68"/>
      <c r="AV766" s="30"/>
      <c r="AX766" s="40"/>
      <c r="AY766"/>
    </row>
    <row r="767" spans="4:51" ht="13" customHeight="1">
      <c r="D767" s="25"/>
      <c r="AP767" s="69"/>
      <c r="AQ767" s="21"/>
      <c r="AR767" s="30"/>
      <c r="AS767" s="30"/>
      <c r="AT767" s="30"/>
      <c r="AU767" s="68"/>
      <c r="AV767" s="30"/>
      <c r="AX767" s="40"/>
      <c r="AY767"/>
    </row>
    <row r="768" spans="4:51" ht="13" customHeight="1">
      <c r="D768" s="25"/>
      <c r="AP768" s="69"/>
      <c r="AQ768" s="21"/>
      <c r="AR768" s="30"/>
      <c r="AS768" s="30"/>
      <c r="AT768" s="30"/>
      <c r="AU768" s="68"/>
      <c r="AV768" s="30"/>
      <c r="AX768" s="40"/>
      <c r="AY768"/>
    </row>
    <row r="769" spans="4:51" ht="13" customHeight="1">
      <c r="D769" s="25"/>
      <c r="AP769" s="69"/>
      <c r="AQ769" s="21"/>
      <c r="AR769" s="30"/>
      <c r="AS769" s="30"/>
      <c r="AT769" s="30"/>
      <c r="AU769" s="68"/>
      <c r="AV769" s="30"/>
      <c r="AX769" s="40"/>
      <c r="AY769"/>
    </row>
    <row r="770" spans="4:51" ht="13" customHeight="1">
      <c r="D770" s="25"/>
      <c r="AP770" s="69"/>
      <c r="AQ770" s="21"/>
      <c r="AR770" s="30"/>
      <c r="AS770" s="30"/>
      <c r="AT770" s="30"/>
      <c r="AU770" s="68"/>
      <c r="AV770" s="30"/>
      <c r="AX770" s="40"/>
      <c r="AY770"/>
    </row>
    <row r="771" spans="4:51" ht="13" customHeight="1">
      <c r="D771" s="25"/>
      <c r="AP771" s="69"/>
      <c r="AQ771" s="21"/>
      <c r="AR771" s="30"/>
      <c r="AS771" s="30"/>
      <c r="AT771" s="30"/>
      <c r="AU771" s="68"/>
      <c r="AV771" s="30"/>
      <c r="AX771" s="40"/>
      <c r="AY771"/>
    </row>
    <row r="772" spans="4:51" ht="13" customHeight="1">
      <c r="D772" s="25"/>
      <c r="AP772" s="69"/>
      <c r="AQ772" s="21"/>
      <c r="AR772" s="30"/>
      <c r="AS772" s="30"/>
      <c r="AT772" s="30"/>
      <c r="AU772" s="68"/>
      <c r="AV772" s="30"/>
      <c r="AX772" s="40"/>
      <c r="AY772"/>
    </row>
    <row r="773" spans="4:51" ht="13" customHeight="1">
      <c r="D773" s="25"/>
      <c r="AP773" s="69"/>
      <c r="AQ773" s="21"/>
      <c r="AR773" s="30"/>
      <c r="AS773" s="30"/>
      <c r="AT773" s="30"/>
      <c r="AU773" s="68"/>
      <c r="AV773" s="30"/>
      <c r="AX773" s="40"/>
      <c r="AY773"/>
    </row>
    <row r="774" spans="4:51" ht="13" customHeight="1">
      <c r="D774" s="25"/>
      <c r="AP774" s="69"/>
      <c r="AQ774" s="21"/>
      <c r="AR774" s="30"/>
      <c r="AS774" s="30"/>
      <c r="AT774" s="30"/>
      <c r="AU774" s="68"/>
      <c r="AV774" s="30"/>
      <c r="AX774" s="40"/>
      <c r="AY774"/>
    </row>
    <row r="775" spans="4:51" ht="13" customHeight="1">
      <c r="D775" s="25"/>
      <c r="AP775" s="69"/>
      <c r="AQ775" s="21"/>
      <c r="AR775" s="30"/>
      <c r="AS775" s="30"/>
      <c r="AT775" s="30"/>
      <c r="AU775" s="68"/>
      <c r="AV775" s="30"/>
      <c r="AX775" s="40"/>
      <c r="AY775"/>
    </row>
    <row r="776" spans="4:51" ht="13" customHeight="1">
      <c r="D776" s="25"/>
      <c r="AP776" s="69"/>
      <c r="AQ776" s="21"/>
      <c r="AR776" s="30"/>
      <c r="AS776" s="30"/>
      <c r="AT776" s="30"/>
      <c r="AU776" s="68"/>
      <c r="AV776" s="30"/>
      <c r="AX776" s="40"/>
      <c r="AY776"/>
    </row>
    <row r="777" spans="4:51" ht="13" customHeight="1">
      <c r="D777" s="25"/>
      <c r="AP777" s="69"/>
      <c r="AQ777" s="21"/>
      <c r="AR777" s="30"/>
      <c r="AS777" s="30"/>
      <c r="AT777" s="30"/>
      <c r="AU777" s="68"/>
      <c r="AV777" s="30"/>
      <c r="AX777" s="40"/>
      <c r="AY777"/>
    </row>
    <row r="778" spans="4:51" ht="13" customHeight="1">
      <c r="D778" s="25"/>
      <c r="AP778" s="69"/>
      <c r="AQ778" s="21"/>
      <c r="AR778" s="30"/>
      <c r="AS778" s="30"/>
      <c r="AT778" s="30"/>
      <c r="AU778" s="68"/>
      <c r="AV778" s="30"/>
      <c r="AX778" s="40"/>
      <c r="AY778"/>
    </row>
    <row r="779" spans="4:51" ht="13" customHeight="1">
      <c r="D779" s="25"/>
      <c r="AP779" s="69"/>
      <c r="AQ779" s="21"/>
      <c r="AR779" s="30"/>
      <c r="AS779" s="30"/>
      <c r="AT779" s="30"/>
      <c r="AU779" s="68"/>
      <c r="AV779" s="30"/>
      <c r="AX779" s="40"/>
      <c r="AY779"/>
    </row>
    <row r="780" spans="4:51" ht="13" customHeight="1">
      <c r="D780" s="25"/>
      <c r="AP780" s="69"/>
      <c r="AQ780" s="21"/>
      <c r="AR780" s="30"/>
      <c r="AS780" s="30"/>
      <c r="AT780" s="30"/>
      <c r="AU780" s="68"/>
      <c r="AV780" s="30"/>
      <c r="AX780" s="40"/>
      <c r="AY780"/>
    </row>
    <row r="781" spans="4:51" ht="13" customHeight="1">
      <c r="D781" s="25"/>
      <c r="AP781" s="69"/>
      <c r="AQ781" s="21"/>
      <c r="AR781" s="30"/>
      <c r="AS781" s="30"/>
      <c r="AT781" s="30"/>
      <c r="AU781" s="68"/>
      <c r="AV781" s="30"/>
      <c r="AX781" s="40"/>
      <c r="AY781"/>
    </row>
    <row r="782" spans="4:51" ht="13" customHeight="1">
      <c r="D782" s="25"/>
      <c r="AP782" s="69"/>
      <c r="AQ782" s="21"/>
      <c r="AR782" s="30"/>
      <c r="AS782" s="30"/>
      <c r="AT782" s="30"/>
      <c r="AU782" s="68"/>
      <c r="AV782" s="30"/>
      <c r="AX782" s="40"/>
      <c r="AY782"/>
    </row>
    <row r="783" spans="4:51" ht="13" customHeight="1">
      <c r="D783" s="25"/>
      <c r="AP783" s="69"/>
      <c r="AQ783" s="21"/>
      <c r="AR783" s="30"/>
      <c r="AS783" s="30"/>
      <c r="AT783" s="30"/>
      <c r="AU783" s="68"/>
      <c r="AV783" s="30"/>
      <c r="AX783" s="40"/>
      <c r="AY783"/>
    </row>
    <row r="784" spans="4:51" ht="13" customHeight="1">
      <c r="D784" s="25"/>
      <c r="AP784" s="69"/>
      <c r="AQ784" s="21"/>
      <c r="AR784" s="30"/>
      <c r="AS784" s="30"/>
      <c r="AT784" s="30"/>
      <c r="AU784" s="68"/>
      <c r="AV784" s="30"/>
      <c r="AX784" s="40"/>
      <c r="AY784"/>
    </row>
    <row r="785" spans="4:51" ht="13" customHeight="1">
      <c r="D785" s="25"/>
      <c r="AP785" s="69"/>
      <c r="AQ785" s="21"/>
      <c r="AR785" s="30"/>
      <c r="AS785" s="30"/>
      <c r="AT785" s="30"/>
      <c r="AU785" s="68"/>
      <c r="AV785" s="30"/>
      <c r="AX785" s="40"/>
      <c r="AY785"/>
    </row>
    <row r="786" spans="4:51" ht="13" customHeight="1">
      <c r="D786" s="25"/>
      <c r="AP786" s="69"/>
      <c r="AQ786" s="21"/>
      <c r="AR786" s="30"/>
      <c r="AS786" s="30"/>
      <c r="AT786" s="30"/>
      <c r="AU786" s="68"/>
      <c r="AV786" s="30"/>
      <c r="AX786" s="40"/>
      <c r="AY786"/>
    </row>
    <row r="787" spans="4:51" ht="13" customHeight="1">
      <c r="D787" s="25"/>
      <c r="AP787" s="69"/>
      <c r="AQ787" s="21"/>
      <c r="AR787" s="30"/>
      <c r="AS787" s="30"/>
      <c r="AT787" s="30"/>
      <c r="AU787" s="68"/>
      <c r="AV787" s="30"/>
      <c r="AX787" s="40"/>
      <c r="AY787"/>
    </row>
    <row r="788" spans="4:51" ht="13" customHeight="1">
      <c r="D788" s="25"/>
      <c r="AP788" s="69"/>
      <c r="AQ788" s="21"/>
      <c r="AR788" s="30"/>
      <c r="AS788" s="30"/>
      <c r="AT788" s="30"/>
      <c r="AU788" s="68"/>
      <c r="AV788" s="30"/>
      <c r="AX788" s="40"/>
      <c r="AY788"/>
    </row>
    <row r="789" spans="4:51" ht="13" customHeight="1">
      <c r="D789" s="25"/>
      <c r="AP789" s="69"/>
      <c r="AQ789" s="21"/>
      <c r="AR789" s="30"/>
      <c r="AS789" s="30"/>
      <c r="AT789" s="30"/>
      <c r="AU789" s="68"/>
      <c r="AV789" s="30"/>
      <c r="AX789" s="40"/>
      <c r="AY789"/>
    </row>
    <row r="790" spans="4:51" ht="13" customHeight="1">
      <c r="D790" s="25"/>
      <c r="AP790" s="69"/>
      <c r="AQ790" s="21"/>
      <c r="AR790" s="30"/>
      <c r="AS790" s="30"/>
      <c r="AT790" s="30"/>
      <c r="AU790" s="68"/>
      <c r="AV790" s="30"/>
      <c r="AX790" s="40"/>
      <c r="AY790"/>
    </row>
    <row r="791" spans="4:51" ht="13" customHeight="1">
      <c r="D791" s="25"/>
      <c r="AP791" s="69"/>
      <c r="AQ791" s="21"/>
      <c r="AR791" s="30"/>
      <c r="AS791" s="30"/>
      <c r="AT791" s="30"/>
      <c r="AU791" s="68"/>
      <c r="AV791" s="30"/>
      <c r="AX791" s="40"/>
      <c r="AY791"/>
    </row>
    <row r="792" spans="4:51" ht="13" customHeight="1">
      <c r="D792" s="25"/>
      <c r="AP792" s="69"/>
      <c r="AQ792" s="21"/>
      <c r="AR792" s="30"/>
      <c r="AS792" s="30"/>
      <c r="AT792" s="30"/>
      <c r="AU792" s="68"/>
      <c r="AV792" s="30"/>
      <c r="AX792" s="40"/>
      <c r="AY792"/>
    </row>
    <row r="793" spans="4:51" ht="13" customHeight="1">
      <c r="D793" s="25"/>
      <c r="AP793" s="69"/>
      <c r="AQ793" s="21"/>
      <c r="AR793" s="30"/>
      <c r="AS793" s="30"/>
      <c r="AT793" s="30"/>
      <c r="AU793" s="68"/>
      <c r="AV793" s="30"/>
      <c r="AX793" s="40"/>
      <c r="AY793"/>
    </row>
    <row r="794" spans="4:51" ht="13" customHeight="1">
      <c r="D794" s="25"/>
      <c r="AP794" s="69"/>
      <c r="AQ794" s="21"/>
      <c r="AR794" s="30"/>
      <c r="AS794" s="30"/>
      <c r="AT794" s="30"/>
      <c r="AU794" s="68"/>
      <c r="AV794" s="30"/>
      <c r="AX794" s="40"/>
      <c r="AY794"/>
    </row>
    <row r="795" spans="4:51" ht="13" customHeight="1">
      <c r="D795" s="25"/>
      <c r="AP795" s="69"/>
      <c r="AQ795" s="21"/>
      <c r="AR795" s="30"/>
      <c r="AS795" s="30"/>
      <c r="AT795" s="30"/>
      <c r="AU795" s="68"/>
      <c r="AV795" s="30"/>
      <c r="AX795" s="40"/>
      <c r="AY795"/>
    </row>
    <row r="796" spans="4:51" ht="13" customHeight="1">
      <c r="D796" s="25"/>
      <c r="AP796" s="69"/>
      <c r="AQ796" s="21"/>
      <c r="AR796" s="30"/>
      <c r="AS796" s="30"/>
      <c r="AT796" s="30"/>
      <c r="AU796" s="68"/>
      <c r="AV796" s="30"/>
      <c r="AX796" s="40"/>
      <c r="AY796"/>
    </row>
    <row r="797" spans="4:51" ht="13" customHeight="1">
      <c r="D797" s="25"/>
      <c r="AP797" s="69"/>
      <c r="AQ797" s="21"/>
      <c r="AR797" s="30"/>
      <c r="AS797" s="30"/>
      <c r="AT797" s="30"/>
      <c r="AU797" s="68"/>
      <c r="AV797" s="30"/>
      <c r="AX797" s="40"/>
      <c r="AY797"/>
    </row>
    <row r="798" spans="4:51" ht="13" customHeight="1">
      <c r="D798" s="25"/>
      <c r="AP798" s="69"/>
      <c r="AQ798" s="21"/>
      <c r="AR798" s="30"/>
      <c r="AS798" s="30"/>
      <c r="AT798" s="30"/>
      <c r="AU798" s="68"/>
      <c r="AV798" s="30"/>
      <c r="AX798" s="40"/>
      <c r="AY798"/>
    </row>
    <row r="799" spans="4:51" ht="13" customHeight="1">
      <c r="D799" s="25"/>
      <c r="AP799" s="69"/>
      <c r="AQ799" s="21"/>
      <c r="AR799" s="30"/>
      <c r="AS799" s="30"/>
      <c r="AT799" s="30"/>
      <c r="AU799" s="68"/>
      <c r="AV799" s="30"/>
      <c r="AX799" s="40"/>
      <c r="AY799"/>
    </row>
    <row r="800" spans="4:51" ht="13" customHeight="1">
      <c r="D800" s="25"/>
      <c r="AP800" s="69"/>
      <c r="AQ800" s="21"/>
      <c r="AR800" s="30"/>
      <c r="AS800" s="30"/>
      <c r="AT800" s="30"/>
      <c r="AU800" s="68"/>
      <c r="AV800" s="30"/>
      <c r="AX800" s="40"/>
      <c r="AY800"/>
    </row>
    <row r="801" spans="4:51" ht="13" customHeight="1">
      <c r="D801" s="25"/>
      <c r="AP801" s="69"/>
      <c r="AQ801" s="21"/>
      <c r="AR801" s="30"/>
      <c r="AS801" s="30"/>
      <c r="AT801" s="30"/>
      <c r="AU801" s="68"/>
      <c r="AV801" s="30"/>
      <c r="AX801" s="40"/>
      <c r="AY801"/>
    </row>
    <row r="802" spans="4:51" ht="13" customHeight="1">
      <c r="D802" s="25"/>
      <c r="AP802" s="69"/>
      <c r="AQ802" s="21"/>
      <c r="AR802" s="30"/>
      <c r="AS802" s="30"/>
      <c r="AT802" s="30"/>
      <c r="AU802" s="68"/>
      <c r="AV802" s="30"/>
      <c r="AX802" s="40"/>
      <c r="AY802"/>
    </row>
    <row r="803" spans="4:51" ht="13" customHeight="1">
      <c r="D803" s="25"/>
      <c r="AP803" s="69"/>
      <c r="AQ803" s="21"/>
      <c r="AR803" s="30"/>
      <c r="AS803" s="30"/>
      <c r="AT803" s="30"/>
      <c r="AU803" s="68"/>
      <c r="AV803" s="30"/>
      <c r="AX803" s="40"/>
      <c r="AY803"/>
    </row>
    <row r="804" spans="4:51" ht="13" customHeight="1">
      <c r="D804" s="25"/>
      <c r="AP804" s="69"/>
      <c r="AQ804" s="21"/>
      <c r="AR804" s="30"/>
      <c r="AS804" s="30"/>
      <c r="AT804" s="30"/>
      <c r="AU804" s="68"/>
      <c r="AV804" s="30"/>
      <c r="AX804" s="40"/>
      <c r="AY804"/>
    </row>
    <row r="805" spans="4:51" ht="13" customHeight="1">
      <c r="D805" s="25"/>
      <c r="AP805" s="69"/>
      <c r="AQ805" s="21"/>
      <c r="AR805" s="30"/>
      <c r="AS805" s="30"/>
      <c r="AT805" s="30"/>
      <c r="AU805" s="68"/>
      <c r="AV805" s="30"/>
      <c r="AX805" s="40"/>
      <c r="AY805"/>
    </row>
    <row r="806" spans="4:51" ht="13" customHeight="1">
      <c r="D806" s="25"/>
      <c r="AP806" s="69"/>
      <c r="AQ806" s="21"/>
      <c r="AR806" s="30"/>
      <c r="AS806" s="30"/>
      <c r="AT806" s="30"/>
      <c r="AU806" s="68"/>
      <c r="AV806" s="30"/>
      <c r="AX806" s="40"/>
      <c r="AY806"/>
    </row>
    <row r="807" spans="4:51" ht="13" customHeight="1">
      <c r="D807" s="25"/>
      <c r="AP807" s="69"/>
      <c r="AQ807" s="21"/>
      <c r="AR807" s="30"/>
      <c r="AS807" s="30"/>
      <c r="AT807" s="30"/>
      <c r="AU807" s="68"/>
      <c r="AV807" s="30"/>
      <c r="AX807" s="40"/>
      <c r="AY807"/>
    </row>
    <row r="808" spans="4:51" ht="13" customHeight="1">
      <c r="D808" s="25"/>
      <c r="AP808" s="69"/>
      <c r="AQ808" s="21"/>
      <c r="AR808" s="30"/>
      <c r="AS808" s="30"/>
      <c r="AT808" s="30"/>
      <c r="AU808" s="68"/>
      <c r="AV808" s="30"/>
      <c r="AX808" s="40"/>
      <c r="AY808"/>
    </row>
    <row r="809" spans="4:51" ht="13" customHeight="1">
      <c r="D809" s="25"/>
      <c r="AP809" s="69"/>
      <c r="AQ809" s="21"/>
      <c r="AR809" s="30"/>
      <c r="AS809" s="30"/>
      <c r="AT809" s="30"/>
      <c r="AU809" s="68"/>
      <c r="AV809" s="30"/>
      <c r="AX809" s="40"/>
      <c r="AY809"/>
    </row>
    <row r="810" spans="4:51" ht="13" customHeight="1">
      <c r="D810" s="25"/>
      <c r="AP810" s="69"/>
      <c r="AQ810" s="21"/>
      <c r="AR810" s="30"/>
      <c r="AS810" s="30"/>
      <c r="AT810" s="30"/>
      <c r="AU810" s="68"/>
      <c r="AV810" s="30"/>
      <c r="AX810" s="40"/>
      <c r="AY810"/>
    </row>
    <row r="811" spans="4:51" ht="13" customHeight="1">
      <c r="D811" s="25"/>
      <c r="AP811" s="69"/>
      <c r="AQ811" s="21"/>
      <c r="AR811" s="30"/>
      <c r="AS811" s="30"/>
      <c r="AT811" s="30"/>
      <c r="AU811" s="68"/>
      <c r="AV811" s="30"/>
      <c r="AX811" s="40"/>
      <c r="AY811"/>
    </row>
    <row r="812" spans="4:51" ht="13" customHeight="1">
      <c r="D812" s="25"/>
      <c r="AP812" s="69"/>
      <c r="AQ812" s="21"/>
      <c r="AR812" s="30"/>
      <c r="AS812" s="30"/>
      <c r="AT812" s="30"/>
      <c r="AU812" s="68"/>
      <c r="AV812" s="30"/>
      <c r="AX812" s="40"/>
      <c r="AY812"/>
    </row>
    <row r="813" spans="4:51" ht="13" customHeight="1">
      <c r="D813" s="25"/>
      <c r="AP813" s="69"/>
      <c r="AQ813" s="21"/>
      <c r="AR813" s="30"/>
      <c r="AS813" s="30"/>
      <c r="AT813" s="30"/>
      <c r="AU813" s="68"/>
      <c r="AV813" s="30"/>
      <c r="AX813" s="40"/>
      <c r="AY813"/>
    </row>
    <row r="814" spans="4:51" ht="13" customHeight="1">
      <c r="D814" s="25"/>
      <c r="AP814" s="69"/>
      <c r="AQ814" s="21"/>
      <c r="AR814" s="30"/>
      <c r="AS814" s="30"/>
      <c r="AT814" s="30"/>
      <c r="AU814" s="68"/>
      <c r="AV814" s="30"/>
      <c r="AX814" s="40"/>
      <c r="AY814"/>
    </row>
    <row r="815" spans="4:51" ht="13" customHeight="1">
      <c r="D815" s="25"/>
      <c r="AP815" s="69"/>
      <c r="AQ815" s="21"/>
      <c r="AR815" s="30"/>
      <c r="AS815" s="30"/>
      <c r="AT815" s="30"/>
      <c r="AU815" s="68"/>
      <c r="AV815" s="30"/>
      <c r="AX815" s="40"/>
      <c r="AY815"/>
    </row>
    <row r="816" spans="4:51" ht="13" customHeight="1">
      <c r="D816" s="25"/>
      <c r="AP816" s="69"/>
      <c r="AQ816" s="21"/>
      <c r="AR816" s="30"/>
      <c r="AS816" s="30"/>
      <c r="AT816" s="30"/>
      <c r="AU816" s="68"/>
      <c r="AV816" s="30"/>
      <c r="AX816" s="40"/>
      <c r="AY816"/>
    </row>
    <row r="817" spans="4:51" ht="13" customHeight="1">
      <c r="D817" s="25"/>
      <c r="AP817" s="69"/>
      <c r="AQ817" s="21"/>
      <c r="AR817" s="30"/>
      <c r="AS817" s="30"/>
      <c r="AT817" s="30"/>
      <c r="AU817" s="68"/>
      <c r="AV817" s="30"/>
      <c r="AX817" s="40"/>
      <c r="AY817"/>
    </row>
    <row r="818" spans="4:51" ht="13" customHeight="1">
      <c r="D818" s="25"/>
      <c r="AP818" s="69"/>
      <c r="AQ818" s="21"/>
      <c r="AR818" s="30"/>
      <c r="AS818" s="30"/>
      <c r="AT818" s="30"/>
      <c r="AU818" s="68"/>
      <c r="AV818" s="30"/>
      <c r="AX818" s="40"/>
      <c r="AY818"/>
    </row>
    <row r="819" spans="4:51" ht="13" customHeight="1">
      <c r="D819" s="25"/>
      <c r="AP819" s="69"/>
      <c r="AQ819" s="21"/>
      <c r="AR819" s="30"/>
      <c r="AS819" s="30"/>
      <c r="AT819" s="30"/>
      <c r="AU819" s="68"/>
      <c r="AV819" s="30"/>
      <c r="AX819" s="40"/>
      <c r="AY819"/>
    </row>
    <row r="820" spans="4:51" ht="13" customHeight="1">
      <c r="D820" s="25"/>
      <c r="AP820" s="69"/>
      <c r="AQ820" s="21"/>
      <c r="AR820" s="30"/>
      <c r="AS820" s="30"/>
      <c r="AT820" s="30"/>
      <c r="AU820" s="68"/>
      <c r="AV820" s="30"/>
      <c r="AX820" s="40"/>
      <c r="AY820"/>
    </row>
    <row r="821" spans="4:51" ht="13" customHeight="1">
      <c r="D821" s="25"/>
      <c r="AP821" s="69"/>
      <c r="AQ821" s="21"/>
      <c r="AR821" s="30"/>
      <c r="AS821" s="30"/>
      <c r="AT821" s="30"/>
      <c r="AU821" s="68"/>
      <c r="AV821" s="30"/>
      <c r="AX821" s="40"/>
      <c r="AY821"/>
    </row>
    <row r="822" spans="4:51" ht="13" customHeight="1">
      <c r="D822" s="25"/>
      <c r="AP822" s="69"/>
      <c r="AQ822" s="21"/>
      <c r="AR822" s="30"/>
      <c r="AS822" s="30"/>
      <c r="AT822" s="30"/>
      <c r="AU822" s="68"/>
      <c r="AV822" s="30"/>
      <c r="AX822" s="40"/>
      <c r="AY822"/>
    </row>
    <row r="823" spans="4:51" ht="13" customHeight="1">
      <c r="D823" s="25"/>
      <c r="AP823" s="69"/>
      <c r="AQ823" s="21"/>
      <c r="AR823" s="30"/>
      <c r="AS823" s="30"/>
      <c r="AT823" s="30"/>
      <c r="AU823" s="68"/>
      <c r="AV823" s="30"/>
      <c r="AX823" s="40"/>
      <c r="AY823"/>
    </row>
    <row r="824" spans="4:51" ht="13" customHeight="1">
      <c r="D824" s="25"/>
      <c r="AP824" s="69"/>
      <c r="AQ824" s="21"/>
      <c r="AR824" s="30"/>
      <c r="AS824" s="30"/>
      <c r="AT824" s="30"/>
      <c r="AU824" s="68"/>
      <c r="AV824" s="30"/>
      <c r="AX824" s="40"/>
      <c r="AY824"/>
    </row>
    <row r="825" spans="4:51" ht="13" customHeight="1">
      <c r="D825" s="25"/>
      <c r="AP825" s="69"/>
      <c r="AQ825" s="21"/>
      <c r="AR825" s="30"/>
      <c r="AS825" s="30"/>
      <c r="AT825" s="30"/>
      <c r="AU825" s="68"/>
      <c r="AV825" s="30"/>
      <c r="AX825" s="40"/>
      <c r="AY825"/>
    </row>
    <row r="826" spans="4:51" ht="13" customHeight="1">
      <c r="D826" s="25"/>
      <c r="AP826" s="69"/>
      <c r="AQ826" s="21"/>
      <c r="AR826" s="30"/>
      <c r="AS826" s="30"/>
      <c r="AT826" s="30"/>
      <c r="AU826" s="68"/>
      <c r="AV826" s="30"/>
      <c r="AX826" s="40"/>
      <c r="AY826"/>
    </row>
    <row r="827" spans="4:51" ht="13" customHeight="1">
      <c r="D827" s="25"/>
      <c r="AP827" s="69"/>
      <c r="AQ827" s="21"/>
      <c r="AR827" s="30"/>
      <c r="AS827" s="30"/>
      <c r="AT827" s="30"/>
      <c r="AU827" s="68"/>
      <c r="AV827" s="30"/>
      <c r="AX827" s="40"/>
      <c r="AY827"/>
    </row>
    <row r="828" spans="4:51" ht="13" customHeight="1">
      <c r="D828" s="25"/>
      <c r="AP828" s="69"/>
      <c r="AQ828" s="21"/>
      <c r="AR828" s="30"/>
      <c r="AS828" s="30"/>
      <c r="AT828" s="30"/>
      <c r="AU828" s="68"/>
      <c r="AV828" s="30"/>
      <c r="AX828" s="40"/>
      <c r="AY828"/>
    </row>
    <row r="829" spans="4:51" ht="13" customHeight="1">
      <c r="D829" s="25"/>
      <c r="AP829" s="69"/>
      <c r="AQ829" s="21"/>
      <c r="AR829" s="30"/>
      <c r="AS829" s="30"/>
      <c r="AT829" s="30"/>
      <c r="AU829" s="68"/>
      <c r="AV829" s="30"/>
      <c r="AX829" s="40"/>
      <c r="AY829"/>
    </row>
    <row r="830" spans="4:51" ht="13" customHeight="1">
      <c r="D830" s="25"/>
      <c r="AP830" s="69"/>
      <c r="AQ830" s="21"/>
      <c r="AR830" s="30"/>
      <c r="AS830" s="30"/>
      <c r="AT830" s="30"/>
      <c r="AU830" s="68"/>
      <c r="AV830" s="30"/>
      <c r="AX830" s="40"/>
      <c r="AY830"/>
    </row>
    <row r="831" spans="4:51" ht="13" customHeight="1">
      <c r="D831" s="25"/>
      <c r="AP831" s="69"/>
      <c r="AQ831" s="21"/>
      <c r="AR831" s="30"/>
      <c r="AS831" s="30"/>
      <c r="AT831" s="30"/>
      <c r="AU831" s="68"/>
      <c r="AV831" s="30"/>
      <c r="AX831" s="40"/>
      <c r="AY831"/>
    </row>
    <row r="832" spans="4:51" ht="13" customHeight="1">
      <c r="D832" s="25"/>
      <c r="AP832" s="69"/>
      <c r="AQ832" s="21"/>
      <c r="AR832" s="30"/>
      <c r="AS832" s="30"/>
      <c r="AT832" s="30"/>
      <c r="AU832" s="68"/>
      <c r="AV832" s="30"/>
      <c r="AX832" s="40"/>
      <c r="AY832"/>
    </row>
    <row r="833" spans="4:51" ht="13" customHeight="1">
      <c r="D833" s="25"/>
      <c r="AP833" s="69"/>
      <c r="AQ833" s="21"/>
      <c r="AR833" s="30"/>
      <c r="AS833" s="30"/>
      <c r="AT833" s="30"/>
      <c r="AU833" s="68"/>
      <c r="AV833" s="30"/>
      <c r="AX833" s="40"/>
      <c r="AY833"/>
    </row>
    <row r="834" spans="4:51" ht="13" customHeight="1">
      <c r="D834" s="25"/>
      <c r="AP834" s="69"/>
      <c r="AQ834" s="21"/>
      <c r="AR834" s="30"/>
      <c r="AS834" s="30"/>
      <c r="AT834" s="30"/>
      <c r="AU834" s="68"/>
      <c r="AV834" s="30"/>
      <c r="AX834" s="40"/>
      <c r="AY834"/>
    </row>
    <row r="835" spans="4:51" ht="13" customHeight="1">
      <c r="D835" s="25"/>
      <c r="AP835" s="69"/>
      <c r="AQ835" s="21"/>
      <c r="AR835" s="30"/>
      <c r="AS835" s="30"/>
      <c r="AT835" s="30"/>
      <c r="AU835" s="68"/>
      <c r="AV835" s="30"/>
      <c r="AX835" s="40"/>
      <c r="AY835"/>
    </row>
    <row r="836" spans="4:51" ht="13" customHeight="1">
      <c r="D836" s="25"/>
      <c r="AP836" s="69"/>
      <c r="AQ836" s="21"/>
      <c r="AR836" s="30"/>
      <c r="AS836" s="30"/>
      <c r="AT836" s="30"/>
      <c r="AU836" s="68"/>
      <c r="AV836" s="30"/>
      <c r="AX836" s="40"/>
      <c r="AY836"/>
    </row>
    <row r="837" spans="4:51" ht="13" customHeight="1">
      <c r="D837" s="25"/>
      <c r="AP837" s="69"/>
      <c r="AQ837" s="21"/>
      <c r="AR837" s="30"/>
      <c r="AS837" s="30"/>
      <c r="AT837" s="30"/>
      <c r="AU837" s="68"/>
      <c r="AV837" s="30"/>
      <c r="AX837" s="40"/>
      <c r="AY837"/>
    </row>
    <row r="838" spans="4:51" ht="13" customHeight="1">
      <c r="D838" s="25"/>
      <c r="AP838" s="69"/>
      <c r="AQ838" s="21"/>
      <c r="AR838" s="30"/>
      <c r="AS838" s="30"/>
      <c r="AT838" s="30"/>
      <c r="AU838" s="68"/>
      <c r="AV838" s="30"/>
      <c r="AX838" s="40"/>
      <c r="AY838"/>
    </row>
    <row r="839" spans="4:51" ht="13" customHeight="1">
      <c r="D839" s="25"/>
      <c r="AP839" s="69"/>
      <c r="AQ839" s="21"/>
      <c r="AR839" s="30"/>
      <c r="AS839" s="30"/>
      <c r="AT839" s="30"/>
      <c r="AU839" s="68"/>
      <c r="AV839" s="30"/>
      <c r="AX839" s="40"/>
      <c r="AY839"/>
    </row>
    <row r="840" spans="4:51" ht="13" customHeight="1">
      <c r="D840" s="25"/>
      <c r="AP840" s="69"/>
      <c r="AQ840" s="21"/>
      <c r="AR840" s="30"/>
      <c r="AS840" s="30"/>
      <c r="AT840" s="30"/>
      <c r="AU840" s="68"/>
      <c r="AV840" s="30"/>
      <c r="AX840" s="40"/>
      <c r="AY840"/>
    </row>
    <row r="841" spans="4:51" ht="13" customHeight="1">
      <c r="D841" s="25"/>
      <c r="AP841" s="69"/>
      <c r="AQ841" s="21"/>
      <c r="AR841" s="30"/>
      <c r="AS841" s="30"/>
      <c r="AT841" s="30"/>
      <c r="AU841" s="68"/>
      <c r="AV841" s="30"/>
      <c r="AX841" s="40"/>
      <c r="AY841"/>
    </row>
    <row r="842" spans="4:51" ht="13" customHeight="1">
      <c r="D842" s="25"/>
      <c r="AP842" s="69"/>
      <c r="AQ842" s="21"/>
      <c r="AR842" s="30"/>
      <c r="AS842" s="30"/>
      <c r="AT842" s="30"/>
      <c r="AU842" s="68"/>
      <c r="AV842" s="30"/>
      <c r="AX842" s="40"/>
      <c r="AY842"/>
    </row>
    <row r="843" spans="4:51" ht="13" customHeight="1">
      <c r="D843" s="25"/>
      <c r="AP843" s="69"/>
      <c r="AQ843" s="21"/>
      <c r="AR843" s="30"/>
      <c r="AS843" s="30"/>
      <c r="AT843" s="30"/>
      <c r="AU843" s="68"/>
      <c r="AV843" s="30"/>
      <c r="AX843" s="40"/>
      <c r="AY843"/>
    </row>
    <row r="844" spans="4:51" ht="13" customHeight="1">
      <c r="D844" s="25"/>
      <c r="AP844" s="69"/>
      <c r="AQ844" s="21"/>
      <c r="AR844" s="30"/>
      <c r="AS844" s="30"/>
      <c r="AT844" s="30"/>
      <c r="AU844" s="68"/>
      <c r="AV844" s="30"/>
      <c r="AX844" s="40"/>
      <c r="AY844"/>
    </row>
    <row r="845" spans="4:51" ht="13" customHeight="1">
      <c r="D845" s="25"/>
      <c r="AP845" s="69"/>
      <c r="AQ845" s="21"/>
      <c r="AR845" s="30"/>
      <c r="AS845" s="30"/>
      <c r="AT845" s="30"/>
      <c r="AU845" s="68"/>
      <c r="AV845" s="30"/>
      <c r="AX845" s="40"/>
      <c r="AY845"/>
    </row>
    <row r="846" spans="4:51" ht="13" customHeight="1">
      <c r="D846" s="25"/>
      <c r="AP846" s="69"/>
      <c r="AQ846" s="21"/>
      <c r="AR846" s="30"/>
      <c r="AS846" s="30"/>
      <c r="AT846" s="30"/>
      <c r="AU846" s="68"/>
      <c r="AV846" s="30"/>
      <c r="AX846" s="40"/>
      <c r="AY846"/>
    </row>
    <row r="847" spans="4:51" ht="13" customHeight="1">
      <c r="D847" s="25"/>
      <c r="AP847" s="69"/>
      <c r="AQ847" s="21"/>
      <c r="AR847" s="30"/>
      <c r="AS847" s="30"/>
      <c r="AT847" s="30"/>
      <c r="AU847" s="68"/>
      <c r="AV847" s="30"/>
      <c r="AX847" s="40"/>
      <c r="AY847"/>
    </row>
    <row r="848" spans="4:51" ht="13" customHeight="1">
      <c r="D848" s="25"/>
      <c r="AP848" s="69"/>
      <c r="AQ848" s="21"/>
      <c r="AR848" s="30"/>
      <c r="AS848" s="30"/>
      <c r="AT848" s="30"/>
      <c r="AU848" s="68"/>
      <c r="AV848" s="30"/>
      <c r="AX848" s="40"/>
      <c r="AY848"/>
    </row>
    <row r="849" spans="4:51" ht="13" customHeight="1">
      <c r="D849" s="25"/>
      <c r="AP849" s="69"/>
      <c r="AQ849" s="21"/>
      <c r="AR849" s="30"/>
      <c r="AS849" s="30"/>
      <c r="AT849" s="30"/>
      <c r="AU849" s="68"/>
      <c r="AV849" s="30"/>
      <c r="AX849" s="40"/>
      <c r="AY849"/>
    </row>
    <row r="850" spans="4:51" ht="13" customHeight="1">
      <c r="D850" s="25"/>
      <c r="AP850" s="69"/>
      <c r="AQ850" s="21"/>
      <c r="AR850" s="30"/>
      <c r="AS850" s="30"/>
      <c r="AT850" s="30"/>
      <c r="AU850" s="68"/>
      <c r="AV850" s="30"/>
      <c r="AX850" s="40"/>
      <c r="AY850"/>
    </row>
    <row r="851" spans="4:51" ht="13" customHeight="1">
      <c r="D851" s="25"/>
      <c r="AP851" s="69"/>
      <c r="AQ851" s="21"/>
      <c r="AR851" s="30"/>
      <c r="AS851" s="30"/>
      <c r="AT851" s="30"/>
      <c r="AU851" s="68"/>
      <c r="AV851" s="30"/>
      <c r="AX851" s="40"/>
      <c r="AY851"/>
    </row>
    <row r="852" spans="4:51" ht="13" customHeight="1">
      <c r="D852" s="25"/>
      <c r="AP852" s="69"/>
      <c r="AQ852" s="21"/>
      <c r="AR852" s="30"/>
      <c r="AS852" s="30"/>
      <c r="AT852" s="30"/>
      <c r="AU852" s="68"/>
      <c r="AV852" s="30"/>
      <c r="AX852" s="40"/>
      <c r="AY852"/>
    </row>
    <row r="853" spans="4:51" ht="13" customHeight="1">
      <c r="D853" s="25"/>
      <c r="AP853" s="69"/>
      <c r="AQ853" s="21"/>
      <c r="AR853" s="30"/>
      <c r="AS853" s="30"/>
      <c r="AT853" s="30"/>
      <c r="AU853" s="68"/>
      <c r="AV853" s="30"/>
      <c r="AX853" s="40"/>
      <c r="AY853"/>
    </row>
    <row r="854" spans="4:51" ht="13" customHeight="1">
      <c r="D854" s="25"/>
      <c r="AP854" s="69"/>
      <c r="AQ854" s="21"/>
      <c r="AR854" s="30"/>
      <c r="AS854" s="30"/>
      <c r="AT854" s="30"/>
      <c r="AU854" s="68"/>
      <c r="AV854" s="30"/>
      <c r="AX854" s="40"/>
      <c r="AY854"/>
    </row>
    <row r="855" spans="4:51" ht="13" customHeight="1">
      <c r="D855" s="25"/>
      <c r="AP855" s="69"/>
      <c r="AQ855" s="21"/>
      <c r="AR855" s="30"/>
      <c r="AS855" s="30"/>
      <c r="AT855" s="30"/>
      <c r="AU855" s="68"/>
      <c r="AV855" s="30"/>
      <c r="AX855" s="40"/>
      <c r="AY855"/>
    </row>
    <row r="856" spans="4:51" ht="13" customHeight="1">
      <c r="D856" s="25"/>
      <c r="AP856" s="69"/>
      <c r="AQ856" s="21"/>
      <c r="AR856" s="30"/>
      <c r="AS856" s="30"/>
      <c r="AT856" s="30"/>
      <c r="AU856" s="68"/>
      <c r="AV856" s="30"/>
      <c r="AX856" s="40"/>
      <c r="AY856"/>
    </row>
    <row r="857" spans="4:51" ht="13" customHeight="1">
      <c r="D857" s="25"/>
      <c r="AP857" s="69"/>
      <c r="AQ857" s="21"/>
      <c r="AR857" s="30"/>
      <c r="AS857" s="30"/>
      <c r="AT857" s="30"/>
      <c r="AU857" s="68"/>
      <c r="AV857" s="30"/>
      <c r="AX857" s="40"/>
      <c r="AY857"/>
    </row>
    <row r="858" spans="4:51" ht="13" customHeight="1">
      <c r="D858" s="25"/>
      <c r="AP858" s="69"/>
      <c r="AQ858" s="21"/>
      <c r="AR858" s="30"/>
      <c r="AS858" s="30"/>
      <c r="AT858" s="30"/>
      <c r="AU858" s="68"/>
      <c r="AV858" s="30"/>
      <c r="AX858" s="40"/>
      <c r="AY858"/>
    </row>
    <row r="859" spans="4:51" ht="13" customHeight="1">
      <c r="D859" s="25"/>
      <c r="AP859" s="69"/>
      <c r="AQ859" s="21"/>
      <c r="AR859" s="30"/>
      <c r="AS859" s="30"/>
      <c r="AT859" s="30"/>
      <c r="AU859" s="68"/>
      <c r="AV859" s="30"/>
      <c r="AX859" s="40"/>
      <c r="AY859"/>
    </row>
    <row r="860" spans="4:51" ht="13" customHeight="1">
      <c r="D860" s="25"/>
      <c r="AP860" s="69"/>
      <c r="AQ860" s="21"/>
      <c r="AR860" s="30"/>
      <c r="AS860" s="30"/>
      <c r="AT860" s="30"/>
      <c r="AU860" s="68"/>
      <c r="AV860" s="30"/>
      <c r="AX860" s="40"/>
      <c r="AY860"/>
    </row>
    <row r="861" spans="4:51" ht="13" customHeight="1">
      <c r="D861" s="25"/>
      <c r="AP861" s="69"/>
      <c r="AQ861" s="21"/>
      <c r="AR861" s="30"/>
      <c r="AS861" s="30"/>
      <c r="AT861" s="30"/>
      <c r="AU861" s="68"/>
      <c r="AV861" s="30"/>
      <c r="AX861" s="40"/>
      <c r="AY861"/>
    </row>
    <row r="862" spans="4:51" ht="13" customHeight="1">
      <c r="D862" s="25"/>
      <c r="AP862" s="69"/>
      <c r="AQ862" s="21"/>
      <c r="AR862" s="30"/>
      <c r="AS862" s="30"/>
      <c r="AT862" s="30"/>
      <c r="AU862" s="68"/>
      <c r="AV862" s="30"/>
      <c r="AX862" s="40"/>
      <c r="AY862"/>
    </row>
    <row r="863" spans="4:51" ht="13" customHeight="1">
      <c r="D863" s="25"/>
      <c r="AP863" s="69"/>
      <c r="AQ863" s="21"/>
      <c r="AR863" s="30"/>
      <c r="AS863" s="30"/>
      <c r="AT863" s="30"/>
      <c r="AU863" s="68"/>
      <c r="AV863" s="30"/>
      <c r="AX863" s="40"/>
      <c r="AY863"/>
    </row>
    <row r="864" spans="4:51" ht="13" customHeight="1">
      <c r="D864" s="25"/>
      <c r="AP864" s="69"/>
      <c r="AQ864" s="21"/>
      <c r="AR864" s="30"/>
      <c r="AS864" s="30"/>
      <c r="AT864" s="30"/>
      <c r="AU864" s="68"/>
      <c r="AV864" s="30"/>
      <c r="AX864" s="40"/>
      <c r="AY864"/>
    </row>
    <row r="865" spans="4:51" ht="13" customHeight="1">
      <c r="D865" s="25"/>
      <c r="AP865" s="69"/>
      <c r="AQ865" s="21"/>
      <c r="AR865" s="30"/>
      <c r="AS865" s="30"/>
      <c r="AT865" s="30"/>
      <c r="AU865" s="68"/>
      <c r="AV865" s="30"/>
      <c r="AX865" s="40"/>
      <c r="AY865"/>
    </row>
    <row r="866" spans="4:51" ht="13" customHeight="1">
      <c r="D866" s="25"/>
      <c r="AP866" s="69"/>
      <c r="AQ866" s="21"/>
      <c r="AR866" s="30"/>
      <c r="AS866" s="30"/>
      <c r="AT866" s="30"/>
      <c r="AU866" s="68"/>
      <c r="AV866" s="30"/>
      <c r="AX866" s="40"/>
      <c r="AY866"/>
    </row>
    <row r="867" spans="4:51" ht="13" customHeight="1">
      <c r="D867" s="25"/>
      <c r="AP867" s="69"/>
      <c r="AQ867" s="21"/>
      <c r="AR867" s="30"/>
      <c r="AS867" s="30"/>
      <c r="AT867" s="30"/>
      <c r="AU867" s="68"/>
      <c r="AV867" s="30"/>
      <c r="AX867" s="40"/>
      <c r="AY867"/>
    </row>
    <row r="868" spans="4:51" ht="13" customHeight="1">
      <c r="D868" s="25"/>
      <c r="AP868" s="69"/>
      <c r="AQ868" s="21"/>
      <c r="AR868" s="30"/>
      <c r="AS868" s="30"/>
      <c r="AT868" s="30"/>
      <c r="AU868" s="68"/>
      <c r="AV868" s="30"/>
      <c r="AX868" s="40"/>
      <c r="AY868"/>
    </row>
    <row r="869" spans="4:51" ht="13" customHeight="1">
      <c r="D869" s="25"/>
      <c r="AP869" s="69"/>
      <c r="AQ869" s="21"/>
      <c r="AR869" s="30"/>
      <c r="AS869" s="30"/>
      <c r="AT869" s="30"/>
      <c r="AU869" s="68"/>
      <c r="AV869" s="30"/>
      <c r="AX869" s="40"/>
      <c r="AY869"/>
    </row>
    <row r="870" spans="4:51" ht="13" customHeight="1">
      <c r="D870" s="25"/>
      <c r="AP870" s="69"/>
      <c r="AQ870" s="21"/>
      <c r="AR870" s="30"/>
      <c r="AS870" s="30"/>
      <c r="AT870" s="30"/>
      <c r="AU870" s="68"/>
      <c r="AV870" s="30"/>
      <c r="AX870" s="40"/>
      <c r="AY870"/>
    </row>
    <row r="871" spans="4:51" ht="13" customHeight="1">
      <c r="D871" s="25"/>
      <c r="AP871" s="69"/>
      <c r="AQ871" s="21"/>
      <c r="AR871" s="30"/>
      <c r="AS871" s="30"/>
      <c r="AT871" s="30"/>
      <c r="AU871" s="68"/>
      <c r="AV871" s="30"/>
      <c r="AX871" s="40"/>
      <c r="AY871"/>
    </row>
    <row r="872" spans="4:51" ht="13" customHeight="1">
      <c r="D872" s="25"/>
      <c r="AP872" s="69"/>
      <c r="AQ872" s="21"/>
      <c r="AR872" s="30"/>
      <c r="AS872" s="30"/>
      <c r="AT872" s="30"/>
      <c r="AU872" s="68"/>
      <c r="AV872" s="30"/>
      <c r="AX872" s="40"/>
      <c r="AY872"/>
    </row>
    <row r="873" spans="4:51" ht="13" customHeight="1">
      <c r="D873" s="25"/>
      <c r="AP873" s="69"/>
      <c r="AQ873" s="21"/>
      <c r="AR873" s="30"/>
      <c r="AS873" s="30"/>
      <c r="AT873" s="30"/>
      <c r="AU873" s="68"/>
      <c r="AV873" s="30"/>
      <c r="AX873" s="40"/>
      <c r="AY873"/>
    </row>
    <row r="874" spans="4:51" ht="13" customHeight="1">
      <c r="D874" s="25"/>
      <c r="AP874" s="69"/>
      <c r="AQ874" s="21"/>
      <c r="AR874" s="30"/>
      <c r="AS874" s="30"/>
      <c r="AT874" s="30"/>
      <c r="AU874" s="68"/>
      <c r="AV874" s="30"/>
      <c r="AX874" s="40"/>
      <c r="AY874"/>
    </row>
    <row r="875" spans="4:51" ht="13" customHeight="1">
      <c r="D875" s="25"/>
      <c r="AP875" s="69"/>
      <c r="AQ875" s="21"/>
      <c r="AR875" s="30"/>
      <c r="AS875" s="30"/>
      <c r="AT875" s="30"/>
      <c r="AU875" s="68"/>
      <c r="AV875" s="30"/>
      <c r="AX875" s="40"/>
      <c r="AY875"/>
    </row>
    <row r="876" spans="4:51" ht="13" customHeight="1">
      <c r="D876" s="25"/>
      <c r="AP876" s="69"/>
      <c r="AQ876" s="21"/>
      <c r="AR876" s="30"/>
      <c r="AS876" s="30"/>
      <c r="AT876" s="30"/>
      <c r="AU876" s="68"/>
      <c r="AV876" s="30"/>
      <c r="AX876" s="40"/>
      <c r="AY876"/>
    </row>
    <row r="877" spans="4:51" ht="13" customHeight="1">
      <c r="D877" s="25"/>
      <c r="AP877" s="69"/>
      <c r="AQ877" s="21"/>
      <c r="AR877" s="30"/>
      <c r="AS877" s="30"/>
      <c r="AT877" s="30"/>
      <c r="AU877" s="68"/>
      <c r="AV877" s="30"/>
      <c r="AX877" s="40"/>
      <c r="AY877"/>
    </row>
    <row r="878" spans="4:51" ht="13" customHeight="1">
      <c r="D878" s="25"/>
      <c r="AP878" s="69"/>
      <c r="AQ878" s="21"/>
      <c r="AR878" s="30"/>
      <c r="AS878" s="30"/>
      <c r="AT878" s="30"/>
      <c r="AU878" s="68"/>
      <c r="AV878" s="30"/>
      <c r="AX878" s="40"/>
      <c r="AY878"/>
    </row>
    <row r="879" spans="4:51" ht="13" customHeight="1">
      <c r="D879" s="25"/>
      <c r="AP879" s="69"/>
      <c r="AQ879" s="21"/>
      <c r="AR879" s="30"/>
      <c r="AS879" s="30"/>
      <c r="AT879" s="30"/>
      <c r="AU879" s="68"/>
      <c r="AV879" s="30"/>
      <c r="AX879" s="40"/>
      <c r="AY879"/>
    </row>
    <row r="880" spans="4:51" ht="13" customHeight="1">
      <c r="D880" s="25"/>
      <c r="AP880" s="69"/>
      <c r="AQ880" s="21"/>
      <c r="AR880" s="30"/>
      <c r="AS880" s="30"/>
      <c r="AT880" s="30"/>
      <c r="AU880" s="68"/>
      <c r="AV880" s="30"/>
      <c r="AX880" s="40"/>
      <c r="AY880"/>
    </row>
    <row r="881" spans="4:51" ht="13" customHeight="1">
      <c r="D881" s="25"/>
      <c r="AP881" s="69"/>
      <c r="AQ881" s="21"/>
      <c r="AR881" s="30"/>
      <c r="AS881" s="30"/>
      <c r="AT881" s="30"/>
      <c r="AU881" s="68"/>
      <c r="AV881" s="30"/>
      <c r="AX881" s="40"/>
      <c r="AY881"/>
    </row>
    <row r="882" spans="4:51" ht="13" customHeight="1">
      <c r="D882" s="25"/>
      <c r="AP882" s="69"/>
      <c r="AQ882" s="21"/>
      <c r="AR882" s="30"/>
      <c r="AS882" s="30"/>
      <c r="AT882" s="30"/>
      <c r="AU882" s="68"/>
      <c r="AV882" s="30"/>
      <c r="AX882" s="40"/>
      <c r="AY882"/>
    </row>
    <row r="883" spans="4:51" ht="13" customHeight="1">
      <c r="D883" s="25"/>
      <c r="AP883" s="69"/>
      <c r="AQ883" s="21"/>
      <c r="AR883" s="30"/>
      <c r="AS883" s="30"/>
      <c r="AT883" s="30"/>
      <c r="AU883" s="68"/>
      <c r="AV883" s="30"/>
      <c r="AX883" s="40"/>
      <c r="AY883"/>
    </row>
    <row r="884" spans="4:51" ht="13" customHeight="1">
      <c r="D884" s="25"/>
      <c r="AP884" s="69"/>
      <c r="AQ884" s="21"/>
      <c r="AR884" s="30"/>
      <c r="AS884" s="30"/>
      <c r="AT884" s="30"/>
      <c r="AU884" s="68"/>
      <c r="AV884" s="30"/>
      <c r="AX884" s="40"/>
      <c r="AY884"/>
    </row>
    <row r="885" spans="4:51" ht="13" customHeight="1">
      <c r="D885" s="25"/>
      <c r="AP885" s="69"/>
      <c r="AQ885" s="21"/>
      <c r="AR885" s="30"/>
      <c r="AS885" s="30"/>
      <c r="AT885" s="30"/>
      <c r="AU885" s="68"/>
      <c r="AV885" s="30"/>
      <c r="AX885" s="40"/>
      <c r="AY885"/>
    </row>
    <row r="886" spans="4:51" ht="13" customHeight="1">
      <c r="D886" s="25"/>
      <c r="AP886" s="69"/>
      <c r="AQ886" s="21"/>
      <c r="AR886" s="30"/>
      <c r="AS886" s="30"/>
      <c r="AT886" s="30"/>
      <c r="AU886" s="68"/>
      <c r="AV886" s="30"/>
      <c r="AX886" s="40"/>
      <c r="AY886"/>
    </row>
    <row r="887" spans="4:51" ht="13" customHeight="1">
      <c r="D887" s="25"/>
      <c r="AP887" s="69"/>
      <c r="AQ887" s="21"/>
      <c r="AR887" s="30"/>
      <c r="AS887" s="30"/>
      <c r="AT887" s="30"/>
      <c r="AU887" s="68"/>
      <c r="AV887" s="30"/>
      <c r="AX887" s="40"/>
      <c r="AY887"/>
    </row>
    <row r="888" spans="4:51" ht="13" customHeight="1">
      <c r="D888" s="25"/>
      <c r="AP888" s="69"/>
      <c r="AQ888" s="21"/>
      <c r="AR888" s="30"/>
      <c r="AS888" s="30"/>
      <c r="AT888" s="30"/>
      <c r="AU888" s="68"/>
      <c r="AV888" s="30"/>
      <c r="AX888" s="40"/>
      <c r="AY888"/>
    </row>
    <row r="889" spans="4:51" ht="13" customHeight="1">
      <c r="D889" s="25"/>
      <c r="AP889" s="69"/>
      <c r="AQ889" s="21"/>
      <c r="AR889" s="30"/>
      <c r="AS889" s="30"/>
      <c r="AT889" s="30"/>
      <c r="AU889" s="68"/>
      <c r="AV889" s="30"/>
      <c r="AX889" s="40"/>
      <c r="AY889"/>
    </row>
    <row r="890" spans="4:51" ht="13" customHeight="1">
      <c r="D890" s="25"/>
      <c r="AP890" s="69"/>
      <c r="AQ890" s="21"/>
      <c r="AR890" s="30"/>
      <c r="AS890" s="30"/>
      <c r="AT890" s="30"/>
      <c r="AU890" s="68"/>
      <c r="AV890" s="30"/>
      <c r="AX890" s="40"/>
      <c r="AY890"/>
    </row>
    <row r="891" spans="4:51" ht="13" customHeight="1">
      <c r="D891" s="25"/>
      <c r="AP891" s="69"/>
      <c r="AQ891" s="21"/>
      <c r="AR891" s="30"/>
      <c r="AS891" s="30"/>
      <c r="AT891" s="30"/>
      <c r="AU891" s="68"/>
      <c r="AV891" s="30"/>
      <c r="AX891" s="40"/>
      <c r="AY891"/>
    </row>
    <row r="892" spans="4:51" ht="13" customHeight="1">
      <c r="D892" s="25"/>
      <c r="AP892" s="69"/>
      <c r="AQ892" s="21"/>
      <c r="AR892" s="30"/>
      <c r="AS892" s="30"/>
      <c r="AT892" s="30"/>
      <c r="AU892" s="68"/>
      <c r="AV892" s="30"/>
      <c r="AX892" s="40"/>
      <c r="AY892"/>
    </row>
    <row r="893" spans="4:51" ht="13" customHeight="1">
      <c r="D893" s="25"/>
      <c r="AP893" s="69"/>
      <c r="AQ893" s="21"/>
      <c r="AR893" s="30"/>
      <c r="AS893" s="30"/>
      <c r="AT893" s="30"/>
      <c r="AU893" s="68"/>
      <c r="AV893" s="30"/>
      <c r="AX893" s="40"/>
      <c r="AY893"/>
    </row>
    <row r="894" spans="4:51" ht="13" customHeight="1">
      <c r="D894" s="25"/>
      <c r="AP894" s="69"/>
      <c r="AQ894" s="21"/>
      <c r="AR894" s="30"/>
      <c r="AS894" s="30"/>
      <c r="AT894" s="30"/>
      <c r="AU894" s="68"/>
      <c r="AV894" s="30"/>
      <c r="AX894" s="40"/>
      <c r="AY894"/>
    </row>
    <row r="895" spans="4:51" ht="13" customHeight="1">
      <c r="D895" s="25"/>
      <c r="AP895" s="69"/>
      <c r="AQ895" s="21"/>
      <c r="AR895" s="30"/>
      <c r="AS895" s="30"/>
      <c r="AT895" s="30"/>
      <c r="AU895" s="68"/>
      <c r="AV895" s="30"/>
      <c r="AX895" s="40"/>
      <c r="AY895"/>
    </row>
    <row r="896" spans="4:51" ht="13" customHeight="1">
      <c r="D896" s="25"/>
      <c r="AP896" s="69"/>
      <c r="AQ896" s="21"/>
      <c r="AR896" s="30"/>
      <c r="AS896" s="30"/>
      <c r="AT896" s="30"/>
      <c r="AU896" s="68"/>
      <c r="AV896" s="30"/>
      <c r="AX896" s="40"/>
      <c r="AY896"/>
    </row>
    <row r="897" spans="4:51" ht="13" customHeight="1">
      <c r="D897" s="25"/>
      <c r="AP897" s="69"/>
      <c r="AQ897" s="21"/>
      <c r="AR897" s="30"/>
      <c r="AS897" s="30"/>
      <c r="AT897" s="30"/>
      <c r="AU897" s="68"/>
      <c r="AV897" s="30"/>
      <c r="AX897" s="40"/>
      <c r="AY897"/>
    </row>
    <row r="898" spans="4:51" ht="13" customHeight="1">
      <c r="D898" s="25"/>
      <c r="AP898" s="69"/>
      <c r="AQ898" s="21"/>
      <c r="AR898" s="30"/>
      <c r="AS898" s="30"/>
      <c r="AT898" s="30"/>
      <c r="AU898" s="68"/>
      <c r="AV898" s="30"/>
      <c r="AX898" s="40"/>
      <c r="AY898"/>
    </row>
    <row r="899" spans="4:51" ht="13" customHeight="1">
      <c r="D899" s="25"/>
      <c r="AP899" s="69"/>
      <c r="AQ899" s="21"/>
      <c r="AR899" s="30"/>
      <c r="AS899" s="30"/>
      <c r="AT899" s="30"/>
      <c r="AU899" s="68"/>
      <c r="AV899" s="30"/>
      <c r="AX899" s="40"/>
      <c r="AY899"/>
    </row>
    <row r="900" spans="4:51" ht="13" customHeight="1">
      <c r="D900" s="25"/>
      <c r="AP900" s="69"/>
      <c r="AQ900" s="21"/>
      <c r="AR900" s="30"/>
      <c r="AS900" s="30"/>
      <c r="AT900" s="30"/>
      <c r="AU900" s="68"/>
      <c r="AV900" s="30"/>
      <c r="AX900" s="40"/>
      <c r="AY900"/>
    </row>
    <row r="901" spans="4:51" ht="13" customHeight="1">
      <c r="D901" s="25"/>
      <c r="AP901" s="69"/>
      <c r="AQ901" s="21"/>
      <c r="AR901" s="30"/>
      <c r="AS901" s="30"/>
      <c r="AT901" s="30"/>
      <c r="AU901" s="68"/>
      <c r="AV901" s="30"/>
      <c r="AX901" s="40"/>
      <c r="AY901"/>
    </row>
    <row r="902" spans="4:51" ht="13" customHeight="1">
      <c r="D902" s="25"/>
      <c r="AP902" s="69"/>
      <c r="AQ902" s="21"/>
      <c r="AR902" s="30"/>
      <c r="AS902" s="30"/>
      <c r="AT902" s="30"/>
      <c r="AU902" s="68"/>
      <c r="AV902" s="30"/>
      <c r="AX902" s="40"/>
      <c r="AY902"/>
    </row>
    <row r="903" spans="4:51" ht="13" customHeight="1">
      <c r="D903" s="25"/>
      <c r="AP903" s="69"/>
      <c r="AQ903" s="21"/>
      <c r="AR903" s="30"/>
      <c r="AS903" s="30"/>
      <c r="AT903" s="30"/>
      <c r="AU903" s="68"/>
      <c r="AV903" s="30"/>
      <c r="AX903" s="40"/>
      <c r="AY903"/>
    </row>
    <row r="904" spans="4:51" ht="13" customHeight="1">
      <c r="D904" s="25"/>
      <c r="AP904" s="69"/>
      <c r="AQ904" s="21"/>
      <c r="AR904" s="30"/>
      <c r="AS904" s="30"/>
      <c r="AT904" s="30"/>
      <c r="AU904" s="68"/>
      <c r="AV904" s="30"/>
      <c r="AX904" s="40"/>
      <c r="AY904"/>
    </row>
    <row r="905" spans="4:51" ht="13" customHeight="1">
      <c r="D905" s="25"/>
      <c r="AP905" s="69"/>
      <c r="AQ905" s="21"/>
      <c r="AR905" s="30"/>
      <c r="AS905" s="30"/>
      <c r="AT905" s="30"/>
      <c r="AU905" s="68"/>
      <c r="AV905" s="30"/>
      <c r="AX905" s="40"/>
      <c r="AY905"/>
    </row>
    <row r="906" spans="4:51" ht="13" customHeight="1">
      <c r="D906" s="25"/>
      <c r="AP906" s="69"/>
      <c r="AQ906" s="21"/>
      <c r="AR906" s="30"/>
      <c r="AS906" s="30"/>
      <c r="AT906" s="30"/>
      <c r="AU906" s="68"/>
      <c r="AV906" s="30"/>
      <c r="AX906" s="40"/>
      <c r="AY906"/>
    </row>
    <row r="907" spans="4:51" ht="13" customHeight="1">
      <c r="D907" s="25"/>
      <c r="AP907" s="69"/>
      <c r="AQ907" s="21"/>
      <c r="AR907" s="30"/>
      <c r="AS907" s="30"/>
      <c r="AT907" s="30"/>
      <c r="AU907" s="68"/>
      <c r="AV907" s="30"/>
      <c r="AX907" s="40"/>
      <c r="AY907"/>
    </row>
    <row r="908" spans="4:51" ht="13" customHeight="1">
      <c r="D908" s="25"/>
      <c r="AP908" s="69"/>
      <c r="AQ908" s="21"/>
      <c r="AR908" s="30"/>
      <c r="AS908" s="30"/>
      <c r="AT908" s="30"/>
      <c r="AU908" s="68"/>
      <c r="AV908" s="30"/>
      <c r="AX908" s="40"/>
      <c r="AY908"/>
    </row>
    <row r="909" spans="4:51" ht="13" customHeight="1">
      <c r="D909" s="25"/>
      <c r="AP909" s="69"/>
      <c r="AQ909" s="21"/>
      <c r="AR909" s="30"/>
      <c r="AS909" s="30"/>
      <c r="AT909" s="30"/>
      <c r="AU909" s="68"/>
      <c r="AV909" s="30"/>
      <c r="AX909" s="40"/>
      <c r="AY909"/>
    </row>
    <row r="910" spans="4:51" ht="13" customHeight="1">
      <c r="D910" s="25"/>
      <c r="AP910" s="69"/>
      <c r="AQ910" s="21"/>
      <c r="AR910" s="30"/>
      <c r="AS910" s="30"/>
      <c r="AT910" s="30"/>
      <c r="AU910" s="68"/>
      <c r="AV910" s="30"/>
      <c r="AX910" s="40"/>
      <c r="AY910"/>
    </row>
    <row r="911" spans="4:51" ht="13" customHeight="1">
      <c r="D911" s="25"/>
      <c r="AP911" s="69"/>
      <c r="AQ911" s="21"/>
      <c r="AR911" s="30"/>
      <c r="AS911" s="30"/>
      <c r="AT911" s="30"/>
      <c r="AU911" s="68"/>
      <c r="AV911" s="30"/>
      <c r="AX911" s="40"/>
      <c r="AY911"/>
    </row>
    <row r="912" spans="4:51" ht="13" customHeight="1">
      <c r="D912" s="25"/>
      <c r="AP912" s="69"/>
      <c r="AQ912" s="21"/>
      <c r="AR912" s="30"/>
      <c r="AS912" s="30"/>
      <c r="AT912" s="30"/>
      <c r="AU912" s="68"/>
      <c r="AV912" s="30"/>
      <c r="AX912" s="40"/>
      <c r="AY912"/>
    </row>
    <row r="913" spans="4:51" ht="13" customHeight="1">
      <c r="D913" s="25"/>
      <c r="AP913" s="69"/>
      <c r="AQ913" s="21"/>
      <c r="AR913" s="30"/>
      <c r="AS913" s="30"/>
      <c r="AT913" s="30"/>
      <c r="AU913" s="68"/>
      <c r="AV913" s="30"/>
      <c r="AX913" s="40"/>
      <c r="AY913"/>
    </row>
    <row r="914" spans="4:51" ht="13" customHeight="1">
      <c r="D914" s="25"/>
      <c r="AP914" s="69"/>
      <c r="AQ914" s="21"/>
      <c r="AR914" s="30"/>
      <c r="AS914" s="30"/>
      <c r="AT914" s="30"/>
      <c r="AU914" s="68"/>
      <c r="AV914" s="30"/>
      <c r="AX914" s="40"/>
      <c r="AY914"/>
    </row>
    <row r="915" spans="4:51" ht="13" customHeight="1">
      <c r="D915" s="25"/>
      <c r="AP915" s="69"/>
      <c r="AQ915" s="21"/>
      <c r="AR915" s="30"/>
      <c r="AS915" s="30"/>
      <c r="AT915" s="30"/>
      <c r="AU915" s="68"/>
      <c r="AV915" s="30"/>
      <c r="AX915" s="40"/>
      <c r="AY915"/>
    </row>
    <row r="916" spans="4:51" ht="13" customHeight="1">
      <c r="D916" s="25"/>
      <c r="AP916" s="69"/>
      <c r="AQ916" s="21"/>
      <c r="AR916" s="30"/>
      <c r="AS916" s="30"/>
      <c r="AT916" s="30"/>
      <c r="AU916" s="68"/>
      <c r="AV916" s="30"/>
      <c r="AX916" s="40"/>
      <c r="AY916"/>
    </row>
    <row r="917" spans="4:51" ht="13" customHeight="1">
      <c r="D917" s="25"/>
      <c r="AP917" s="69"/>
      <c r="AQ917" s="21"/>
      <c r="AR917" s="30"/>
      <c r="AS917" s="30"/>
      <c r="AT917" s="30"/>
      <c r="AU917" s="68"/>
      <c r="AV917" s="30"/>
      <c r="AX917" s="40"/>
      <c r="AY917"/>
    </row>
    <row r="918" spans="4:51" ht="13" customHeight="1">
      <c r="D918" s="25"/>
      <c r="AP918" s="69"/>
      <c r="AQ918" s="21"/>
      <c r="AR918" s="30"/>
      <c r="AS918" s="30"/>
      <c r="AT918" s="30"/>
      <c r="AU918" s="68"/>
      <c r="AV918" s="30"/>
      <c r="AX918" s="40"/>
      <c r="AY918"/>
    </row>
    <row r="919" spans="4:51" ht="13" customHeight="1">
      <c r="D919" s="25"/>
      <c r="AP919" s="69"/>
      <c r="AQ919" s="21"/>
      <c r="AR919" s="30"/>
      <c r="AS919" s="30"/>
      <c r="AT919" s="30"/>
      <c r="AU919" s="68"/>
      <c r="AV919" s="30"/>
      <c r="AX919" s="40"/>
      <c r="AY919"/>
    </row>
    <row r="920" spans="4:51" ht="13" customHeight="1">
      <c r="D920" s="25"/>
      <c r="AP920" s="69"/>
      <c r="AQ920" s="21"/>
      <c r="AR920" s="30"/>
      <c r="AS920" s="30"/>
      <c r="AT920" s="30"/>
      <c r="AU920" s="68"/>
      <c r="AV920" s="30"/>
      <c r="AX920" s="40"/>
      <c r="AY920"/>
    </row>
    <row r="921" spans="4:51" ht="13" customHeight="1">
      <c r="D921" s="25"/>
      <c r="AP921" s="69"/>
      <c r="AQ921" s="21"/>
      <c r="AR921" s="30"/>
      <c r="AS921" s="30"/>
      <c r="AT921" s="30"/>
      <c r="AU921" s="68"/>
      <c r="AV921" s="30"/>
      <c r="AX921" s="40"/>
      <c r="AY921"/>
    </row>
    <row r="922" spans="4:51" ht="13" customHeight="1">
      <c r="D922" s="25"/>
      <c r="AP922" s="69"/>
      <c r="AQ922" s="21"/>
      <c r="AR922" s="30"/>
      <c r="AS922" s="30"/>
      <c r="AT922" s="30"/>
      <c r="AU922" s="68"/>
      <c r="AV922" s="30"/>
      <c r="AX922" s="40"/>
      <c r="AY922"/>
    </row>
    <row r="923" spans="4:51" ht="13" customHeight="1">
      <c r="D923" s="25"/>
      <c r="AP923" s="69"/>
      <c r="AQ923" s="21"/>
      <c r="AR923" s="30"/>
      <c r="AS923" s="30"/>
      <c r="AT923" s="30"/>
      <c r="AU923" s="68"/>
      <c r="AV923" s="30"/>
      <c r="AX923" s="40"/>
      <c r="AY923"/>
    </row>
    <row r="924" spans="4:51" ht="13" customHeight="1">
      <c r="D924" s="25"/>
      <c r="AP924" s="69"/>
      <c r="AQ924" s="21"/>
      <c r="AR924" s="30"/>
      <c r="AS924" s="30"/>
      <c r="AT924" s="30"/>
      <c r="AU924" s="68"/>
      <c r="AV924" s="30"/>
      <c r="AX924" s="40"/>
      <c r="AY924"/>
    </row>
    <row r="925" spans="4:51" ht="13" customHeight="1">
      <c r="D925" s="25"/>
      <c r="AP925" s="69"/>
      <c r="AQ925" s="21"/>
      <c r="AR925" s="30"/>
      <c r="AS925" s="30"/>
      <c r="AT925" s="30"/>
      <c r="AU925" s="68"/>
      <c r="AV925" s="30"/>
      <c r="AX925" s="40"/>
      <c r="AY925"/>
    </row>
    <row r="926" spans="4:51" ht="13" customHeight="1">
      <c r="D926" s="25"/>
      <c r="AP926" s="69"/>
      <c r="AQ926" s="21"/>
      <c r="AR926" s="30"/>
      <c r="AS926" s="30"/>
      <c r="AT926" s="30"/>
      <c r="AU926" s="68"/>
      <c r="AV926" s="30"/>
      <c r="AX926" s="40"/>
      <c r="AY926"/>
    </row>
    <row r="927" spans="4:51" ht="13" customHeight="1">
      <c r="D927" s="25"/>
      <c r="AP927" s="69"/>
      <c r="AQ927" s="21"/>
      <c r="AR927" s="30"/>
      <c r="AS927" s="30"/>
      <c r="AT927" s="30"/>
      <c r="AU927" s="68"/>
      <c r="AV927" s="30"/>
      <c r="AX927" s="40"/>
      <c r="AY927"/>
    </row>
    <row r="928" spans="4:51" ht="13" customHeight="1">
      <c r="D928" s="25"/>
      <c r="AP928" s="69"/>
      <c r="AQ928" s="21"/>
      <c r="AR928" s="30"/>
      <c r="AS928" s="30"/>
      <c r="AT928" s="30"/>
      <c r="AU928" s="68"/>
      <c r="AV928" s="30"/>
      <c r="AX928" s="40"/>
      <c r="AY928"/>
    </row>
    <row r="929" spans="4:51" ht="13" customHeight="1">
      <c r="D929" s="25"/>
      <c r="AP929" s="69"/>
      <c r="AQ929" s="21"/>
      <c r="AR929" s="30"/>
      <c r="AS929" s="30"/>
      <c r="AT929" s="30"/>
      <c r="AU929" s="68"/>
      <c r="AV929" s="30"/>
      <c r="AX929" s="40"/>
      <c r="AY929"/>
    </row>
    <row r="930" spans="4:51" ht="13" customHeight="1">
      <c r="D930" s="25"/>
      <c r="AP930" s="69"/>
      <c r="AQ930" s="21"/>
      <c r="AR930" s="30"/>
      <c r="AS930" s="30"/>
      <c r="AT930" s="30"/>
      <c r="AU930" s="68"/>
      <c r="AV930" s="30"/>
      <c r="AX930" s="40"/>
      <c r="AY930"/>
    </row>
    <row r="931" spans="4:51" ht="13" customHeight="1">
      <c r="D931" s="25"/>
      <c r="AP931" s="69"/>
      <c r="AQ931" s="21"/>
      <c r="AR931" s="30"/>
      <c r="AS931" s="30"/>
      <c r="AT931" s="30"/>
      <c r="AU931" s="68"/>
      <c r="AV931" s="30"/>
      <c r="AX931" s="40"/>
      <c r="AY931"/>
    </row>
    <row r="932" spans="4:51" ht="13" customHeight="1">
      <c r="D932" s="25"/>
      <c r="AP932" s="69"/>
      <c r="AQ932" s="21"/>
      <c r="AR932" s="30"/>
      <c r="AS932" s="30"/>
      <c r="AT932" s="30"/>
      <c r="AU932" s="68"/>
      <c r="AV932" s="30"/>
      <c r="AX932" s="40"/>
      <c r="AY932"/>
    </row>
    <row r="933" spans="4:51" ht="13" customHeight="1">
      <c r="D933" s="25"/>
      <c r="AP933" s="69"/>
      <c r="AQ933" s="21"/>
      <c r="AR933" s="30"/>
      <c r="AS933" s="30"/>
      <c r="AT933" s="30"/>
      <c r="AU933" s="68"/>
      <c r="AV933" s="30"/>
      <c r="AX933" s="40"/>
      <c r="AY933"/>
    </row>
    <row r="934" spans="4:51" ht="13" customHeight="1">
      <c r="D934" s="25"/>
      <c r="AP934" s="69"/>
      <c r="AQ934" s="21"/>
      <c r="AR934" s="30"/>
      <c r="AS934" s="30"/>
      <c r="AT934" s="30"/>
      <c r="AU934" s="68"/>
      <c r="AV934" s="30"/>
      <c r="AX934" s="40"/>
      <c r="AY934"/>
    </row>
    <row r="935" spans="4:51" ht="13" customHeight="1">
      <c r="D935" s="25"/>
      <c r="AP935" s="69"/>
      <c r="AQ935" s="21"/>
      <c r="AR935" s="30"/>
      <c r="AS935" s="30"/>
      <c r="AT935" s="30"/>
      <c r="AU935" s="68"/>
      <c r="AV935" s="30"/>
      <c r="AX935" s="40"/>
      <c r="AY935"/>
    </row>
    <row r="936" spans="4:51" ht="13" customHeight="1">
      <c r="D936" s="25"/>
      <c r="AP936" s="69"/>
      <c r="AQ936" s="21"/>
      <c r="AR936" s="30"/>
      <c r="AS936" s="30"/>
      <c r="AT936" s="30"/>
      <c r="AU936" s="68"/>
      <c r="AV936" s="30"/>
      <c r="AX936" s="40"/>
      <c r="AY936"/>
    </row>
    <row r="937" spans="4:51" ht="13" customHeight="1">
      <c r="D937" s="25"/>
      <c r="AP937" s="69"/>
      <c r="AQ937" s="21"/>
      <c r="AR937" s="30"/>
      <c r="AS937" s="30"/>
      <c r="AT937" s="30"/>
      <c r="AU937" s="68"/>
      <c r="AV937" s="30"/>
      <c r="AX937" s="40"/>
      <c r="AY937"/>
    </row>
    <row r="938" spans="4:51" ht="13" customHeight="1">
      <c r="D938" s="25"/>
      <c r="AP938" s="69"/>
      <c r="AQ938" s="21"/>
      <c r="AR938" s="30"/>
      <c r="AS938" s="30"/>
      <c r="AT938" s="30"/>
      <c r="AU938" s="68"/>
      <c r="AV938" s="30"/>
      <c r="AX938" s="40"/>
      <c r="AY938"/>
    </row>
    <row r="939" spans="4:51" ht="13" customHeight="1">
      <c r="D939" s="25"/>
      <c r="AP939" s="69"/>
      <c r="AQ939" s="21"/>
      <c r="AR939" s="30"/>
      <c r="AS939" s="30"/>
      <c r="AT939" s="30"/>
      <c r="AU939" s="68"/>
      <c r="AV939" s="30"/>
      <c r="AX939" s="40"/>
      <c r="AY939"/>
    </row>
    <row r="940" spans="4:51" ht="13" customHeight="1">
      <c r="D940" s="25"/>
      <c r="AP940" s="69"/>
      <c r="AQ940" s="21"/>
      <c r="AR940" s="30"/>
      <c r="AS940" s="30"/>
      <c r="AT940" s="30"/>
      <c r="AU940" s="68"/>
      <c r="AV940" s="30"/>
      <c r="AX940" s="40"/>
      <c r="AY940"/>
    </row>
    <row r="941" spans="4:51" ht="13" customHeight="1">
      <c r="D941" s="25"/>
      <c r="AP941" s="69"/>
      <c r="AQ941" s="21"/>
      <c r="AR941" s="30"/>
      <c r="AS941" s="30"/>
      <c r="AT941" s="30"/>
      <c r="AU941" s="68"/>
      <c r="AV941" s="30"/>
      <c r="AX941" s="40"/>
      <c r="AY941"/>
    </row>
    <row r="942" spans="4:51" ht="13" customHeight="1">
      <c r="D942" s="25"/>
      <c r="AP942" s="69"/>
      <c r="AQ942" s="21"/>
      <c r="AR942" s="30"/>
      <c r="AS942" s="30"/>
      <c r="AT942" s="30"/>
      <c r="AU942" s="68"/>
      <c r="AV942" s="30"/>
      <c r="AX942" s="40"/>
      <c r="AY942"/>
    </row>
    <row r="943" spans="4:51" ht="13" customHeight="1">
      <c r="D943" s="25"/>
      <c r="AP943" s="69"/>
      <c r="AQ943" s="21"/>
      <c r="AR943" s="30"/>
      <c r="AS943" s="30"/>
      <c r="AT943" s="30"/>
      <c r="AU943" s="68"/>
      <c r="AV943" s="30"/>
      <c r="AX943" s="40"/>
      <c r="AY943"/>
    </row>
    <row r="944" spans="4:51" ht="13" customHeight="1">
      <c r="D944" s="25"/>
      <c r="AP944" s="69"/>
      <c r="AQ944" s="21"/>
      <c r="AR944" s="30"/>
      <c r="AS944" s="30"/>
      <c r="AT944" s="30"/>
      <c r="AU944" s="68"/>
      <c r="AV944" s="30"/>
      <c r="AX944" s="40"/>
      <c r="AY944"/>
    </row>
    <row r="945" spans="4:51" ht="13" customHeight="1">
      <c r="D945" s="25"/>
      <c r="AP945" s="69"/>
      <c r="AQ945" s="21"/>
      <c r="AR945" s="30"/>
      <c r="AS945" s="30"/>
      <c r="AT945" s="30"/>
      <c r="AU945" s="68"/>
      <c r="AV945" s="30"/>
      <c r="AX945" s="40"/>
      <c r="AY945"/>
    </row>
    <row r="946" spans="4:51" ht="13" customHeight="1">
      <c r="D946" s="25"/>
      <c r="AP946" s="69"/>
      <c r="AQ946" s="21"/>
      <c r="AR946" s="30"/>
      <c r="AS946" s="30"/>
      <c r="AT946" s="30"/>
      <c r="AU946" s="68"/>
      <c r="AV946" s="30"/>
      <c r="AX946" s="40"/>
      <c r="AY946"/>
    </row>
    <row r="947" spans="4:51" ht="13" customHeight="1">
      <c r="D947" s="25"/>
      <c r="AP947" s="69"/>
      <c r="AQ947" s="21"/>
      <c r="AR947" s="30"/>
      <c r="AS947" s="30"/>
      <c r="AT947" s="30"/>
      <c r="AU947" s="68"/>
      <c r="AV947" s="30"/>
      <c r="AX947" s="40"/>
      <c r="AY947"/>
    </row>
    <row r="948" spans="4:51" ht="13" customHeight="1">
      <c r="D948" s="25"/>
      <c r="AP948" s="69"/>
      <c r="AQ948" s="21"/>
      <c r="AR948" s="30"/>
      <c r="AS948" s="30"/>
      <c r="AT948" s="30"/>
      <c r="AU948" s="68"/>
      <c r="AV948" s="30"/>
      <c r="AX948" s="40"/>
      <c r="AY948"/>
    </row>
    <row r="949" spans="4:51" ht="13" customHeight="1">
      <c r="D949" s="25"/>
      <c r="AP949" s="69"/>
      <c r="AQ949" s="21"/>
      <c r="AR949" s="30"/>
      <c r="AS949" s="30"/>
      <c r="AT949" s="30"/>
      <c r="AU949" s="68"/>
      <c r="AV949" s="30"/>
      <c r="AX949" s="40"/>
      <c r="AY949"/>
    </row>
    <row r="950" spans="4:51" ht="13" customHeight="1">
      <c r="D950" s="25"/>
      <c r="AP950" s="69"/>
      <c r="AQ950" s="21"/>
      <c r="AR950" s="30"/>
      <c r="AS950" s="30"/>
      <c r="AT950" s="30"/>
      <c r="AU950" s="68"/>
      <c r="AV950" s="30"/>
      <c r="AX950" s="40"/>
      <c r="AY950"/>
    </row>
    <row r="951" spans="4:51" ht="13" customHeight="1">
      <c r="D951" s="25"/>
      <c r="AP951" s="69"/>
      <c r="AQ951" s="21"/>
      <c r="AR951" s="30"/>
      <c r="AS951" s="30"/>
      <c r="AT951" s="30"/>
      <c r="AU951" s="68"/>
      <c r="AV951" s="30"/>
      <c r="AX951" s="40"/>
      <c r="AY951"/>
    </row>
    <row r="952" spans="4:51" ht="13" customHeight="1">
      <c r="D952" s="25"/>
      <c r="AP952" s="69"/>
      <c r="AQ952" s="21"/>
      <c r="AR952" s="30"/>
      <c r="AS952" s="30"/>
      <c r="AT952" s="30"/>
      <c r="AU952" s="68"/>
      <c r="AV952" s="30"/>
      <c r="AX952" s="40"/>
      <c r="AY952"/>
    </row>
    <row r="953" spans="4:51" ht="13" customHeight="1">
      <c r="D953" s="25"/>
      <c r="AP953" s="69"/>
      <c r="AQ953" s="21"/>
      <c r="AR953" s="30"/>
      <c r="AS953" s="30"/>
      <c r="AT953" s="30"/>
      <c r="AU953" s="68"/>
      <c r="AV953" s="30"/>
      <c r="AX953" s="40"/>
      <c r="AY953"/>
    </row>
    <row r="954" spans="4:51" ht="13" customHeight="1">
      <c r="D954" s="25"/>
      <c r="AP954" s="69"/>
      <c r="AQ954" s="21"/>
      <c r="AR954" s="30"/>
      <c r="AS954" s="30"/>
      <c r="AT954" s="30"/>
      <c r="AU954" s="68"/>
      <c r="AV954" s="30"/>
      <c r="AX954" s="40"/>
      <c r="AY954"/>
    </row>
    <row r="955" spans="4:51" ht="13" customHeight="1">
      <c r="D955" s="25"/>
      <c r="AP955" s="69"/>
      <c r="AQ955" s="21"/>
      <c r="AR955" s="30"/>
      <c r="AS955" s="30"/>
      <c r="AT955" s="30"/>
      <c r="AU955" s="68"/>
      <c r="AV955" s="30"/>
      <c r="AX955" s="40"/>
      <c r="AY955"/>
    </row>
    <row r="956" spans="4:51" ht="13" customHeight="1">
      <c r="D956" s="25"/>
      <c r="AP956" s="69"/>
      <c r="AQ956" s="21"/>
      <c r="AR956" s="30"/>
      <c r="AS956" s="30"/>
      <c r="AT956" s="30"/>
      <c r="AU956" s="68"/>
      <c r="AV956" s="30"/>
      <c r="AX956" s="40"/>
      <c r="AY956"/>
    </row>
    <row r="957" spans="4:51" ht="13" customHeight="1">
      <c r="D957" s="25"/>
      <c r="AP957" s="69"/>
      <c r="AQ957" s="21"/>
      <c r="AR957" s="30"/>
      <c r="AS957" s="30"/>
      <c r="AT957" s="30"/>
      <c r="AU957" s="68"/>
      <c r="AV957" s="30"/>
      <c r="AX957" s="40"/>
      <c r="AY957"/>
    </row>
    <row r="958" spans="4:51" ht="13" customHeight="1">
      <c r="D958" s="25"/>
      <c r="AP958" s="69"/>
      <c r="AQ958" s="21"/>
      <c r="AR958" s="30"/>
      <c r="AS958" s="30"/>
      <c r="AT958" s="30"/>
      <c r="AU958" s="68"/>
      <c r="AV958" s="30"/>
      <c r="AX958" s="40"/>
      <c r="AY958"/>
    </row>
    <row r="959" spans="4:51" ht="13" customHeight="1">
      <c r="D959" s="25"/>
      <c r="AP959" s="69"/>
      <c r="AQ959" s="21"/>
      <c r="AR959" s="30"/>
      <c r="AS959" s="30"/>
      <c r="AT959" s="30"/>
      <c r="AU959" s="68"/>
      <c r="AV959" s="30"/>
      <c r="AX959" s="40"/>
      <c r="AY959"/>
    </row>
    <row r="960" spans="4:51" ht="13" customHeight="1">
      <c r="D960" s="25"/>
      <c r="AP960" s="69"/>
      <c r="AQ960" s="21"/>
      <c r="AR960" s="30"/>
      <c r="AS960" s="30"/>
      <c r="AT960" s="30"/>
      <c r="AU960" s="68"/>
      <c r="AV960" s="30"/>
      <c r="AX960" s="40"/>
      <c r="AY960"/>
    </row>
    <row r="961" spans="4:51" ht="13" customHeight="1">
      <c r="D961" s="25"/>
      <c r="AP961" s="69"/>
      <c r="AQ961" s="21"/>
      <c r="AR961" s="30"/>
      <c r="AS961" s="30"/>
      <c r="AT961" s="30"/>
      <c r="AU961" s="68"/>
      <c r="AV961" s="30"/>
      <c r="AX961" s="40"/>
      <c r="AY961"/>
    </row>
    <row r="962" spans="4:51" ht="13" customHeight="1">
      <c r="D962" s="25"/>
      <c r="AP962" s="69"/>
      <c r="AQ962" s="21"/>
      <c r="AR962" s="30"/>
      <c r="AS962" s="30"/>
      <c r="AT962" s="30"/>
      <c r="AU962" s="68"/>
      <c r="AV962" s="30"/>
      <c r="AX962" s="40"/>
      <c r="AY962"/>
    </row>
    <row r="963" spans="4:51" ht="13" customHeight="1">
      <c r="D963" s="25"/>
      <c r="AP963" s="69"/>
      <c r="AQ963" s="21"/>
      <c r="AR963" s="30"/>
      <c r="AS963" s="30"/>
      <c r="AT963" s="30"/>
      <c r="AU963" s="68"/>
      <c r="AV963" s="30"/>
      <c r="AX963" s="40"/>
      <c r="AY963"/>
    </row>
    <row r="964" spans="4:51" ht="13" customHeight="1">
      <c r="D964" s="25"/>
      <c r="AP964" s="69"/>
      <c r="AQ964" s="21"/>
      <c r="AR964" s="30"/>
      <c r="AS964" s="30"/>
      <c r="AT964" s="30"/>
      <c r="AU964" s="68"/>
      <c r="AV964" s="30"/>
      <c r="AX964" s="40"/>
      <c r="AY964"/>
    </row>
    <row r="965" spans="4:51" ht="13" customHeight="1">
      <c r="D965" s="25"/>
      <c r="AP965" s="69"/>
      <c r="AQ965" s="21"/>
      <c r="AR965" s="30"/>
      <c r="AS965" s="30"/>
      <c r="AT965" s="30"/>
      <c r="AU965" s="68"/>
      <c r="AV965" s="30"/>
      <c r="AX965" s="40"/>
      <c r="AY965"/>
    </row>
    <row r="966" spans="4:51" ht="13" customHeight="1">
      <c r="D966" s="25"/>
      <c r="AP966" s="69"/>
      <c r="AQ966" s="21"/>
      <c r="AR966" s="30"/>
      <c r="AS966" s="30"/>
      <c r="AT966" s="30"/>
      <c r="AU966" s="68"/>
      <c r="AV966" s="30"/>
      <c r="AX966" s="40"/>
      <c r="AY966"/>
    </row>
    <row r="967" spans="4:51" ht="13" customHeight="1">
      <c r="D967" s="25"/>
      <c r="AP967" s="69"/>
      <c r="AQ967" s="21"/>
      <c r="AR967" s="30"/>
      <c r="AS967" s="30"/>
      <c r="AT967" s="30"/>
      <c r="AU967" s="68"/>
      <c r="AV967" s="30"/>
      <c r="AX967" s="40"/>
      <c r="AY967"/>
    </row>
    <row r="968" spans="4:51" ht="13" customHeight="1">
      <c r="D968" s="25"/>
      <c r="AP968" s="69"/>
      <c r="AQ968" s="21"/>
      <c r="AR968" s="30"/>
      <c r="AS968" s="30"/>
      <c r="AT968" s="30"/>
      <c r="AU968" s="68"/>
      <c r="AV968" s="30"/>
      <c r="AX968" s="40"/>
      <c r="AY968"/>
    </row>
    <row r="969" spans="4:51" ht="13" customHeight="1">
      <c r="D969" s="25"/>
      <c r="AP969" s="69"/>
      <c r="AQ969" s="21"/>
      <c r="AR969" s="30"/>
      <c r="AS969" s="30"/>
      <c r="AT969" s="30"/>
      <c r="AU969" s="68"/>
      <c r="AV969" s="30"/>
      <c r="AX969" s="40"/>
      <c r="AY969"/>
    </row>
    <row r="970" spans="4:51" ht="13" customHeight="1">
      <c r="D970" s="25"/>
      <c r="AP970" s="69"/>
      <c r="AQ970" s="21"/>
      <c r="AR970" s="30"/>
      <c r="AS970" s="30"/>
      <c r="AT970" s="30"/>
      <c r="AU970" s="68"/>
      <c r="AV970" s="30"/>
      <c r="AX970" s="40"/>
      <c r="AY970"/>
    </row>
    <row r="971" spans="4:51" ht="13" customHeight="1">
      <c r="D971" s="25"/>
      <c r="AP971" s="69"/>
      <c r="AQ971" s="21"/>
      <c r="AR971" s="30"/>
      <c r="AS971" s="30"/>
      <c r="AT971" s="30"/>
      <c r="AU971" s="68"/>
      <c r="AV971" s="30"/>
      <c r="AX971" s="40"/>
      <c r="AY971"/>
    </row>
    <row r="972" spans="4:51" ht="13" customHeight="1">
      <c r="D972" s="25"/>
      <c r="AP972" s="69"/>
      <c r="AQ972" s="21"/>
      <c r="AR972" s="30"/>
      <c r="AS972" s="30"/>
      <c r="AT972" s="30"/>
      <c r="AU972" s="68"/>
      <c r="AV972" s="30"/>
      <c r="AX972" s="40"/>
      <c r="AY972"/>
    </row>
    <row r="973" spans="4:51" ht="13" customHeight="1">
      <c r="D973" s="25"/>
      <c r="AP973" s="69"/>
      <c r="AQ973" s="21"/>
      <c r="AR973" s="30"/>
      <c r="AS973" s="30"/>
      <c r="AT973" s="30"/>
      <c r="AU973" s="68"/>
      <c r="AV973" s="30"/>
      <c r="AX973" s="40"/>
      <c r="AY973"/>
    </row>
    <row r="974" spans="4:51" ht="13" customHeight="1">
      <c r="D974" s="25"/>
      <c r="AP974" s="69"/>
      <c r="AQ974" s="21"/>
      <c r="AR974" s="30"/>
      <c r="AS974" s="30"/>
      <c r="AT974" s="30"/>
      <c r="AU974" s="68"/>
      <c r="AV974" s="30"/>
      <c r="AX974" s="40"/>
      <c r="AY974"/>
    </row>
    <row r="975" spans="4:51" ht="13" customHeight="1">
      <c r="D975" s="25"/>
      <c r="AP975" s="69"/>
      <c r="AQ975" s="21"/>
      <c r="AR975" s="30"/>
      <c r="AS975" s="30"/>
      <c r="AT975" s="30"/>
      <c r="AU975" s="68"/>
      <c r="AV975" s="30"/>
      <c r="AX975" s="40"/>
      <c r="AY975"/>
    </row>
    <row r="976" spans="4:51" ht="13" customHeight="1">
      <c r="D976" s="25"/>
      <c r="AP976" s="69"/>
      <c r="AQ976" s="21"/>
      <c r="AR976" s="30"/>
      <c r="AS976" s="30"/>
      <c r="AT976" s="30"/>
      <c r="AU976" s="68"/>
      <c r="AV976" s="30"/>
      <c r="AX976" s="40"/>
      <c r="AY976"/>
    </row>
    <row r="977" spans="4:51" ht="13" customHeight="1">
      <c r="D977" s="25"/>
      <c r="AP977" s="69"/>
      <c r="AQ977" s="21"/>
      <c r="AR977" s="30"/>
      <c r="AS977" s="30"/>
      <c r="AT977" s="30"/>
      <c r="AU977" s="68"/>
      <c r="AV977" s="30"/>
      <c r="AX977" s="40"/>
      <c r="AY977"/>
    </row>
    <row r="978" spans="4:51" ht="13" customHeight="1">
      <c r="D978" s="25"/>
      <c r="AP978" s="69"/>
      <c r="AQ978" s="21"/>
      <c r="AR978" s="30"/>
      <c r="AS978" s="30"/>
      <c r="AT978" s="30"/>
      <c r="AU978" s="68"/>
      <c r="AV978" s="30"/>
      <c r="AX978" s="40"/>
      <c r="AY978"/>
    </row>
    <row r="979" spans="4:51" ht="13" customHeight="1">
      <c r="D979" s="25"/>
      <c r="AP979" s="69"/>
      <c r="AQ979" s="21"/>
      <c r="AR979" s="30"/>
      <c r="AS979" s="30"/>
      <c r="AT979" s="30"/>
      <c r="AU979" s="68"/>
      <c r="AV979" s="30"/>
      <c r="AX979" s="40"/>
      <c r="AY979"/>
    </row>
    <row r="980" spans="4:51" ht="13" customHeight="1">
      <c r="D980" s="25"/>
      <c r="AP980" s="69"/>
      <c r="AQ980" s="21"/>
      <c r="AR980" s="30"/>
      <c r="AS980" s="30"/>
      <c r="AT980" s="30"/>
      <c r="AU980" s="68"/>
      <c r="AV980" s="30"/>
      <c r="AX980" s="40"/>
      <c r="AY980"/>
    </row>
    <row r="981" spans="4:51" ht="13" customHeight="1">
      <c r="D981" s="25"/>
      <c r="AP981" s="69"/>
      <c r="AQ981" s="21"/>
      <c r="AR981" s="30"/>
      <c r="AS981" s="30"/>
      <c r="AT981" s="30"/>
      <c r="AU981" s="68"/>
      <c r="AV981" s="30"/>
      <c r="AX981" s="40"/>
      <c r="AY981"/>
    </row>
    <row r="982" spans="4:51" ht="13" customHeight="1">
      <c r="D982" s="25"/>
      <c r="AP982" s="69"/>
      <c r="AQ982" s="21"/>
      <c r="AR982" s="30"/>
      <c r="AS982" s="30"/>
      <c r="AT982" s="30"/>
      <c r="AU982" s="68"/>
      <c r="AV982" s="30"/>
      <c r="AX982" s="40"/>
      <c r="AY982"/>
    </row>
    <row r="983" spans="4:51" ht="13" customHeight="1">
      <c r="D983" s="25"/>
      <c r="AP983" s="69"/>
      <c r="AQ983" s="21"/>
      <c r="AR983" s="30"/>
      <c r="AS983" s="30"/>
      <c r="AT983" s="30"/>
      <c r="AU983" s="68"/>
      <c r="AV983" s="30"/>
      <c r="AX983" s="40"/>
      <c r="AY983"/>
    </row>
    <row r="984" spans="4:51" ht="13" customHeight="1">
      <c r="D984" s="25"/>
      <c r="AP984" s="69"/>
      <c r="AQ984" s="21"/>
      <c r="AR984" s="30"/>
      <c r="AS984" s="30"/>
      <c r="AT984" s="30"/>
      <c r="AU984" s="68"/>
      <c r="AV984" s="30"/>
      <c r="AX984" s="40"/>
      <c r="AY984"/>
    </row>
    <row r="985" spans="4:51" ht="13" customHeight="1">
      <c r="D985" s="25"/>
      <c r="AP985" s="69"/>
      <c r="AQ985" s="21"/>
      <c r="AR985" s="30"/>
      <c r="AS985" s="30"/>
      <c r="AT985" s="30"/>
      <c r="AU985" s="68"/>
      <c r="AV985" s="30"/>
      <c r="AX985" s="40"/>
      <c r="AY985"/>
    </row>
    <row r="986" spans="4:51" ht="13" customHeight="1">
      <c r="D986" s="25"/>
      <c r="AP986" s="69"/>
      <c r="AQ986" s="21"/>
      <c r="AR986" s="30"/>
      <c r="AS986" s="30"/>
      <c r="AT986" s="30"/>
      <c r="AU986" s="68"/>
      <c r="AV986" s="30"/>
      <c r="AX986" s="40"/>
      <c r="AY986"/>
    </row>
    <row r="987" spans="4:51" ht="13" customHeight="1">
      <c r="D987" s="25"/>
      <c r="AP987" s="69"/>
      <c r="AQ987" s="21"/>
      <c r="AR987" s="30"/>
      <c r="AS987" s="30"/>
      <c r="AT987" s="30"/>
      <c r="AU987" s="68"/>
      <c r="AV987" s="30"/>
      <c r="AX987" s="40"/>
      <c r="AY987"/>
    </row>
    <row r="988" spans="4:51" ht="13" customHeight="1">
      <c r="D988" s="25"/>
      <c r="AP988" s="69"/>
      <c r="AQ988" s="21"/>
      <c r="AR988" s="30"/>
      <c r="AS988" s="30"/>
      <c r="AT988" s="30"/>
      <c r="AU988" s="68"/>
      <c r="AV988" s="30"/>
      <c r="AX988" s="40"/>
      <c r="AY988"/>
    </row>
    <row r="989" spans="4:51" ht="13" customHeight="1">
      <c r="D989" s="25"/>
      <c r="AP989" s="69"/>
      <c r="AQ989" s="21"/>
      <c r="AR989" s="30"/>
      <c r="AS989" s="30"/>
      <c r="AT989" s="30"/>
      <c r="AU989" s="68"/>
      <c r="AV989" s="30"/>
      <c r="AX989" s="40"/>
      <c r="AY989"/>
    </row>
    <row r="990" spans="4:51" ht="13" customHeight="1">
      <c r="D990" s="25"/>
      <c r="AP990" s="69"/>
      <c r="AQ990" s="21"/>
      <c r="AR990" s="30"/>
      <c r="AS990" s="30"/>
      <c r="AT990" s="30"/>
      <c r="AU990" s="68"/>
      <c r="AV990" s="30"/>
      <c r="AX990" s="40"/>
      <c r="AY990"/>
    </row>
    <row r="991" spans="4:51" ht="13" customHeight="1">
      <c r="D991" s="25"/>
      <c r="AP991" s="69"/>
      <c r="AQ991" s="21"/>
      <c r="AR991" s="30"/>
      <c r="AS991" s="30"/>
      <c r="AT991" s="30"/>
      <c r="AU991" s="68"/>
      <c r="AV991" s="30"/>
      <c r="AX991" s="40"/>
      <c r="AY991"/>
    </row>
    <row r="992" spans="4:51" ht="13" customHeight="1">
      <c r="D992" s="25"/>
      <c r="AP992" s="69"/>
      <c r="AQ992" s="21"/>
      <c r="AR992" s="30"/>
      <c r="AS992" s="30"/>
      <c r="AT992" s="30"/>
      <c r="AU992" s="68"/>
      <c r="AV992" s="30"/>
      <c r="AX992" s="40"/>
      <c r="AY992"/>
    </row>
    <row r="993" spans="4:51" ht="13" customHeight="1">
      <c r="D993" s="25"/>
      <c r="AP993" s="69"/>
      <c r="AQ993" s="21"/>
      <c r="AR993" s="30"/>
      <c r="AS993" s="30"/>
      <c r="AT993" s="30"/>
      <c r="AU993" s="68"/>
      <c r="AV993" s="30"/>
      <c r="AX993" s="40"/>
      <c r="AY993"/>
    </row>
    <row r="994" spans="4:51" ht="13" customHeight="1">
      <c r="D994" s="25"/>
      <c r="AP994" s="69"/>
      <c r="AQ994" s="21"/>
      <c r="AR994" s="30"/>
      <c r="AS994" s="30"/>
      <c r="AT994" s="30"/>
      <c r="AU994" s="68"/>
      <c r="AV994" s="30"/>
      <c r="AX994" s="40"/>
      <c r="AY994"/>
    </row>
    <row r="995" spans="4:51" ht="13" customHeight="1">
      <c r="D995" s="25"/>
      <c r="AP995" s="69"/>
      <c r="AQ995" s="21"/>
      <c r="AR995" s="30"/>
      <c r="AS995" s="30"/>
      <c r="AT995" s="30"/>
      <c r="AU995" s="68"/>
      <c r="AV995" s="30"/>
      <c r="AX995" s="40"/>
      <c r="AY995"/>
    </row>
    <row r="996" spans="4:51" ht="13" customHeight="1">
      <c r="D996" s="25"/>
      <c r="AP996" s="69"/>
      <c r="AQ996" s="21"/>
      <c r="AR996" s="30"/>
      <c r="AS996" s="30"/>
      <c r="AT996" s="30"/>
      <c r="AU996" s="68"/>
      <c r="AV996" s="30"/>
      <c r="AX996" s="40"/>
      <c r="AY996"/>
    </row>
    <row r="997" spans="4:51" ht="13" customHeight="1">
      <c r="D997" s="25"/>
      <c r="AP997" s="69"/>
      <c r="AQ997" s="21"/>
      <c r="AR997" s="30"/>
      <c r="AS997" s="30"/>
      <c r="AT997" s="30"/>
      <c r="AU997" s="68"/>
      <c r="AV997" s="30"/>
      <c r="AX997" s="40"/>
      <c r="AY997"/>
    </row>
    <row r="998" spans="4:51" ht="13" customHeight="1">
      <c r="D998" s="25"/>
      <c r="AP998" s="69"/>
      <c r="AQ998" s="21"/>
      <c r="AR998" s="30"/>
      <c r="AS998" s="30"/>
      <c r="AT998" s="30"/>
      <c r="AU998" s="68"/>
      <c r="AV998" s="30"/>
      <c r="AX998" s="40"/>
      <c r="AY998"/>
    </row>
    <row r="999" spans="4:51" ht="13" customHeight="1">
      <c r="D999" s="25"/>
      <c r="AP999" s="69"/>
      <c r="AQ999" s="21"/>
      <c r="AR999" s="30"/>
      <c r="AS999" s="30"/>
      <c r="AT999" s="30"/>
      <c r="AU999" s="68"/>
      <c r="AV999" s="30"/>
      <c r="AX999" s="40"/>
      <c r="AY999"/>
    </row>
    <row r="1000" spans="4:51" ht="13" customHeight="1">
      <c r="D1000" s="25"/>
      <c r="AP1000" s="69"/>
      <c r="AQ1000" s="21"/>
      <c r="AR1000" s="30"/>
      <c r="AS1000" s="30"/>
      <c r="AT1000" s="30"/>
      <c r="AU1000" s="68"/>
      <c r="AV1000" s="30"/>
      <c r="AX1000" s="40"/>
      <c r="AY1000"/>
    </row>
    <row r="1001" spans="4:51" ht="13" customHeight="1">
      <c r="D1001" s="25"/>
      <c r="AP1001" s="69"/>
      <c r="AQ1001" s="21"/>
      <c r="AR1001" s="30"/>
      <c r="AS1001" s="30"/>
      <c r="AT1001" s="30"/>
      <c r="AU1001" s="68"/>
      <c r="AV1001" s="30"/>
      <c r="AX1001" s="40"/>
      <c r="AY1001"/>
    </row>
    <row r="1002" spans="4:51" ht="13" customHeight="1">
      <c r="D1002" s="25"/>
      <c r="AP1002" s="69"/>
      <c r="AQ1002" s="21"/>
      <c r="AR1002" s="30"/>
      <c r="AS1002" s="30"/>
      <c r="AT1002" s="30"/>
      <c r="AU1002" s="68"/>
      <c r="AV1002" s="30"/>
      <c r="AX1002" s="40"/>
      <c r="AY1002"/>
    </row>
    <row r="1003" spans="4:51" ht="13" customHeight="1">
      <c r="D1003" s="25"/>
      <c r="AP1003" s="69"/>
      <c r="AQ1003" s="21"/>
      <c r="AR1003" s="30"/>
      <c r="AS1003" s="30"/>
      <c r="AT1003" s="30"/>
      <c r="AU1003" s="68"/>
      <c r="AV1003" s="30"/>
      <c r="AX1003" s="40"/>
      <c r="AY1003"/>
    </row>
    <row r="1004" spans="4:51" ht="13" customHeight="1">
      <c r="D1004" s="25"/>
      <c r="AP1004" s="69"/>
      <c r="AQ1004" s="21"/>
      <c r="AR1004" s="30"/>
      <c r="AS1004" s="30"/>
      <c r="AT1004" s="30"/>
      <c r="AU1004" s="68"/>
      <c r="AV1004" s="30"/>
      <c r="AX1004" s="40"/>
      <c r="AY1004"/>
    </row>
    <row r="1005" spans="4:51" ht="13" customHeight="1">
      <c r="D1005" s="25"/>
      <c r="AP1005" s="69"/>
      <c r="AQ1005" s="21"/>
      <c r="AR1005" s="30"/>
      <c r="AS1005" s="30"/>
      <c r="AT1005" s="30"/>
      <c r="AU1005" s="68"/>
      <c r="AV1005" s="30"/>
      <c r="AX1005" s="40"/>
      <c r="AY1005"/>
    </row>
    <row r="1006" spans="4:51" ht="13" customHeight="1">
      <c r="D1006" s="25"/>
      <c r="AP1006" s="69"/>
      <c r="AQ1006" s="21"/>
      <c r="AR1006" s="30"/>
      <c r="AS1006" s="30"/>
      <c r="AT1006" s="30"/>
      <c r="AU1006" s="68"/>
      <c r="AV1006" s="30"/>
      <c r="AX1006" s="40"/>
      <c r="AY1006"/>
    </row>
    <row r="1007" spans="4:51" ht="13" customHeight="1">
      <c r="D1007" s="25"/>
      <c r="AP1007" s="69"/>
      <c r="AQ1007" s="21"/>
      <c r="AR1007" s="30"/>
      <c r="AS1007" s="30"/>
      <c r="AT1007" s="30"/>
      <c r="AU1007" s="68"/>
      <c r="AV1007" s="30"/>
      <c r="AX1007" s="40"/>
      <c r="AY1007"/>
    </row>
    <row r="1008" spans="4:51" ht="13" customHeight="1">
      <c r="D1008" s="25"/>
      <c r="AP1008" s="69"/>
      <c r="AQ1008" s="21"/>
      <c r="AR1008" s="30"/>
      <c r="AS1008" s="30"/>
      <c r="AT1008" s="30"/>
      <c r="AU1008" s="68"/>
      <c r="AV1008" s="30"/>
      <c r="AX1008" s="40"/>
      <c r="AY1008"/>
    </row>
    <row r="1009" spans="4:51" ht="13" customHeight="1">
      <c r="D1009" s="25"/>
      <c r="AP1009" s="69"/>
      <c r="AQ1009" s="21"/>
      <c r="AR1009" s="30"/>
      <c r="AS1009" s="30"/>
      <c r="AT1009" s="30"/>
      <c r="AU1009" s="68"/>
      <c r="AV1009" s="30"/>
      <c r="AX1009" s="40"/>
      <c r="AY1009"/>
    </row>
    <row r="1010" spans="4:51" ht="13" customHeight="1">
      <c r="D1010" s="25"/>
      <c r="AP1010" s="69"/>
      <c r="AQ1010" s="21"/>
      <c r="AR1010" s="30"/>
      <c r="AS1010" s="30"/>
      <c r="AT1010" s="30"/>
      <c r="AU1010" s="68"/>
      <c r="AV1010" s="30"/>
      <c r="AX1010" s="40"/>
      <c r="AY1010"/>
    </row>
    <row r="1011" spans="4:51" ht="13" customHeight="1">
      <c r="D1011" s="25"/>
      <c r="AP1011" s="69"/>
      <c r="AQ1011" s="21"/>
      <c r="AR1011" s="30"/>
      <c r="AS1011" s="30"/>
      <c r="AT1011" s="30"/>
      <c r="AU1011" s="68"/>
      <c r="AV1011" s="30"/>
      <c r="AX1011" s="40"/>
      <c r="AY1011"/>
    </row>
    <row r="1012" spans="4:51" ht="13" customHeight="1">
      <c r="D1012" s="25"/>
      <c r="AP1012" s="69"/>
      <c r="AQ1012" s="21"/>
      <c r="AR1012" s="30"/>
      <c r="AS1012" s="30"/>
      <c r="AT1012" s="30"/>
      <c r="AU1012" s="68"/>
      <c r="AV1012" s="30"/>
      <c r="AX1012" s="40"/>
      <c r="AY1012"/>
    </row>
    <row r="1013" spans="4:51" ht="13" customHeight="1">
      <c r="D1013" s="25"/>
      <c r="AP1013" s="69"/>
      <c r="AQ1013" s="21"/>
      <c r="AR1013" s="30"/>
      <c r="AS1013" s="30"/>
      <c r="AT1013" s="30"/>
      <c r="AU1013" s="68"/>
      <c r="AV1013" s="30"/>
      <c r="AX1013" s="40"/>
      <c r="AY1013"/>
    </row>
    <row r="1014" spans="4:51" ht="13" customHeight="1">
      <c r="D1014" s="25"/>
      <c r="AP1014" s="69"/>
      <c r="AQ1014" s="21"/>
      <c r="AR1014" s="30"/>
      <c r="AS1014" s="30"/>
      <c r="AT1014" s="30"/>
      <c r="AU1014" s="68"/>
      <c r="AV1014" s="30"/>
      <c r="AX1014" s="40"/>
      <c r="AY1014"/>
    </row>
    <row r="1015" spans="4:51" ht="13" customHeight="1">
      <c r="D1015" s="25"/>
      <c r="AP1015" s="69"/>
      <c r="AQ1015" s="21"/>
      <c r="AR1015" s="30"/>
      <c r="AS1015" s="30"/>
      <c r="AT1015" s="30"/>
      <c r="AU1015" s="68"/>
      <c r="AV1015" s="30"/>
      <c r="AX1015" s="40"/>
      <c r="AY1015"/>
    </row>
    <row r="1016" spans="4:51" ht="13" customHeight="1">
      <c r="D1016" s="25"/>
      <c r="AP1016" s="69"/>
      <c r="AQ1016" s="21"/>
      <c r="AR1016" s="30"/>
      <c r="AS1016" s="30"/>
      <c r="AT1016" s="30"/>
      <c r="AU1016" s="68"/>
      <c r="AV1016" s="30"/>
      <c r="AX1016" s="40"/>
      <c r="AY1016"/>
    </row>
    <row r="1017" spans="4:51" ht="13" customHeight="1">
      <c r="D1017" s="25"/>
      <c r="AP1017" s="69"/>
      <c r="AQ1017" s="21"/>
      <c r="AR1017" s="30"/>
      <c r="AS1017" s="30"/>
      <c r="AT1017" s="30"/>
      <c r="AU1017" s="68"/>
      <c r="AV1017" s="30"/>
      <c r="AX1017" s="40"/>
      <c r="AY1017"/>
    </row>
    <row r="1018" spans="4:51" ht="13" customHeight="1">
      <c r="D1018" s="25"/>
      <c r="AP1018" s="69"/>
      <c r="AQ1018" s="21"/>
      <c r="AR1018" s="30"/>
      <c r="AS1018" s="30"/>
      <c r="AT1018" s="30"/>
      <c r="AU1018" s="68"/>
      <c r="AV1018" s="30"/>
      <c r="AX1018" s="40"/>
      <c r="AY1018"/>
    </row>
    <row r="1019" spans="4:51" ht="13" customHeight="1">
      <c r="D1019" s="25"/>
      <c r="AP1019" s="69"/>
      <c r="AQ1019" s="21"/>
      <c r="AR1019" s="30"/>
      <c r="AS1019" s="30"/>
      <c r="AT1019" s="30"/>
      <c r="AU1019" s="68"/>
      <c r="AV1019" s="30"/>
      <c r="AX1019" s="40"/>
      <c r="AY1019"/>
    </row>
    <row r="1020" spans="4:51" ht="13" customHeight="1">
      <c r="D1020" s="25"/>
      <c r="AP1020" s="69"/>
      <c r="AQ1020" s="21"/>
      <c r="AR1020" s="30"/>
      <c r="AS1020" s="30"/>
      <c r="AT1020" s="30"/>
      <c r="AU1020" s="68"/>
      <c r="AV1020" s="30"/>
      <c r="AX1020" s="40"/>
      <c r="AY1020"/>
    </row>
    <row r="1021" spans="4:51" ht="13" customHeight="1">
      <c r="D1021" s="25"/>
      <c r="AP1021" s="69"/>
      <c r="AQ1021" s="21"/>
      <c r="AR1021" s="30"/>
      <c r="AS1021" s="30"/>
      <c r="AT1021" s="30"/>
      <c r="AU1021" s="68"/>
      <c r="AV1021" s="30"/>
      <c r="AX1021" s="40"/>
      <c r="AY1021"/>
    </row>
    <row r="1022" spans="4:51" ht="13" customHeight="1">
      <c r="D1022" s="25"/>
      <c r="AP1022" s="69"/>
      <c r="AQ1022" s="21"/>
      <c r="AR1022" s="30"/>
      <c r="AS1022" s="30"/>
      <c r="AT1022" s="30"/>
      <c r="AU1022" s="68"/>
      <c r="AV1022" s="30"/>
      <c r="AX1022" s="40"/>
      <c r="AY1022"/>
    </row>
    <row r="1023" spans="4:51" ht="13" customHeight="1">
      <c r="D1023" s="25"/>
      <c r="AP1023" s="69"/>
      <c r="AQ1023" s="21"/>
      <c r="AR1023" s="30"/>
      <c r="AS1023" s="30"/>
      <c r="AT1023" s="30"/>
      <c r="AU1023" s="68"/>
      <c r="AV1023" s="30"/>
      <c r="AX1023" s="40"/>
      <c r="AY1023"/>
    </row>
    <row r="1024" spans="4:51" ht="13" customHeight="1">
      <c r="D1024" s="25"/>
      <c r="AP1024" s="69"/>
      <c r="AQ1024" s="21"/>
      <c r="AR1024" s="30"/>
      <c r="AS1024" s="30"/>
      <c r="AT1024" s="30"/>
      <c r="AU1024" s="68"/>
      <c r="AV1024" s="30"/>
      <c r="AX1024" s="40"/>
      <c r="AY1024"/>
    </row>
    <row r="1025" spans="4:51" ht="13" customHeight="1">
      <c r="D1025" s="25"/>
      <c r="AP1025" s="69"/>
      <c r="AQ1025" s="21"/>
      <c r="AR1025" s="30"/>
      <c r="AS1025" s="30"/>
      <c r="AT1025" s="30"/>
      <c r="AU1025" s="68"/>
      <c r="AV1025" s="30"/>
      <c r="AX1025" s="40"/>
      <c r="AY1025"/>
    </row>
    <row r="1026" spans="4:51" ht="13" customHeight="1">
      <c r="D1026" s="25"/>
      <c r="AP1026" s="69"/>
      <c r="AQ1026" s="21"/>
      <c r="AR1026" s="30"/>
      <c r="AS1026" s="30"/>
      <c r="AT1026" s="30"/>
      <c r="AU1026" s="68"/>
      <c r="AV1026" s="30"/>
      <c r="AX1026" s="40"/>
      <c r="AY1026"/>
    </row>
    <row r="1027" spans="4:51" ht="13" customHeight="1">
      <c r="D1027" s="25"/>
      <c r="AP1027" s="69"/>
      <c r="AQ1027" s="21"/>
      <c r="AR1027" s="30"/>
      <c r="AS1027" s="30"/>
      <c r="AT1027" s="30"/>
      <c r="AU1027" s="68"/>
      <c r="AV1027" s="30"/>
      <c r="AX1027" s="40"/>
      <c r="AY1027"/>
    </row>
    <row r="1028" spans="4:51" ht="13" customHeight="1">
      <c r="D1028" s="25"/>
      <c r="AP1028" s="69"/>
      <c r="AQ1028" s="21"/>
      <c r="AR1028" s="30"/>
      <c r="AS1028" s="30"/>
      <c r="AT1028" s="30"/>
      <c r="AU1028" s="68"/>
      <c r="AV1028" s="30"/>
      <c r="AX1028" s="40"/>
      <c r="AY1028"/>
    </row>
    <row r="1029" spans="4:51" ht="13" customHeight="1">
      <c r="D1029" s="25"/>
      <c r="AP1029" s="69"/>
      <c r="AQ1029" s="21"/>
      <c r="AR1029" s="30"/>
      <c r="AS1029" s="30"/>
      <c r="AT1029" s="30"/>
      <c r="AU1029" s="68"/>
      <c r="AV1029" s="30"/>
      <c r="AX1029" s="40"/>
      <c r="AY1029"/>
    </row>
    <row r="1030" spans="4:51" ht="13" customHeight="1">
      <c r="D1030" s="25"/>
      <c r="AP1030" s="69"/>
      <c r="AQ1030" s="21"/>
      <c r="AR1030" s="30"/>
      <c r="AS1030" s="30"/>
      <c r="AT1030" s="30"/>
      <c r="AU1030" s="68"/>
      <c r="AV1030" s="30"/>
      <c r="AX1030" s="40"/>
      <c r="AY1030"/>
    </row>
    <row r="1031" spans="4:51" ht="13" customHeight="1">
      <c r="D1031" s="25"/>
      <c r="AP1031" s="69"/>
      <c r="AQ1031" s="21"/>
      <c r="AR1031" s="30"/>
      <c r="AS1031" s="30"/>
      <c r="AT1031" s="30"/>
      <c r="AU1031" s="68"/>
      <c r="AV1031" s="30"/>
      <c r="AX1031" s="40"/>
      <c r="AY1031"/>
    </row>
    <row r="1032" spans="4:51" ht="13" customHeight="1">
      <c r="D1032" s="25"/>
      <c r="AP1032" s="69"/>
      <c r="AQ1032" s="21"/>
      <c r="AR1032" s="30"/>
      <c r="AS1032" s="30"/>
      <c r="AT1032" s="30"/>
      <c r="AU1032" s="68"/>
      <c r="AV1032" s="30"/>
      <c r="AX1032" s="40"/>
      <c r="AY1032"/>
    </row>
    <row r="1033" spans="4:51" ht="13" customHeight="1">
      <c r="D1033" s="25"/>
      <c r="AP1033" s="69"/>
      <c r="AQ1033" s="21"/>
      <c r="AR1033" s="30"/>
      <c r="AS1033" s="30"/>
      <c r="AT1033" s="30"/>
      <c r="AU1033" s="68"/>
      <c r="AV1033" s="30"/>
      <c r="AX1033" s="40"/>
      <c r="AY1033"/>
    </row>
    <row r="1034" spans="4:51" ht="13" customHeight="1">
      <c r="D1034" s="25"/>
      <c r="AP1034" s="69"/>
      <c r="AQ1034" s="21"/>
      <c r="AR1034" s="30"/>
      <c r="AS1034" s="30"/>
      <c r="AT1034" s="30"/>
      <c r="AU1034" s="68"/>
      <c r="AV1034" s="30"/>
      <c r="AX1034" s="40"/>
      <c r="AY1034"/>
    </row>
    <row r="1035" spans="4:51" ht="13" customHeight="1">
      <c r="D1035" s="25"/>
      <c r="AP1035" s="69"/>
      <c r="AQ1035" s="21"/>
      <c r="AR1035" s="30"/>
      <c r="AS1035" s="30"/>
      <c r="AT1035" s="30"/>
      <c r="AU1035" s="68"/>
      <c r="AV1035" s="30"/>
      <c r="AX1035" s="40"/>
      <c r="AY1035"/>
    </row>
    <row r="1036" spans="4:51" ht="13" customHeight="1">
      <c r="D1036" s="25"/>
      <c r="AP1036" s="69"/>
      <c r="AQ1036" s="21"/>
      <c r="AR1036" s="30"/>
      <c r="AS1036" s="30"/>
      <c r="AT1036" s="30"/>
      <c r="AU1036" s="68"/>
      <c r="AV1036" s="30"/>
      <c r="AX1036" s="40"/>
      <c r="AY1036"/>
    </row>
    <row r="1037" spans="4:51" ht="13" customHeight="1">
      <c r="D1037" s="25"/>
      <c r="AP1037" s="69"/>
      <c r="AQ1037" s="21"/>
      <c r="AR1037" s="30"/>
      <c r="AS1037" s="30"/>
      <c r="AT1037" s="30"/>
      <c r="AU1037" s="68"/>
      <c r="AV1037" s="30"/>
      <c r="AX1037" s="40"/>
      <c r="AY1037"/>
    </row>
    <row r="1038" spans="4:51" ht="13" customHeight="1">
      <c r="D1038" s="25"/>
      <c r="AP1038" s="69"/>
      <c r="AQ1038" s="21"/>
      <c r="AR1038" s="30"/>
      <c r="AS1038" s="30"/>
      <c r="AT1038" s="30"/>
      <c r="AU1038" s="68"/>
      <c r="AV1038" s="30"/>
      <c r="AX1038" s="40"/>
      <c r="AY1038"/>
    </row>
    <row r="1039" spans="4:51" ht="13" customHeight="1">
      <c r="D1039" s="25"/>
      <c r="AP1039" s="69"/>
      <c r="AQ1039" s="21"/>
      <c r="AR1039" s="30"/>
      <c r="AS1039" s="30"/>
      <c r="AT1039" s="30"/>
      <c r="AU1039" s="68"/>
      <c r="AV1039" s="30"/>
      <c r="AX1039" s="40"/>
      <c r="AY1039"/>
    </row>
    <row r="1040" spans="4:51" ht="13" customHeight="1">
      <c r="D1040" s="25"/>
      <c r="AP1040" s="69"/>
      <c r="AQ1040" s="21"/>
      <c r="AR1040" s="30"/>
      <c r="AS1040" s="30"/>
      <c r="AT1040" s="30"/>
      <c r="AU1040" s="68"/>
      <c r="AV1040" s="30"/>
      <c r="AX1040" s="40"/>
      <c r="AY1040"/>
    </row>
    <row r="1041" spans="4:51" ht="13" customHeight="1">
      <c r="D1041" s="25"/>
      <c r="AP1041" s="69"/>
      <c r="AQ1041" s="21"/>
      <c r="AR1041" s="30"/>
      <c r="AS1041" s="30"/>
      <c r="AT1041" s="30"/>
      <c r="AU1041" s="68"/>
      <c r="AV1041" s="30"/>
      <c r="AX1041" s="40"/>
      <c r="AY1041"/>
    </row>
    <row r="1042" spans="4:51" ht="13" customHeight="1">
      <c r="D1042" s="25"/>
      <c r="AP1042" s="69"/>
      <c r="AQ1042" s="21"/>
      <c r="AR1042" s="30"/>
      <c r="AS1042" s="30"/>
      <c r="AT1042" s="30"/>
      <c r="AU1042" s="68"/>
      <c r="AV1042" s="30"/>
      <c r="AX1042" s="40"/>
      <c r="AY1042"/>
    </row>
    <row r="1043" spans="4:51" ht="13" customHeight="1">
      <c r="D1043" s="25"/>
      <c r="AP1043" s="69"/>
      <c r="AQ1043" s="21"/>
      <c r="AR1043" s="30"/>
      <c r="AS1043" s="30"/>
      <c r="AT1043" s="30"/>
      <c r="AU1043" s="68"/>
      <c r="AV1043" s="30"/>
      <c r="AX1043" s="40"/>
      <c r="AY1043"/>
    </row>
    <row r="1044" spans="4:51" ht="13" customHeight="1">
      <c r="D1044" s="25"/>
      <c r="AP1044" s="69"/>
      <c r="AQ1044" s="21"/>
      <c r="AR1044" s="30"/>
      <c r="AS1044" s="30"/>
      <c r="AT1044" s="30"/>
      <c r="AU1044" s="68"/>
      <c r="AV1044" s="30"/>
      <c r="AX1044" s="40"/>
      <c r="AY1044"/>
    </row>
    <row r="1045" spans="4:51" ht="13" customHeight="1">
      <c r="D1045" s="25"/>
      <c r="AP1045" s="69"/>
      <c r="AQ1045" s="21"/>
      <c r="AR1045" s="30"/>
      <c r="AS1045" s="30"/>
      <c r="AT1045" s="30"/>
      <c r="AU1045" s="68"/>
      <c r="AV1045" s="30"/>
      <c r="AX1045" s="40"/>
      <c r="AY1045"/>
    </row>
    <row r="1046" spans="4:51" ht="13" customHeight="1">
      <c r="D1046" s="25"/>
      <c r="AP1046" s="69"/>
      <c r="AQ1046" s="21"/>
      <c r="AR1046" s="30"/>
      <c r="AS1046" s="30"/>
      <c r="AT1046" s="30"/>
      <c r="AU1046" s="68"/>
      <c r="AV1046" s="30"/>
      <c r="AX1046" s="40"/>
      <c r="AY1046"/>
    </row>
    <row r="1047" spans="4:51" ht="13" customHeight="1">
      <c r="D1047" s="25"/>
      <c r="AP1047" s="69"/>
      <c r="AQ1047" s="21"/>
      <c r="AR1047" s="30"/>
      <c r="AS1047" s="30"/>
      <c r="AT1047" s="30"/>
      <c r="AU1047" s="68"/>
      <c r="AV1047" s="30"/>
      <c r="AX1047" s="40"/>
      <c r="AY1047"/>
    </row>
    <row r="1048" spans="4:51" ht="13" customHeight="1">
      <c r="D1048" s="25"/>
      <c r="AP1048" s="69"/>
      <c r="AQ1048" s="21"/>
      <c r="AR1048" s="30"/>
      <c r="AS1048" s="30"/>
      <c r="AT1048" s="30"/>
      <c r="AU1048" s="68"/>
      <c r="AV1048" s="30"/>
      <c r="AX1048" s="40"/>
      <c r="AY1048"/>
    </row>
    <row r="1049" spans="4:51" ht="13" customHeight="1">
      <c r="D1049" s="25"/>
      <c r="AP1049" s="69"/>
      <c r="AQ1049" s="21"/>
      <c r="AR1049" s="30"/>
      <c r="AS1049" s="30"/>
      <c r="AT1049" s="30"/>
      <c r="AU1049" s="68"/>
      <c r="AV1049" s="30"/>
      <c r="AX1049" s="40"/>
      <c r="AY1049"/>
    </row>
    <row r="1050" spans="4:51" ht="13" customHeight="1">
      <c r="D1050" s="25"/>
      <c r="AP1050" s="69"/>
      <c r="AQ1050" s="21"/>
      <c r="AR1050" s="30"/>
      <c r="AS1050" s="30"/>
      <c r="AT1050" s="30"/>
      <c r="AU1050" s="68"/>
      <c r="AV1050" s="30"/>
      <c r="AX1050" s="40"/>
      <c r="AY1050"/>
    </row>
    <row r="1051" spans="4:51" ht="13" customHeight="1">
      <c r="D1051" s="25"/>
      <c r="AP1051" s="69"/>
      <c r="AQ1051" s="21"/>
      <c r="AR1051" s="30"/>
      <c r="AS1051" s="30"/>
      <c r="AT1051" s="30"/>
      <c r="AU1051" s="68"/>
      <c r="AV1051" s="30"/>
      <c r="AX1051" s="40"/>
      <c r="AY1051"/>
    </row>
    <row r="1052" spans="4:51" ht="13" customHeight="1">
      <c r="D1052" s="25"/>
      <c r="AP1052" s="69"/>
      <c r="AQ1052" s="21"/>
      <c r="AR1052" s="30"/>
      <c r="AS1052" s="30"/>
      <c r="AT1052" s="30"/>
      <c r="AU1052" s="68"/>
      <c r="AV1052" s="30"/>
      <c r="AX1052" s="40"/>
      <c r="AY1052"/>
    </row>
    <row r="1053" spans="4:51" ht="13" customHeight="1">
      <c r="D1053" s="25"/>
      <c r="AP1053" s="69"/>
      <c r="AQ1053" s="21"/>
      <c r="AR1053" s="30"/>
      <c r="AS1053" s="30"/>
      <c r="AT1053" s="30"/>
      <c r="AU1053" s="68"/>
      <c r="AV1053" s="30"/>
      <c r="AX1053" s="40"/>
      <c r="AY1053"/>
    </row>
    <row r="1054" spans="4:51" ht="13" customHeight="1">
      <c r="D1054" s="25"/>
      <c r="AP1054" s="69"/>
      <c r="AQ1054" s="21"/>
      <c r="AR1054" s="30"/>
      <c r="AS1054" s="30"/>
      <c r="AT1054" s="30"/>
      <c r="AU1054" s="68"/>
      <c r="AV1054" s="30"/>
      <c r="AX1054" s="40"/>
      <c r="AY1054"/>
    </row>
    <row r="1055" spans="4:51" ht="13" customHeight="1">
      <c r="D1055" s="25"/>
      <c r="AP1055" s="69"/>
      <c r="AQ1055" s="21"/>
      <c r="AR1055" s="30"/>
      <c r="AS1055" s="30"/>
      <c r="AT1055" s="30"/>
      <c r="AU1055" s="68"/>
      <c r="AV1055" s="30"/>
      <c r="AX1055" s="40"/>
      <c r="AY1055"/>
    </row>
    <row r="1056" spans="4:51" ht="13" customHeight="1">
      <c r="D1056" s="25"/>
      <c r="AP1056" s="69"/>
      <c r="AQ1056" s="21"/>
      <c r="AR1056" s="30"/>
      <c r="AS1056" s="30"/>
      <c r="AT1056" s="30"/>
      <c r="AU1056" s="68"/>
      <c r="AV1056" s="30"/>
      <c r="AX1056" s="40"/>
      <c r="AY1056"/>
    </row>
    <row r="1057" spans="4:51" ht="13" customHeight="1">
      <c r="D1057" s="25"/>
      <c r="AP1057" s="69"/>
      <c r="AQ1057" s="21"/>
      <c r="AR1057" s="30"/>
      <c r="AS1057" s="30"/>
      <c r="AT1057" s="30"/>
      <c r="AU1057" s="68"/>
      <c r="AV1057" s="30"/>
      <c r="AX1057" s="40"/>
      <c r="AY1057"/>
    </row>
    <row r="1058" spans="4:51" ht="13" customHeight="1">
      <c r="D1058" s="25"/>
      <c r="AP1058" s="69"/>
      <c r="AQ1058" s="21"/>
      <c r="AR1058" s="30"/>
      <c r="AS1058" s="30"/>
      <c r="AT1058" s="30"/>
      <c r="AU1058" s="68"/>
      <c r="AV1058" s="30"/>
      <c r="AX1058" s="40"/>
      <c r="AY1058"/>
    </row>
    <row r="1059" spans="4:51" ht="13" customHeight="1">
      <c r="D1059" s="25"/>
      <c r="AP1059" s="69"/>
      <c r="AQ1059" s="21"/>
      <c r="AR1059" s="30"/>
      <c r="AS1059" s="30"/>
      <c r="AT1059" s="30"/>
      <c r="AU1059" s="68"/>
      <c r="AV1059" s="30"/>
      <c r="AX1059" s="40"/>
      <c r="AY1059"/>
    </row>
    <row r="1060" spans="4:51" ht="13" customHeight="1">
      <c r="D1060" s="25"/>
      <c r="AP1060" s="69"/>
      <c r="AQ1060" s="21"/>
      <c r="AR1060" s="30"/>
      <c r="AS1060" s="30"/>
      <c r="AT1060" s="30"/>
      <c r="AU1060" s="68"/>
      <c r="AV1060" s="30"/>
      <c r="AX1060" s="40"/>
      <c r="AY1060"/>
    </row>
    <row r="1061" spans="4:51" ht="13" customHeight="1">
      <c r="D1061" s="25"/>
      <c r="AP1061" s="69"/>
      <c r="AQ1061" s="21"/>
      <c r="AR1061" s="30"/>
      <c r="AS1061" s="30"/>
      <c r="AT1061" s="30"/>
      <c r="AU1061" s="68"/>
      <c r="AV1061" s="30"/>
      <c r="AX1061" s="40"/>
      <c r="AY1061"/>
    </row>
    <row r="1062" spans="4:51" ht="13" customHeight="1">
      <c r="D1062" s="25"/>
      <c r="AP1062" s="69"/>
      <c r="AQ1062" s="21"/>
      <c r="AR1062" s="30"/>
      <c r="AS1062" s="30"/>
      <c r="AT1062" s="30"/>
      <c r="AU1062" s="68"/>
      <c r="AV1062" s="30"/>
      <c r="AX1062" s="40"/>
      <c r="AY1062"/>
    </row>
    <row r="1063" spans="4:51" ht="13" customHeight="1">
      <c r="D1063" s="25"/>
      <c r="AP1063" s="69"/>
      <c r="AQ1063" s="21"/>
      <c r="AR1063" s="30"/>
      <c r="AS1063" s="30"/>
      <c r="AT1063" s="30"/>
      <c r="AU1063" s="68"/>
      <c r="AV1063" s="30"/>
      <c r="AX1063" s="40"/>
      <c r="AY1063"/>
    </row>
    <row r="1064" spans="4:51" ht="13" customHeight="1">
      <c r="D1064" s="25"/>
      <c r="AP1064" s="69"/>
      <c r="AQ1064" s="21"/>
      <c r="AR1064" s="30"/>
      <c r="AS1064" s="30"/>
      <c r="AT1064" s="30"/>
      <c r="AU1064" s="68"/>
      <c r="AV1064" s="30"/>
      <c r="AX1064" s="40"/>
      <c r="AY1064"/>
    </row>
    <row r="1065" spans="4:51" ht="13" customHeight="1">
      <c r="D1065" s="25"/>
      <c r="AP1065" s="69"/>
      <c r="AQ1065" s="21"/>
      <c r="AR1065" s="30"/>
      <c r="AS1065" s="30"/>
      <c r="AT1065" s="30"/>
      <c r="AU1065" s="68"/>
      <c r="AV1065" s="30"/>
      <c r="AX1065" s="40"/>
      <c r="AY1065"/>
    </row>
    <row r="1066" spans="4:51" ht="13" customHeight="1">
      <c r="D1066" s="25"/>
      <c r="AP1066" s="69"/>
      <c r="AQ1066" s="21"/>
      <c r="AR1066" s="30"/>
      <c r="AS1066" s="30"/>
      <c r="AT1066" s="30"/>
      <c r="AU1066" s="68"/>
      <c r="AV1066" s="30"/>
      <c r="AX1066" s="40"/>
      <c r="AY1066"/>
    </row>
    <row r="1067" spans="4:51" ht="13" customHeight="1">
      <c r="D1067" s="25"/>
      <c r="AP1067" s="69"/>
      <c r="AQ1067" s="21"/>
      <c r="AR1067" s="30"/>
      <c r="AS1067" s="30"/>
      <c r="AT1067" s="30"/>
      <c r="AU1067" s="68"/>
      <c r="AV1067" s="30"/>
      <c r="AX1067" s="40"/>
      <c r="AY1067"/>
    </row>
    <row r="1068" spans="4:51" ht="13" customHeight="1">
      <c r="D1068" s="25"/>
      <c r="AP1068" s="69"/>
      <c r="AQ1068" s="21"/>
      <c r="AR1068" s="30"/>
      <c r="AS1068" s="30"/>
      <c r="AT1068" s="30"/>
      <c r="AU1068" s="68"/>
      <c r="AV1068" s="30"/>
      <c r="AX1068" s="40"/>
      <c r="AY1068"/>
    </row>
    <row r="1069" spans="4:51" ht="13" customHeight="1">
      <c r="D1069" s="25"/>
      <c r="AP1069" s="69"/>
      <c r="AQ1069" s="21"/>
      <c r="AR1069" s="30"/>
      <c r="AS1069" s="30"/>
      <c r="AT1069" s="30"/>
      <c r="AU1069" s="68"/>
      <c r="AV1069" s="30"/>
      <c r="AX1069" s="40"/>
      <c r="AY1069"/>
    </row>
    <row r="1070" spans="4:51" ht="13" customHeight="1">
      <c r="D1070" s="25"/>
      <c r="AP1070" s="69"/>
      <c r="AQ1070" s="21"/>
      <c r="AR1070" s="30"/>
      <c r="AS1070" s="30"/>
      <c r="AT1070" s="30"/>
      <c r="AU1070" s="68"/>
      <c r="AV1070" s="30"/>
      <c r="AX1070" s="40"/>
      <c r="AY1070"/>
    </row>
    <row r="1071" spans="4:51" ht="13" customHeight="1">
      <c r="D1071" s="25"/>
      <c r="AP1071" s="69"/>
      <c r="AQ1071" s="21"/>
      <c r="AR1071" s="30"/>
      <c r="AS1071" s="30"/>
      <c r="AT1071" s="30"/>
      <c r="AU1071" s="68"/>
      <c r="AV1071" s="30"/>
      <c r="AX1071" s="40"/>
      <c r="AY1071"/>
    </row>
    <row r="1072" spans="4:51" ht="13" customHeight="1">
      <c r="D1072" s="25"/>
      <c r="AP1072" s="69"/>
      <c r="AQ1072" s="21"/>
      <c r="AR1072" s="30"/>
      <c r="AS1072" s="30"/>
      <c r="AT1072" s="30"/>
      <c r="AU1072" s="68"/>
      <c r="AV1072" s="30"/>
      <c r="AX1072" s="40"/>
      <c r="AY1072"/>
    </row>
    <row r="1073" spans="4:51" ht="13" customHeight="1">
      <c r="D1073" s="25"/>
      <c r="AP1073" s="69"/>
      <c r="AQ1073" s="21"/>
      <c r="AR1073" s="30"/>
      <c r="AS1073" s="30"/>
      <c r="AT1073" s="30"/>
      <c r="AU1073" s="68"/>
      <c r="AV1073" s="30"/>
      <c r="AX1073" s="40"/>
      <c r="AY1073"/>
    </row>
    <row r="1074" spans="4:51" ht="13" customHeight="1">
      <c r="D1074" s="25"/>
      <c r="AP1074" s="69"/>
      <c r="AQ1074" s="21"/>
      <c r="AR1074" s="30"/>
      <c r="AS1074" s="30"/>
      <c r="AT1074" s="30"/>
      <c r="AU1074" s="68"/>
      <c r="AV1074" s="30"/>
      <c r="AX1074" s="40"/>
      <c r="AY1074"/>
    </row>
    <row r="1075" spans="4:51" ht="13" customHeight="1">
      <c r="D1075" s="25"/>
      <c r="AP1075" s="69"/>
      <c r="AQ1075" s="21"/>
      <c r="AR1075" s="30"/>
      <c r="AS1075" s="30"/>
      <c r="AT1075" s="30"/>
      <c r="AU1075" s="68"/>
      <c r="AV1075" s="30"/>
      <c r="AX1075" s="40"/>
      <c r="AY1075"/>
    </row>
    <row r="1076" spans="4:51" ht="13" customHeight="1">
      <c r="D1076" s="25"/>
      <c r="AP1076" s="69"/>
      <c r="AQ1076" s="21"/>
      <c r="AR1076" s="30"/>
      <c r="AS1076" s="30"/>
      <c r="AT1076" s="30"/>
      <c r="AU1076" s="68"/>
      <c r="AV1076" s="30"/>
      <c r="AX1076" s="40"/>
      <c r="AY1076"/>
    </row>
    <row r="1077" spans="4:51" ht="13" customHeight="1">
      <c r="D1077" s="25"/>
      <c r="AP1077" s="69"/>
      <c r="AQ1077" s="21"/>
      <c r="AR1077" s="30"/>
      <c r="AS1077" s="30"/>
      <c r="AT1077" s="30"/>
      <c r="AU1077" s="68"/>
      <c r="AV1077" s="30"/>
      <c r="AX1077" s="40"/>
      <c r="AY1077"/>
    </row>
    <row r="1078" spans="4:51" ht="13" customHeight="1">
      <c r="D1078" s="25"/>
      <c r="AP1078" s="69"/>
      <c r="AQ1078" s="21"/>
      <c r="AR1078" s="30"/>
      <c r="AS1078" s="30"/>
      <c r="AT1078" s="30"/>
      <c r="AU1078" s="68"/>
      <c r="AV1078" s="30"/>
      <c r="AX1078" s="40"/>
      <c r="AY1078"/>
    </row>
    <row r="1079" spans="4:51" ht="13" customHeight="1">
      <c r="D1079" s="25"/>
      <c r="AP1079" s="69"/>
      <c r="AQ1079" s="21"/>
      <c r="AR1079" s="30"/>
      <c r="AS1079" s="30"/>
      <c r="AT1079" s="30"/>
      <c r="AU1079" s="68"/>
      <c r="AV1079" s="30"/>
      <c r="AX1079" s="40"/>
      <c r="AY1079"/>
    </row>
    <row r="1080" spans="4:51" ht="13" customHeight="1">
      <c r="D1080" s="25"/>
      <c r="AP1080" s="69"/>
      <c r="AQ1080" s="21"/>
      <c r="AR1080" s="30"/>
      <c r="AS1080" s="30"/>
      <c r="AT1080" s="30"/>
      <c r="AU1080" s="68"/>
      <c r="AV1080" s="30"/>
      <c r="AX1080" s="40"/>
      <c r="AY1080"/>
    </row>
    <row r="1081" spans="4:51" ht="13" customHeight="1">
      <c r="D1081" s="25"/>
      <c r="AP1081" s="69"/>
      <c r="AQ1081" s="21"/>
      <c r="AR1081" s="30"/>
      <c r="AS1081" s="30"/>
      <c r="AT1081" s="30"/>
      <c r="AU1081" s="68"/>
      <c r="AV1081" s="30"/>
      <c r="AX1081" s="40"/>
      <c r="AY1081"/>
    </row>
    <row r="1082" spans="4:51" ht="13" customHeight="1">
      <c r="D1082" s="25"/>
      <c r="AP1082" s="69"/>
      <c r="AQ1082" s="21"/>
      <c r="AR1082" s="30"/>
      <c r="AS1082" s="30"/>
      <c r="AT1082" s="30"/>
      <c r="AU1082" s="68"/>
      <c r="AV1082" s="30"/>
      <c r="AX1082" s="40"/>
      <c r="AY1082"/>
    </row>
    <row r="1083" spans="4:51" ht="13" customHeight="1">
      <c r="D1083" s="25"/>
      <c r="AP1083" s="69"/>
      <c r="AQ1083" s="21"/>
      <c r="AR1083" s="30"/>
      <c r="AS1083" s="30"/>
      <c r="AT1083" s="30"/>
      <c r="AU1083" s="68"/>
      <c r="AV1083" s="30"/>
      <c r="AX1083" s="40"/>
      <c r="AY1083"/>
    </row>
    <row r="1084" spans="4:51" ht="13" customHeight="1">
      <c r="D1084" s="25"/>
      <c r="AP1084" s="69"/>
      <c r="AQ1084" s="21"/>
      <c r="AR1084" s="30"/>
      <c r="AS1084" s="30"/>
      <c r="AT1084" s="30"/>
      <c r="AU1084" s="68"/>
      <c r="AV1084" s="30"/>
      <c r="AX1084" s="40"/>
      <c r="AY1084"/>
    </row>
    <row r="1085" spans="4:51" ht="13" customHeight="1">
      <c r="D1085" s="25"/>
      <c r="AP1085" s="69"/>
      <c r="AQ1085" s="21"/>
      <c r="AR1085" s="30"/>
      <c r="AS1085" s="30"/>
      <c r="AT1085" s="30"/>
      <c r="AU1085" s="68"/>
      <c r="AV1085" s="30"/>
      <c r="AX1085" s="40"/>
      <c r="AY1085"/>
    </row>
    <row r="1086" spans="4:51" ht="13" customHeight="1">
      <c r="D1086" s="25"/>
      <c r="AP1086" s="69"/>
      <c r="AQ1086" s="21"/>
      <c r="AR1086" s="30"/>
      <c r="AS1086" s="30"/>
      <c r="AT1086" s="30"/>
      <c r="AU1086" s="68"/>
      <c r="AV1086" s="30"/>
      <c r="AX1086" s="40"/>
      <c r="AY1086"/>
    </row>
    <row r="1087" spans="4:51" ht="13" customHeight="1">
      <c r="D1087" s="25"/>
      <c r="AP1087" s="69"/>
      <c r="AQ1087" s="21"/>
      <c r="AR1087" s="30"/>
      <c r="AS1087" s="30"/>
      <c r="AT1087" s="30"/>
      <c r="AU1087" s="68"/>
      <c r="AV1087" s="30"/>
      <c r="AX1087" s="40"/>
      <c r="AY1087"/>
    </row>
    <row r="1088" spans="4:51" ht="13" customHeight="1">
      <c r="D1088" s="25"/>
      <c r="AP1088" s="69"/>
      <c r="AQ1088" s="21"/>
      <c r="AR1088" s="30"/>
      <c r="AS1088" s="30"/>
      <c r="AT1088" s="30"/>
      <c r="AU1088" s="68"/>
      <c r="AV1088" s="30"/>
      <c r="AX1088" s="40"/>
      <c r="AY1088"/>
    </row>
    <row r="1089" spans="4:51" ht="13" customHeight="1">
      <c r="D1089" s="25"/>
      <c r="AP1089" s="69"/>
      <c r="AQ1089" s="21"/>
      <c r="AR1089" s="30"/>
      <c r="AS1089" s="30"/>
      <c r="AT1089" s="30"/>
      <c r="AU1089" s="68"/>
      <c r="AV1089" s="30"/>
      <c r="AX1089" s="40"/>
      <c r="AY1089"/>
    </row>
    <row r="1090" spans="4:51" ht="13" customHeight="1">
      <c r="D1090" s="25"/>
      <c r="AP1090" s="69"/>
      <c r="AQ1090" s="21"/>
      <c r="AR1090" s="30"/>
      <c r="AS1090" s="30"/>
      <c r="AT1090" s="30"/>
      <c r="AU1090" s="68"/>
      <c r="AV1090" s="30"/>
      <c r="AX1090" s="40"/>
      <c r="AY1090"/>
    </row>
    <row r="1091" spans="4:51" ht="13" customHeight="1">
      <c r="D1091" s="25"/>
      <c r="AP1091" s="69"/>
      <c r="AQ1091" s="21"/>
      <c r="AR1091" s="30"/>
      <c r="AS1091" s="30"/>
      <c r="AT1091" s="30"/>
      <c r="AU1091" s="68"/>
      <c r="AV1091" s="30"/>
      <c r="AX1091" s="40"/>
      <c r="AY1091"/>
    </row>
    <row r="1092" spans="4:51" ht="13" customHeight="1">
      <c r="D1092" s="25"/>
      <c r="AP1092" s="69"/>
      <c r="AQ1092" s="21"/>
      <c r="AR1092" s="30"/>
      <c r="AS1092" s="30"/>
      <c r="AT1092" s="30"/>
      <c r="AU1092" s="68"/>
      <c r="AV1092" s="30"/>
      <c r="AX1092" s="40"/>
      <c r="AY1092"/>
    </row>
    <row r="1093" spans="4:51" ht="13" customHeight="1">
      <c r="D1093" s="25"/>
      <c r="AP1093" s="69"/>
      <c r="AQ1093" s="21"/>
      <c r="AR1093" s="30"/>
      <c r="AS1093" s="30"/>
      <c r="AT1093" s="30"/>
      <c r="AU1093" s="68"/>
      <c r="AV1093" s="30"/>
      <c r="AX1093" s="40"/>
      <c r="AY1093"/>
    </row>
    <row r="1094" spans="4:51" ht="13" customHeight="1">
      <c r="D1094" s="25"/>
      <c r="AP1094" s="69"/>
      <c r="AQ1094" s="21"/>
      <c r="AR1094" s="30"/>
      <c r="AS1094" s="30"/>
      <c r="AT1094" s="30"/>
      <c r="AU1094" s="68"/>
      <c r="AV1094" s="30"/>
      <c r="AX1094" s="40"/>
      <c r="AY1094"/>
    </row>
    <row r="1095" spans="4:51" ht="13" customHeight="1">
      <c r="D1095" s="25"/>
      <c r="AP1095" s="69"/>
      <c r="AQ1095" s="21"/>
      <c r="AR1095" s="30"/>
      <c r="AS1095" s="30"/>
      <c r="AT1095" s="30"/>
      <c r="AU1095" s="68"/>
      <c r="AV1095" s="30"/>
      <c r="AX1095" s="40"/>
      <c r="AY1095"/>
    </row>
    <row r="1096" spans="4:51" ht="13" customHeight="1">
      <c r="D1096" s="25"/>
      <c r="AP1096" s="69"/>
      <c r="AQ1096" s="21"/>
      <c r="AR1096" s="30"/>
      <c r="AS1096" s="30"/>
      <c r="AT1096" s="30"/>
      <c r="AU1096" s="68"/>
      <c r="AV1096" s="30"/>
      <c r="AX1096" s="40"/>
      <c r="AY1096"/>
    </row>
    <row r="1097" spans="4:51" ht="13" customHeight="1">
      <c r="D1097" s="25"/>
      <c r="AP1097" s="69"/>
      <c r="AQ1097" s="21"/>
      <c r="AR1097" s="30"/>
      <c r="AS1097" s="30"/>
      <c r="AT1097" s="30"/>
      <c r="AU1097" s="68"/>
      <c r="AV1097" s="30"/>
      <c r="AX1097" s="40"/>
      <c r="AY1097"/>
    </row>
    <row r="1098" spans="4:51" ht="13" customHeight="1">
      <c r="D1098" s="25"/>
      <c r="AP1098" s="69"/>
      <c r="AQ1098" s="21"/>
      <c r="AR1098" s="30"/>
      <c r="AS1098" s="30"/>
      <c r="AT1098" s="30"/>
      <c r="AU1098" s="68"/>
      <c r="AV1098" s="30"/>
      <c r="AX1098" s="40"/>
      <c r="AY1098"/>
    </row>
    <row r="1099" spans="4:51" ht="13" customHeight="1">
      <c r="D1099" s="25"/>
      <c r="AP1099" s="69"/>
      <c r="AQ1099" s="21"/>
      <c r="AR1099" s="30"/>
      <c r="AS1099" s="30"/>
      <c r="AT1099" s="30"/>
      <c r="AU1099" s="68"/>
      <c r="AV1099" s="30"/>
      <c r="AX1099" s="40"/>
      <c r="AY1099"/>
    </row>
    <row r="1100" spans="4:51" ht="13" customHeight="1">
      <c r="D1100" s="25"/>
      <c r="AP1100" s="69"/>
      <c r="AQ1100" s="21"/>
      <c r="AR1100" s="30"/>
      <c r="AS1100" s="30"/>
      <c r="AT1100" s="30"/>
      <c r="AU1100" s="68"/>
      <c r="AV1100" s="30"/>
      <c r="AX1100" s="40"/>
      <c r="AY1100"/>
    </row>
    <row r="1101" spans="4:51" ht="13" customHeight="1">
      <c r="D1101" s="25"/>
      <c r="AP1101" s="69"/>
      <c r="AQ1101" s="21"/>
      <c r="AR1101" s="30"/>
      <c r="AS1101" s="30"/>
      <c r="AT1101" s="30"/>
      <c r="AU1101" s="68"/>
      <c r="AV1101" s="30"/>
      <c r="AX1101" s="40"/>
      <c r="AY1101"/>
    </row>
    <row r="1102" spans="4:51" ht="13" customHeight="1">
      <c r="D1102" s="25"/>
      <c r="AP1102" s="69"/>
      <c r="AQ1102" s="21"/>
      <c r="AR1102" s="30"/>
      <c r="AS1102" s="30"/>
      <c r="AT1102" s="30"/>
      <c r="AU1102" s="68"/>
      <c r="AV1102" s="30"/>
      <c r="AX1102" s="40"/>
      <c r="AY1102"/>
    </row>
    <row r="1103" spans="4:51" ht="13" customHeight="1">
      <c r="D1103" s="25"/>
      <c r="AP1103" s="69"/>
      <c r="AQ1103" s="21"/>
      <c r="AR1103" s="30"/>
      <c r="AS1103" s="30"/>
      <c r="AT1103" s="30"/>
      <c r="AU1103" s="68"/>
      <c r="AV1103" s="30"/>
      <c r="AX1103" s="40"/>
      <c r="AY1103"/>
    </row>
    <row r="1104" spans="4:51" ht="13" customHeight="1">
      <c r="D1104" s="25"/>
      <c r="AP1104" s="69"/>
      <c r="AQ1104" s="21"/>
      <c r="AR1104" s="30"/>
      <c r="AS1104" s="30"/>
      <c r="AT1104" s="30"/>
      <c r="AU1104" s="68"/>
      <c r="AV1104" s="30"/>
      <c r="AX1104" s="40"/>
      <c r="AY1104"/>
    </row>
    <row r="1105" spans="4:51" ht="13" customHeight="1">
      <c r="D1105" s="25"/>
      <c r="AP1105" s="69"/>
      <c r="AQ1105" s="21"/>
      <c r="AR1105" s="30"/>
      <c r="AS1105" s="30"/>
      <c r="AT1105" s="30"/>
      <c r="AU1105" s="68"/>
      <c r="AV1105" s="30"/>
      <c r="AX1105" s="40"/>
      <c r="AY1105"/>
    </row>
    <row r="1106" spans="4:51" ht="13" customHeight="1">
      <c r="D1106" s="25"/>
      <c r="AP1106" s="69"/>
      <c r="AQ1106" s="21"/>
      <c r="AR1106" s="30"/>
      <c r="AS1106" s="30"/>
      <c r="AT1106" s="30"/>
      <c r="AU1106" s="68"/>
      <c r="AV1106" s="30"/>
      <c r="AX1106" s="40"/>
      <c r="AY1106"/>
    </row>
    <row r="1107" spans="4:51" ht="13" customHeight="1">
      <c r="D1107" s="25"/>
      <c r="AP1107" s="69"/>
      <c r="AQ1107" s="21"/>
      <c r="AR1107" s="30"/>
      <c r="AS1107" s="30"/>
      <c r="AT1107" s="30"/>
      <c r="AU1107" s="68"/>
      <c r="AV1107" s="30"/>
      <c r="AX1107" s="40"/>
      <c r="AY1107"/>
    </row>
    <row r="1108" spans="4:51" ht="13" customHeight="1">
      <c r="D1108" s="25"/>
      <c r="AP1108" s="69"/>
      <c r="AQ1108" s="21"/>
      <c r="AR1108" s="30"/>
      <c r="AS1108" s="30"/>
      <c r="AT1108" s="30"/>
      <c r="AU1108" s="68"/>
      <c r="AV1108" s="30"/>
      <c r="AX1108" s="40"/>
      <c r="AY1108"/>
    </row>
    <row r="1109" spans="4:51" ht="13" customHeight="1">
      <c r="D1109" s="25"/>
      <c r="AP1109" s="69"/>
      <c r="AQ1109" s="21"/>
      <c r="AR1109" s="30"/>
      <c r="AS1109" s="30"/>
      <c r="AT1109" s="30"/>
      <c r="AU1109" s="68"/>
      <c r="AV1109" s="30"/>
      <c r="AX1109" s="40"/>
      <c r="AY1109"/>
    </row>
    <row r="1110" spans="4:51" ht="13" customHeight="1">
      <c r="D1110" s="25"/>
      <c r="AP1110" s="69"/>
      <c r="AQ1110" s="21"/>
      <c r="AR1110" s="30"/>
      <c r="AS1110" s="30"/>
      <c r="AT1110" s="30"/>
      <c r="AU1110" s="68"/>
      <c r="AV1110" s="30"/>
      <c r="AX1110" s="40"/>
      <c r="AY1110"/>
    </row>
    <row r="1111" spans="4:51" ht="13" customHeight="1">
      <c r="D1111" s="25"/>
      <c r="AP1111" s="69"/>
      <c r="AQ1111" s="21"/>
      <c r="AR1111" s="30"/>
      <c r="AS1111" s="30"/>
      <c r="AT1111" s="30"/>
      <c r="AU1111" s="68"/>
      <c r="AV1111" s="30"/>
      <c r="AX1111" s="40"/>
      <c r="AY1111"/>
    </row>
    <row r="1112" spans="4:51" ht="13" customHeight="1">
      <c r="D1112" s="25"/>
      <c r="AP1112" s="69"/>
      <c r="AQ1112" s="21"/>
      <c r="AR1112" s="30"/>
      <c r="AS1112" s="30"/>
      <c r="AT1112" s="30"/>
      <c r="AU1112" s="68"/>
      <c r="AV1112" s="30"/>
      <c r="AX1112" s="40"/>
      <c r="AY1112"/>
    </row>
    <row r="1113" spans="4:51" ht="13" customHeight="1">
      <c r="D1113" s="25"/>
      <c r="AP1113" s="69"/>
      <c r="AQ1113" s="21"/>
      <c r="AR1113" s="30"/>
      <c r="AS1113" s="30"/>
      <c r="AT1113" s="30"/>
      <c r="AU1113" s="68"/>
      <c r="AV1113" s="30"/>
      <c r="AX1113" s="40"/>
      <c r="AY1113"/>
    </row>
    <row r="1114" spans="4:51" ht="13" customHeight="1">
      <c r="D1114" s="25"/>
      <c r="AP1114" s="69"/>
      <c r="AQ1114" s="21"/>
      <c r="AR1114" s="30"/>
      <c r="AS1114" s="30"/>
      <c r="AT1114" s="30"/>
      <c r="AU1114" s="68"/>
      <c r="AV1114" s="30"/>
      <c r="AX1114" s="40"/>
      <c r="AY1114"/>
    </row>
    <row r="1115" spans="4:51" ht="13" customHeight="1">
      <c r="D1115" s="25"/>
      <c r="AP1115" s="69"/>
      <c r="AQ1115" s="21"/>
      <c r="AR1115" s="30"/>
      <c r="AS1115" s="30"/>
      <c r="AT1115" s="30"/>
      <c r="AU1115" s="68"/>
      <c r="AV1115" s="30"/>
      <c r="AX1115" s="40"/>
      <c r="AY1115"/>
    </row>
    <row r="1116" spans="4:51" ht="13" customHeight="1">
      <c r="D1116" s="25"/>
      <c r="AP1116" s="69"/>
      <c r="AQ1116" s="21"/>
      <c r="AR1116" s="30"/>
      <c r="AS1116" s="30"/>
      <c r="AT1116" s="30"/>
      <c r="AU1116" s="68"/>
      <c r="AV1116" s="30"/>
      <c r="AX1116" s="40"/>
      <c r="AY1116"/>
    </row>
    <row r="1117" spans="4:51" ht="13" customHeight="1">
      <c r="D1117" s="25"/>
      <c r="AP1117" s="69"/>
      <c r="AQ1117" s="21"/>
      <c r="AR1117" s="30"/>
      <c r="AS1117" s="30"/>
      <c r="AT1117" s="30"/>
      <c r="AU1117" s="68"/>
      <c r="AV1117" s="30"/>
      <c r="AX1117" s="40"/>
      <c r="AY1117"/>
    </row>
    <row r="1118" spans="4:51" ht="13" customHeight="1">
      <c r="D1118" s="25"/>
      <c r="AP1118" s="69"/>
      <c r="AQ1118" s="21"/>
      <c r="AR1118" s="30"/>
      <c r="AS1118" s="30"/>
      <c r="AT1118" s="30"/>
      <c r="AU1118" s="68"/>
      <c r="AV1118" s="30"/>
      <c r="AX1118" s="40"/>
      <c r="AY1118"/>
    </row>
    <row r="1119" spans="4:51" ht="13" customHeight="1">
      <c r="D1119" s="25"/>
      <c r="AP1119" s="69"/>
      <c r="AQ1119" s="21"/>
      <c r="AR1119" s="30"/>
      <c r="AS1119" s="30"/>
      <c r="AT1119" s="30"/>
      <c r="AU1119" s="68"/>
      <c r="AV1119" s="30"/>
      <c r="AX1119" s="40"/>
      <c r="AY1119"/>
    </row>
    <row r="1120" spans="4:51" ht="13" customHeight="1">
      <c r="D1120" s="25"/>
      <c r="AP1120" s="69"/>
      <c r="AQ1120" s="21"/>
      <c r="AR1120" s="30"/>
      <c r="AS1120" s="30"/>
      <c r="AT1120" s="30"/>
      <c r="AU1120" s="68"/>
      <c r="AV1120" s="30"/>
      <c r="AX1120" s="40"/>
      <c r="AY1120"/>
    </row>
    <row r="1121" spans="4:51" ht="13" customHeight="1">
      <c r="D1121" s="25"/>
      <c r="AP1121" s="69"/>
      <c r="AQ1121" s="21"/>
      <c r="AR1121" s="30"/>
      <c r="AS1121" s="30"/>
      <c r="AT1121" s="30"/>
      <c r="AU1121" s="68"/>
      <c r="AV1121" s="30"/>
      <c r="AX1121" s="40"/>
      <c r="AY1121"/>
    </row>
    <row r="1122" spans="4:51" ht="13" customHeight="1">
      <c r="D1122" s="25"/>
      <c r="AP1122" s="69"/>
      <c r="AQ1122" s="21"/>
      <c r="AR1122" s="30"/>
      <c r="AS1122" s="30"/>
      <c r="AT1122" s="30"/>
      <c r="AU1122" s="68"/>
      <c r="AV1122" s="30"/>
      <c r="AX1122" s="40"/>
      <c r="AY1122"/>
    </row>
    <row r="1123" spans="4:51" ht="13" customHeight="1">
      <c r="D1123" s="25"/>
      <c r="AP1123" s="69"/>
      <c r="AQ1123" s="21"/>
      <c r="AR1123" s="30"/>
      <c r="AS1123" s="30"/>
      <c r="AT1123" s="30"/>
      <c r="AU1123" s="68"/>
      <c r="AV1123" s="30"/>
      <c r="AX1123" s="40"/>
      <c r="AY1123"/>
    </row>
    <row r="1124" spans="4:51" ht="13" customHeight="1">
      <c r="D1124" s="25"/>
      <c r="AP1124" s="69"/>
      <c r="AQ1124" s="21"/>
      <c r="AR1124" s="30"/>
      <c r="AS1124" s="30"/>
      <c r="AT1124" s="30"/>
      <c r="AU1124" s="68"/>
      <c r="AV1124" s="30"/>
      <c r="AX1124" s="40"/>
      <c r="AY1124"/>
    </row>
    <row r="1125" spans="4:51" ht="13" customHeight="1">
      <c r="D1125" s="25"/>
      <c r="AP1125" s="69"/>
      <c r="AQ1125" s="21"/>
      <c r="AR1125" s="30"/>
      <c r="AS1125" s="30"/>
      <c r="AT1125" s="30"/>
      <c r="AU1125" s="68"/>
      <c r="AV1125" s="30"/>
      <c r="AX1125" s="40"/>
      <c r="AY1125"/>
    </row>
    <row r="1126" spans="4:51" ht="13" customHeight="1">
      <c r="D1126" s="25"/>
      <c r="AP1126" s="69"/>
      <c r="AQ1126" s="21"/>
      <c r="AR1126" s="30"/>
      <c r="AS1126" s="30"/>
      <c r="AT1126" s="30"/>
      <c r="AU1126" s="68"/>
      <c r="AV1126" s="30"/>
      <c r="AX1126" s="40"/>
      <c r="AY1126"/>
    </row>
    <row r="1127" spans="4:51" ht="13" customHeight="1">
      <c r="D1127" s="25"/>
      <c r="AP1127" s="69"/>
      <c r="AQ1127" s="21"/>
      <c r="AR1127" s="30"/>
      <c r="AS1127" s="30"/>
      <c r="AT1127" s="30"/>
      <c r="AU1127" s="68"/>
      <c r="AV1127" s="30"/>
      <c r="AX1127" s="40"/>
      <c r="AY1127"/>
    </row>
    <row r="1128" spans="4:51" ht="13" customHeight="1">
      <c r="D1128" s="25"/>
      <c r="AP1128" s="69"/>
      <c r="AQ1128" s="21"/>
      <c r="AR1128" s="30"/>
      <c r="AS1128" s="30"/>
      <c r="AT1128" s="30"/>
      <c r="AU1128" s="68"/>
      <c r="AV1128" s="30"/>
      <c r="AX1128" s="40"/>
      <c r="AY1128"/>
    </row>
    <row r="1129" spans="4:51" ht="13" customHeight="1">
      <c r="D1129" s="25"/>
      <c r="AP1129" s="69"/>
      <c r="AQ1129" s="21"/>
      <c r="AR1129" s="30"/>
      <c r="AS1129" s="30"/>
      <c r="AT1129" s="30"/>
      <c r="AU1129" s="68"/>
      <c r="AV1129" s="30"/>
      <c r="AX1129" s="40"/>
      <c r="AY1129"/>
    </row>
    <row r="1130" spans="4:51" ht="13" customHeight="1">
      <c r="D1130" s="25"/>
      <c r="AP1130" s="69"/>
      <c r="AQ1130" s="21"/>
      <c r="AR1130" s="30"/>
      <c r="AS1130" s="30"/>
      <c r="AT1130" s="30"/>
      <c r="AU1130" s="68"/>
      <c r="AV1130" s="30"/>
      <c r="AX1130" s="40"/>
      <c r="AY1130"/>
    </row>
    <row r="1131" spans="4:51" ht="13" customHeight="1">
      <c r="D1131" s="25"/>
      <c r="AP1131" s="69"/>
      <c r="AQ1131" s="21"/>
      <c r="AR1131" s="30"/>
      <c r="AS1131" s="30"/>
      <c r="AT1131" s="30"/>
      <c r="AU1131" s="68"/>
      <c r="AV1131" s="30"/>
      <c r="AX1131" s="40"/>
      <c r="AY1131"/>
    </row>
    <row r="1132" spans="4:51" ht="13" customHeight="1">
      <c r="D1132" s="25"/>
      <c r="AP1132" s="69"/>
      <c r="AQ1132" s="21"/>
      <c r="AR1132" s="30"/>
      <c r="AS1132" s="30"/>
      <c r="AT1132" s="30"/>
      <c r="AU1132" s="68"/>
      <c r="AV1132" s="30"/>
      <c r="AX1132" s="40"/>
      <c r="AY1132"/>
    </row>
    <row r="1133" spans="4:51" ht="13" customHeight="1">
      <c r="D1133" s="25"/>
      <c r="AP1133" s="69"/>
      <c r="AQ1133" s="21"/>
      <c r="AR1133" s="30"/>
      <c r="AS1133" s="30"/>
      <c r="AT1133" s="30"/>
      <c r="AU1133" s="68"/>
      <c r="AV1133" s="30"/>
      <c r="AX1133" s="40"/>
      <c r="AY1133"/>
    </row>
    <row r="1134" spans="4:51" ht="13" customHeight="1">
      <c r="D1134" s="25"/>
      <c r="AP1134" s="69"/>
      <c r="AQ1134" s="21"/>
      <c r="AR1134" s="30"/>
      <c r="AS1134" s="30"/>
      <c r="AT1134" s="30"/>
      <c r="AU1134" s="68"/>
      <c r="AV1134" s="30"/>
      <c r="AX1134" s="40"/>
      <c r="AY1134"/>
    </row>
    <row r="1135" spans="4:51" ht="13" customHeight="1">
      <c r="D1135" s="25"/>
      <c r="AP1135" s="69"/>
      <c r="AQ1135" s="21"/>
      <c r="AR1135" s="30"/>
      <c r="AS1135" s="30"/>
      <c r="AT1135" s="30"/>
      <c r="AU1135" s="68"/>
      <c r="AV1135" s="30"/>
      <c r="AX1135" s="40"/>
      <c r="AY1135"/>
    </row>
    <row r="1136" spans="4:51" ht="13" customHeight="1">
      <c r="D1136" s="25"/>
      <c r="AP1136" s="69"/>
      <c r="AQ1136" s="21"/>
      <c r="AR1136" s="30"/>
      <c r="AS1136" s="30"/>
      <c r="AT1136" s="30"/>
      <c r="AU1136" s="68"/>
      <c r="AV1136" s="30"/>
      <c r="AX1136" s="40"/>
      <c r="AY1136"/>
    </row>
    <row r="1137" spans="4:51" ht="13" customHeight="1">
      <c r="D1137" s="25"/>
      <c r="AP1137" s="69"/>
      <c r="AQ1137" s="21"/>
      <c r="AR1137" s="30"/>
      <c r="AS1137" s="30"/>
      <c r="AT1137" s="30"/>
      <c r="AU1137" s="68"/>
      <c r="AV1137" s="30"/>
      <c r="AX1137" s="40"/>
      <c r="AY1137"/>
    </row>
    <row r="1138" spans="4:51" ht="13" customHeight="1">
      <c r="D1138" s="25"/>
      <c r="AP1138" s="69"/>
      <c r="AQ1138" s="21"/>
      <c r="AR1138" s="30"/>
      <c r="AS1138" s="30"/>
      <c r="AT1138" s="30"/>
      <c r="AU1138" s="68"/>
      <c r="AV1138" s="30"/>
      <c r="AX1138" s="40"/>
      <c r="AY1138"/>
    </row>
    <row r="1139" spans="4:51" ht="13" customHeight="1">
      <c r="D1139" s="25"/>
      <c r="AP1139" s="69"/>
      <c r="AQ1139" s="21"/>
      <c r="AR1139" s="30"/>
      <c r="AS1139" s="30"/>
      <c r="AT1139" s="30"/>
      <c r="AU1139" s="68"/>
      <c r="AV1139" s="30"/>
      <c r="AX1139" s="40"/>
      <c r="AY1139"/>
    </row>
    <row r="1140" spans="4:51" ht="13" customHeight="1">
      <c r="D1140" s="25"/>
      <c r="AP1140" s="69"/>
      <c r="AQ1140" s="21"/>
      <c r="AR1140" s="30"/>
      <c r="AS1140" s="30"/>
      <c r="AT1140" s="30"/>
      <c r="AU1140" s="68"/>
      <c r="AV1140" s="30"/>
      <c r="AX1140" s="40"/>
      <c r="AY1140"/>
    </row>
    <row r="1141" spans="4:51" ht="13" customHeight="1">
      <c r="D1141" s="25"/>
      <c r="AP1141" s="69"/>
      <c r="AQ1141" s="21"/>
      <c r="AR1141" s="30"/>
      <c r="AS1141" s="30"/>
      <c r="AT1141" s="30"/>
      <c r="AU1141" s="68"/>
      <c r="AV1141" s="30"/>
      <c r="AX1141" s="40"/>
      <c r="AY1141"/>
    </row>
    <row r="1142" spans="4:51" ht="13" customHeight="1">
      <c r="D1142" s="25"/>
      <c r="AP1142" s="69"/>
      <c r="AQ1142" s="21"/>
      <c r="AR1142" s="30"/>
      <c r="AS1142" s="30"/>
      <c r="AT1142" s="30"/>
      <c r="AU1142" s="68"/>
      <c r="AV1142" s="30"/>
      <c r="AX1142" s="40"/>
      <c r="AY1142"/>
    </row>
    <row r="1143" spans="4:51" ht="13" customHeight="1">
      <c r="D1143" s="25"/>
      <c r="AP1143" s="69"/>
      <c r="AQ1143" s="21"/>
      <c r="AR1143" s="30"/>
      <c r="AS1143" s="30"/>
      <c r="AT1143" s="30"/>
      <c r="AU1143" s="68"/>
      <c r="AV1143" s="30"/>
      <c r="AX1143" s="40"/>
      <c r="AY1143"/>
    </row>
    <row r="1144" spans="4:51" ht="13" customHeight="1">
      <c r="D1144" s="25"/>
      <c r="AP1144" s="69"/>
      <c r="AQ1144" s="21"/>
      <c r="AR1144" s="30"/>
      <c r="AS1144" s="30"/>
      <c r="AT1144" s="30"/>
      <c r="AU1144" s="68"/>
      <c r="AV1144" s="30"/>
      <c r="AX1144" s="40"/>
      <c r="AY1144"/>
    </row>
    <row r="1145" spans="4:51" ht="13" customHeight="1">
      <c r="D1145" s="25"/>
      <c r="AP1145" s="69"/>
      <c r="AQ1145" s="21"/>
      <c r="AR1145" s="30"/>
      <c r="AS1145" s="30"/>
      <c r="AT1145" s="30"/>
      <c r="AU1145" s="68"/>
      <c r="AV1145" s="30"/>
      <c r="AX1145" s="40"/>
      <c r="AY1145"/>
    </row>
    <row r="1146" spans="4:51" ht="13" customHeight="1">
      <c r="D1146" s="25"/>
      <c r="AP1146" s="69"/>
      <c r="AQ1146" s="21"/>
      <c r="AR1146" s="30"/>
      <c r="AS1146" s="30"/>
      <c r="AT1146" s="30"/>
      <c r="AU1146" s="68"/>
      <c r="AV1146" s="30"/>
      <c r="AX1146" s="40"/>
      <c r="AY1146"/>
    </row>
    <row r="1147" spans="4:51" ht="13" customHeight="1">
      <c r="D1147" s="25"/>
      <c r="AP1147" s="69"/>
      <c r="AQ1147" s="21"/>
      <c r="AR1147" s="30"/>
      <c r="AS1147" s="30"/>
      <c r="AT1147" s="30"/>
      <c r="AU1147" s="68"/>
      <c r="AV1147" s="30"/>
      <c r="AX1147" s="40"/>
      <c r="AY1147"/>
    </row>
    <row r="1148" spans="4:51" ht="13" customHeight="1">
      <c r="D1148" s="25"/>
      <c r="AP1148" s="69"/>
      <c r="AQ1148" s="21"/>
      <c r="AR1148" s="30"/>
      <c r="AS1148" s="30"/>
      <c r="AT1148" s="30"/>
      <c r="AU1148" s="68"/>
      <c r="AV1148" s="30"/>
      <c r="AX1148" s="40"/>
      <c r="AY1148"/>
    </row>
    <row r="1149" spans="4:51" ht="13" customHeight="1">
      <c r="D1149" s="25"/>
      <c r="AP1149" s="69"/>
      <c r="AQ1149" s="21"/>
      <c r="AR1149" s="30"/>
      <c r="AS1149" s="30"/>
      <c r="AT1149" s="30"/>
      <c r="AU1149" s="68"/>
      <c r="AV1149" s="30"/>
      <c r="AX1149" s="40"/>
      <c r="AY1149"/>
    </row>
    <row r="1150" spans="4:51" ht="13" customHeight="1">
      <c r="D1150" s="25"/>
      <c r="AP1150" s="69"/>
      <c r="AQ1150" s="21"/>
      <c r="AR1150" s="30"/>
      <c r="AS1150" s="30"/>
      <c r="AT1150" s="30"/>
      <c r="AU1150" s="68"/>
      <c r="AV1150" s="30"/>
      <c r="AX1150" s="40"/>
      <c r="AY1150"/>
    </row>
    <row r="1151" spans="4:51" ht="13" customHeight="1">
      <c r="D1151" s="25"/>
      <c r="AP1151" s="69"/>
      <c r="AQ1151" s="21"/>
      <c r="AR1151" s="30"/>
      <c r="AS1151" s="30"/>
      <c r="AT1151" s="30"/>
      <c r="AU1151" s="68"/>
      <c r="AV1151" s="30"/>
      <c r="AX1151" s="40"/>
      <c r="AY1151"/>
    </row>
    <row r="1152" spans="4:51" ht="13" customHeight="1">
      <c r="D1152" s="25"/>
      <c r="AP1152" s="69"/>
      <c r="AQ1152" s="21"/>
      <c r="AR1152" s="30"/>
      <c r="AS1152" s="30"/>
      <c r="AT1152" s="30"/>
      <c r="AU1152" s="68"/>
      <c r="AV1152" s="30"/>
      <c r="AX1152" s="40"/>
      <c r="AY1152"/>
    </row>
    <row r="1153" spans="4:51" ht="13" customHeight="1">
      <c r="D1153" s="25"/>
      <c r="AP1153" s="69"/>
      <c r="AQ1153" s="21"/>
      <c r="AR1153" s="30"/>
      <c r="AS1153" s="30"/>
      <c r="AT1153" s="30"/>
      <c r="AU1153" s="68"/>
      <c r="AV1153" s="30"/>
      <c r="AX1153" s="40"/>
      <c r="AY1153"/>
    </row>
    <row r="1154" spans="4:51" ht="13" customHeight="1">
      <c r="D1154" s="25"/>
      <c r="AP1154" s="69"/>
      <c r="AQ1154" s="21"/>
      <c r="AR1154" s="30"/>
      <c r="AS1154" s="30"/>
      <c r="AT1154" s="30"/>
      <c r="AU1154" s="68"/>
      <c r="AV1154" s="30"/>
      <c r="AX1154" s="40"/>
      <c r="AY1154"/>
    </row>
    <row r="1155" spans="4:51" ht="13" customHeight="1">
      <c r="D1155" s="25"/>
      <c r="AP1155" s="69"/>
      <c r="AQ1155" s="21"/>
      <c r="AR1155" s="30"/>
      <c r="AS1155" s="30"/>
      <c r="AT1155" s="30"/>
      <c r="AU1155" s="68"/>
      <c r="AV1155" s="30"/>
      <c r="AX1155" s="40"/>
      <c r="AY1155"/>
    </row>
    <row r="1156" spans="4:51" ht="13" customHeight="1">
      <c r="D1156" s="25"/>
      <c r="AP1156" s="69"/>
      <c r="AQ1156" s="21"/>
      <c r="AR1156" s="30"/>
      <c r="AS1156" s="30"/>
      <c r="AT1156" s="30"/>
      <c r="AU1156" s="68"/>
      <c r="AV1156" s="30"/>
      <c r="AX1156" s="40"/>
      <c r="AY1156"/>
    </row>
    <row r="1157" spans="4:51" ht="13" customHeight="1">
      <c r="D1157" s="25"/>
      <c r="AP1157" s="69"/>
      <c r="AQ1157" s="21"/>
      <c r="AR1157" s="30"/>
      <c r="AS1157" s="30"/>
      <c r="AT1157" s="30"/>
      <c r="AU1157" s="68"/>
      <c r="AV1157" s="30"/>
      <c r="AX1157" s="40"/>
      <c r="AY1157"/>
    </row>
    <row r="1158" spans="4:51" ht="13" customHeight="1">
      <c r="D1158" s="25"/>
      <c r="AP1158" s="69"/>
      <c r="AQ1158" s="21"/>
      <c r="AR1158" s="30"/>
      <c r="AS1158" s="30"/>
      <c r="AT1158" s="30"/>
      <c r="AU1158" s="68"/>
      <c r="AV1158" s="30"/>
      <c r="AX1158" s="40"/>
      <c r="AY1158"/>
    </row>
    <row r="1159" spans="4:51" ht="13" customHeight="1">
      <c r="D1159" s="25"/>
      <c r="AP1159" s="69"/>
      <c r="AQ1159" s="21"/>
      <c r="AR1159" s="30"/>
      <c r="AS1159" s="30"/>
      <c r="AT1159" s="30"/>
      <c r="AU1159" s="68"/>
      <c r="AV1159" s="30"/>
      <c r="AX1159" s="40"/>
      <c r="AY1159"/>
    </row>
    <row r="1160" spans="4:51" ht="13" customHeight="1">
      <c r="D1160" s="25"/>
      <c r="AP1160" s="69"/>
      <c r="AQ1160" s="21"/>
      <c r="AR1160" s="30"/>
      <c r="AS1160" s="30"/>
      <c r="AT1160" s="30"/>
      <c r="AU1160" s="68"/>
      <c r="AV1160" s="30"/>
      <c r="AX1160" s="40"/>
      <c r="AY1160"/>
    </row>
    <row r="1161" spans="4:51" ht="13" customHeight="1">
      <c r="D1161" s="25"/>
      <c r="AP1161" s="69"/>
      <c r="AQ1161" s="21"/>
      <c r="AR1161" s="30"/>
      <c r="AS1161" s="30"/>
      <c r="AT1161" s="30"/>
      <c r="AU1161" s="68"/>
      <c r="AV1161" s="30"/>
      <c r="AX1161" s="40"/>
      <c r="AY1161"/>
    </row>
    <row r="1162" spans="4:51" ht="13" customHeight="1">
      <c r="D1162" s="25"/>
      <c r="AP1162" s="69"/>
      <c r="AQ1162" s="21"/>
      <c r="AR1162" s="30"/>
      <c r="AS1162" s="30"/>
      <c r="AT1162" s="30"/>
      <c r="AU1162" s="68"/>
      <c r="AV1162" s="30"/>
      <c r="AX1162" s="40"/>
      <c r="AY1162"/>
    </row>
    <row r="1163" spans="4:51" ht="13" customHeight="1">
      <c r="D1163" s="25"/>
      <c r="AP1163" s="69"/>
      <c r="AQ1163" s="21"/>
      <c r="AR1163" s="30"/>
      <c r="AS1163" s="30"/>
      <c r="AT1163" s="30"/>
      <c r="AU1163" s="68"/>
      <c r="AV1163" s="30"/>
      <c r="AX1163" s="40"/>
      <c r="AY1163"/>
    </row>
    <row r="1164" spans="4:51" ht="13" customHeight="1">
      <c r="D1164" s="25"/>
      <c r="AP1164" s="69"/>
      <c r="AQ1164" s="21"/>
      <c r="AR1164" s="30"/>
      <c r="AS1164" s="30"/>
      <c r="AT1164" s="30"/>
      <c r="AU1164" s="68"/>
      <c r="AV1164" s="30"/>
      <c r="AX1164" s="40"/>
      <c r="AY1164"/>
    </row>
    <row r="1165" spans="4:51" ht="13" customHeight="1">
      <c r="D1165" s="25"/>
      <c r="AP1165" s="69"/>
      <c r="AQ1165" s="21"/>
      <c r="AR1165" s="30"/>
      <c r="AS1165" s="30"/>
      <c r="AT1165" s="30"/>
      <c r="AU1165" s="68"/>
      <c r="AV1165" s="30"/>
      <c r="AX1165" s="40"/>
      <c r="AY1165"/>
    </row>
    <row r="1166" spans="4:51" ht="13" customHeight="1">
      <c r="D1166" s="25"/>
      <c r="AP1166" s="69"/>
      <c r="AQ1166" s="21"/>
      <c r="AR1166" s="30"/>
      <c r="AS1166" s="30"/>
      <c r="AT1166" s="30"/>
      <c r="AU1166" s="68"/>
      <c r="AV1166" s="30"/>
      <c r="AX1166" s="40"/>
      <c r="AY1166"/>
    </row>
    <row r="1167" spans="4:51" ht="13" customHeight="1">
      <c r="D1167" s="25"/>
      <c r="AP1167" s="69"/>
      <c r="AQ1167" s="21"/>
      <c r="AR1167" s="30"/>
      <c r="AS1167" s="30"/>
      <c r="AT1167" s="30"/>
      <c r="AU1167" s="68"/>
      <c r="AV1167" s="30"/>
      <c r="AX1167" s="40"/>
      <c r="AY1167"/>
    </row>
    <row r="1168" spans="4:51" ht="13" customHeight="1">
      <c r="D1168" s="25"/>
      <c r="AP1168" s="69"/>
      <c r="AQ1168" s="21"/>
      <c r="AR1168" s="30"/>
      <c r="AS1168" s="30"/>
      <c r="AT1168" s="30"/>
      <c r="AU1168" s="68"/>
      <c r="AV1168" s="30"/>
      <c r="AX1168" s="40"/>
      <c r="AY1168"/>
    </row>
    <row r="1169" spans="4:51" ht="13" customHeight="1">
      <c r="D1169" s="25"/>
      <c r="AP1169" s="69"/>
      <c r="AQ1169" s="21"/>
      <c r="AR1169" s="30"/>
      <c r="AS1169" s="30"/>
      <c r="AT1169" s="30"/>
      <c r="AU1169" s="68"/>
      <c r="AV1169" s="30"/>
      <c r="AX1169" s="40"/>
      <c r="AY1169"/>
    </row>
    <row r="1170" spans="4:51" ht="13" customHeight="1">
      <c r="D1170" s="25"/>
      <c r="AP1170" s="69"/>
      <c r="AQ1170" s="21"/>
      <c r="AR1170" s="30"/>
      <c r="AS1170" s="30"/>
      <c r="AT1170" s="30"/>
      <c r="AU1170" s="68"/>
      <c r="AV1170" s="30"/>
      <c r="AX1170" s="40"/>
      <c r="AY1170"/>
    </row>
    <row r="1171" spans="4:51" ht="13" customHeight="1">
      <c r="D1171" s="25"/>
      <c r="AP1171" s="69"/>
      <c r="AQ1171" s="21"/>
      <c r="AR1171" s="30"/>
      <c r="AS1171" s="30"/>
      <c r="AT1171" s="30"/>
      <c r="AU1171" s="68"/>
      <c r="AV1171" s="30"/>
      <c r="AX1171" s="40"/>
      <c r="AY1171"/>
    </row>
    <row r="1172" spans="4:51" ht="13" customHeight="1">
      <c r="D1172" s="25"/>
      <c r="AP1172" s="69"/>
      <c r="AQ1172" s="21"/>
      <c r="AR1172" s="30"/>
      <c r="AS1172" s="30"/>
      <c r="AT1172" s="30"/>
      <c r="AU1172" s="68"/>
      <c r="AV1172" s="30"/>
      <c r="AX1172" s="40"/>
      <c r="AY1172"/>
    </row>
    <row r="1173" spans="4:51" ht="13" customHeight="1">
      <c r="D1173" s="25"/>
      <c r="AP1173" s="69"/>
      <c r="AQ1173" s="21"/>
      <c r="AR1173" s="30"/>
      <c r="AS1173" s="30"/>
      <c r="AT1173" s="30"/>
      <c r="AU1173" s="68"/>
      <c r="AV1173" s="30"/>
      <c r="AX1173" s="40"/>
      <c r="AY1173"/>
    </row>
    <row r="1174" spans="4:51" ht="13" customHeight="1">
      <c r="D1174" s="25"/>
      <c r="AP1174" s="69"/>
      <c r="AQ1174" s="21"/>
      <c r="AR1174" s="30"/>
      <c r="AS1174" s="30"/>
      <c r="AT1174" s="30"/>
      <c r="AU1174" s="68"/>
      <c r="AV1174" s="30"/>
      <c r="AX1174" s="40"/>
      <c r="AY1174"/>
    </row>
    <row r="1175" spans="4:51" ht="13" customHeight="1">
      <c r="D1175" s="25"/>
      <c r="AP1175" s="69"/>
      <c r="AQ1175" s="21"/>
      <c r="AR1175" s="30"/>
      <c r="AS1175" s="30"/>
      <c r="AT1175" s="30"/>
      <c r="AU1175" s="68"/>
      <c r="AV1175" s="30"/>
      <c r="AX1175" s="40"/>
      <c r="AY1175"/>
    </row>
    <row r="1176" spans="4:51" ht="13" customHeight="1">
      <c r="D1176" s="25"/>
      <c r="AP1176" s="69"/>
      <c r="AQ1176" s="21"/>
      <c r="AR1176" s="30"/>
      <c r="AS1176" s="30"/>
      <c r="AT1176" s="30"/>
      <c r="AU1176" s="68"/>
      <c r="AV1176" s="30"/>
      <c r="AX1176" s="40"/>
      <c r="AY1176"/>
    </row>
    <row r="1177" spans="4:51" ht="13" customHeight="1">
      <c r="D1177" s="25"/>
      <c r="AP1177" s="69"/>
      <c r="AQ1177" s="21"/>
      <c r="AR1177" s="30"/>
      <c r="AS1177" s="30"/>
      <c r="AT1177" s="30"/>
      <c r="AU1177" s="68"/>
      <c r="AV1177" s="30"/>
      <c r="AX1177" s="40"/>
      <c r="AY1177"/>
    </row>
    <row r="1178" spans="4:51" ht="13" customHeight="1">
      <c r="D1178" s="25"/>
      <c r="AP1178" s="69"/>
      <c r="AQ1178" s="21"/>
      <c r="AR1178" s="30"/>
      <c r="AS1178" s="30"/>
      <c r="AT1178" s="30"/>
      <c r="AU1178" s="68"/>
      <c r="AV1178" s="30"/>
      <c r="AX1178" s="40"/>
      <c r="AY1178"/>
    </row>
    <row r="1179" spans="4:51" ht="13" customHeight="1">
      <c r="D1179" s="25"/>
      <c r="AP1179" s="69"/>
      <c r="AQ1179" s="21"/>
      <c r="AR1179" s="30"/>
      <c r="AS1179" s="30"/>
      <c r="AT1179" s="30"/>
      <c r="AU1179" s="68"/>
      <c r="AV1179" s="30"/>
      <c r="AX1179" s="40"/>
      <c r="AY1179"/>
    </row>
    <row r="1180" spans="4:51" ht="13" customHeight="1">
      <c r="D1180" s="25"/>
      <c r="AP1180" s="69"/>
      <c r="AQ1180" s="21"/>
      <c r="AR1180" s="30"/>
      <c r="AS1180" s="30"/>
      <c r="AT1180" s="30"/>
      <c r="AU1180" s="68"/>
      <c r="AV1180" s="30"/>
      <c r="AX1180" s="40"/>
      <c r="AY1180"/>
    </row>
    <row r="1181" spans="4:51" ht="13" customHeight="1">
      <c r="D1181" s="25"/>
      <c r="AP1181" s="69"/>
      <c r="AQ1181" s="21"/>
      <c r="AR1181" s="30"/>
      <c r="AS1181" s="30"/>
      <c r="AT1181" s="30"/>
      <c r="AU1181" s="68"/>
      <c r="AV1181" s="30"/>
      <c r="AX1181" s="40"/>
      <c r="AY1181"/>
    </row>
    <row r="1182" spans="4:51" ht="13" customHeight="1">
      <c r="D1182" s="25"/>
      <c r="AP1182" s="69"/>
      <c r="AQ1182" s="21"/>
      <c r="AR1182" s="30"/>
      <c r="AS1182" s="30"/>
      <c r="AT1182" s="30"/>
      <c r="AU1182" s="68"/>
      <c r="AV1182" s="30"/>
      <c r="AX1182" s="40"/>
      <c r="AY1182"/>
    </row>
    <row r="1183" spans="4:51" ht="13" customHeight="1">
      <c r="D1183" s="25"/>
      <c r="AP1183" s="69"/>
      <c r="AQ1183" s="21"/>
      <c r="AR1183" s="30"/>
      <c r="AS1183" s="30"/>
      <c r="AT1183" s="30"/>
      <c r="AU1183" s="68"/>
      <c r="AV1183" s="30"/>
      <c r="AX1183" s="40"/>
      <c r="AY1183"/>
    </row>
    <row r="1184" spans="4:51" ht="13" customHeight="1">
      <c r="D1184" s="25"/>
      <c r="AP1184" s="69"/>
      <c r="AQ1184" s="21"/>
      <c r="AR1184" s="30"/>
      <c r="AS1184" s="30"/>
      <c r="AT1184" s="30"/>
      <c r="AU1184" s="68"/>
      <c r="AV1184" s="30"/>
      <c r="AX1184" s="40"/>
      <c r="AY1184"/>
    </row>
    <row r="1185" spans="4:51" ht="13" customHeight="1">
      <c r="D1185" s="25"/>
      <c r="AP1185" s="69"/>
      <c r="AQ1185" s="21"/>
      <c r="AR1185" s="30"/>
      <c r="AS1185" s="30"/>
      <c r="AT1185" s="30"/>
      <c r="AU1185" s="68"/>
      <c r="AV1185" s="30"/>
      <c r="AX1185" s="40"/>
      <c r="AY1185"/>
    </row>
    <row r="1186" spans="4:51" ht="13" customHeight="1">
      <c r="D1186" s="25"/>
      <c r="AP1186" s="69"/>
      <c r="AQ1186" s="21"/>
      <c r="AR1186" s="30"/>
      <c r="AS1186" s="30"/>
      <c r="AT1186" s="30"/>
      <c r="AU1186" s="68"/>
      <c r="AV1186" s="30"/>
      <c r="AX1186" s="40"/>
      <c r="AY1186"/>
    </row>
    <row r="1187" spans="4:51" ht="13" customHeight="1">
      <c r="D1187" s="25"/>
      <c r="AP1187" s="69"/>
      <c r="AQ1187" s="21"/>
      <c r="AR1187" s="30"/>
      <c r="AS1187" s="30"/>
      <c r="AT1187" s="30"/>
      <c r="AU1187" s="68"/>
      <c r="AV1187" s="30"/>
      <c r="AX1187" s="40"/>
      <c r="AY1187"/>
    </row>
    <row r="1188" spans="4:51" ht="13" customHeight="1">
      <c r="D1188" s="25"/>
      <c r="AP1188" s="69"/>
      <c r="AQ1188" s="21"/>
      <c r="AR1188" s="30"/>
      <c r="AS1188" s="30"/>
      <c r="AT1188" s="30"/>
      <c r="AU1188" s="68"/>
      <c r="AV1188" s="30"/>
      <c r="AX1188" s="40"/>
      <c r="AY1188"/>
    </row>
    <row r="1189" spans="4:51" ht="13" customHeight="1">
      <c r="D1189" s="25"/>
      <c r="AP1189" s="69"/>
      <c r="AQ1189" s="21"/>
      <c r="AR1189" s="30"/>
      <c r="AS1189" s="30"/>
      <c r="AT1189" s="30"/>
      <c r="AU1189" s="68"/>
      <c r="AV1189" s="30"/>
      <c r="AX1189" s="40"/>
      <c r="AY1189"/>
    </row>
    <row r="1190" spans="4:51" ht="13" customHeight="1">
      <c r="D1190" s="25"/>
      <c r="AP1190" s="69"/>
      <c r="AQ1190" s="21"/>
      <c r="AR1190" s="30"/>
      <c r="AS1190" s="30"/>
      <c r="AT1190" s="30"/>
      <c r="AU1190" s="68"/>
      <c r="AV1190" s="30"/>
      <c r="AX1190" s="40"/>
      <c r="AY1190"/>
    </row>
    <row r="1191" spans="4:51" ht="13" customHeight="1">
      <c r="D1191" s="25"/>
      <c r="AP1191" s="69"/>
      <c r="AQ1191" s="21"/>
      <c r="AR1191" s="30"/>
      <c r="AS1191" s="30"/>
      <c r="AT1191" s="30"/>
      <c r="AU1191" s="68"/>
      <c r="AV1191" s="30"/>
      <c r="AX1191" s="40"/>
      <c r="AY1191"/>
    </row>
    <row r="1192" spans="4:51" ht="13" customHeight="1">
      <c r="D1192" s="25"/>
      <c r="AP1192" s="69"/>
      <c r="AQ1192" s="21"/>
      <c r="AR1192" s="30"/>
      <c r="AS1192" s="30"/>
      <c r="AT1192" s="30"/>
      <c r="AU1192" s="68"/>
      <c r="AV1192" s="30"/>
      <c r="AX1192" s="40"/>
      <c r="AY1192"/>
    </row>
    <row r="1193" spans="4:51" ht="13" customHeight="1">
      <c r="D1193" s="25"/>
      <c r="AP1193" s="69"/>
      <c r="AQ1193" s="21"/>
      <c r="AR1193" s="30"/>
      <c r="AS1193" s="30"/>
      <c r="AT1193" s="30"/>
      <c r="AU1193" s="68"/>
      <c r="AV1193" s="30"/>
      <c r="AX1193" s="40"/>
      <c r="AY1193"/>
    </row>
    <row r="1194" spans="4:51" ht="13" customHeight="1">
      <c r="D1194" s="25"/>
      <c r="AP1194" s="69"/>
      <c r="AQ1194" s="21"/>
      <c r="AR1194" s="30"/>
      <c r="AS1194" s="30"/>
      <c r="AT1194" s="30"/>
      <c r="AU1194" s="68"/>
      <c r="AV1194" s="30"/>
      <c r="AX1194" s="40"/>
      <c r="AY1194"/>
    </row>
    <row r="1195" spans="4:51" ht="13" customHeight="1">
      <c r="D1195" s="25"/>
      <c r="AP1195" s="69"/>
      <c r="AQ1195" s="21"/>
      <c r="AR1195" s="30"/>
      <c r="AS1195" s="30"/>
      <c r="AT1195" s="30"/>
      <c r="AU1195" s="68"/>
      <c r="AV1195" s="30"/>
      <c r="AX1195" s="40"/>
      <c r="AY1195"/>
    </row>
    <row r="1196" spans="4:51" ht="13" customHeight="1">
      <c r="D1196" s="25"/>
      <c r="AP1196" s="69"/>
      <c r="AQ1196" s="21"/>
      <c r="AR1196" s="30"/>
      <c r="AS1196" s="30"/>
      <c r="AT1196" s="30"/>
      <c r="AU1196" s="68"/>
      <c r="AV1196" s="30"/>
      <c r="AX1196" s="40"/>
      <c r="AY1196"/>
    </row>
    <row r="1197" spans="4:51" ht="13" customHeight="1">
      <c r="D1197" s="25"/>
      <c r="AP1197" s="69"/>
      <c r="AQ1197" s="21"/>
      <c r="AR1197" s="30"/>
      <c r="AS1197" s="30"/>
      <c r="AT1197" s="30"/>
      <c r="AU1197" s="68"/>
      <c r="AV1197" s="30"/>
      <c r="AX1197" s="40"/>
      <c r="AY1197"/>
    </row>
    <row r="1198" spans="4:51" ht="13" customHeight="1">
      <c r="D1198" s="25"/>
      <c r="AP1198" s="69"/>
      <c r="AQ1198" s="21"/>
      <c r="AR1198" s="30"/>
      <c r="AS1198" s="30"/>
      <c r="AT1198" s="30"/>
      <c r="AU1198" s="68"/>
      <c r="AV1198" s="30"/>
      <c r="AX1198" s="40"/>
      <c r="AY1198"/>
    </row>
    <row r="1199" spans="4:51" ht="13" customHeight="1">
      <c r="D1199" s="25"/>
      <c r="AP1199" s="69"/>
      <c r="AQ1199" s="21"/>
      <c r="AR1199" s="30"/>
      <c r="AS1199" s="30"/>
      <c r="AT1199" s="30"/>
      <c r="AU1199" s="68"/>
      <c r="AV1199" s="30"/>
      <c r="AX1199" s="40"/>
      <c r="AY1199"/>
    </row>
    <row r="1200" spans="4:51" ht="13" customHeight="1">
      <c r="D1200" s="25"/>
      <c r="AP1200" s="69"/>
      <c r="AQ1200" s="21"/>
      <c r="AR1200" s="30"/>
      <c r="AS1200" s="30"/>
      <c r="AT1200" s="30"/>
      <c r="AU1200" s="68"/>
      <c r="AV1200" s="30"/>
      <c r="AX1200" s="40"/>
      <c r="AY1200"/>
    </row>
    <row r="1201" spans="4:51" ht="13" customHeight="1">
      <c r="D1201" s="25"/>
      <c r="AP1201" s="69"/>
      <c r="AQ1201" s="21"/>
      <c r="AR1201" s="30"/>
      <c r="AS1201" s="30"/>
      <c r="AT1201" s="30"/>
      <c r="AU1201" s="68"/>
      <c r="AV1201" s="30"/>
      <c r="AX1201" s="40"/>
      <c r="AY1201"/>
    </row>
    <row r="1202" spans="4:51" ht="13" customHeight="1">
      <c r="D1202" s="25"/>
      <c r="AP1202" s="69"/>
      <c r="AQ1202" s="21"/>
      <c r="AR1202" s="30"/>
      <c r="AS1202" s="30"/>
      <c r="AT1202" s="30"/>
      <c r="AU1202" s="68"/>
      <c r="AV1202" s="30"/>
      <c r="AX1202" s="40"/>
      <c r="AY1202"/>
    </row>
    <row r="1203" spans="4:51" ht="13" customHeight="1">
      <c r="D1203" s="25"/>
      <c r="AP1203" s="69"/>
      <c r="AQ1203" s="21"/>
      <c r="AR1203" s="30"/>
      <c r="AS1203" s="30"/>
      <c r="AT1203" s="30"/>
      <c r="AU1203" s="68"/>
      <c r="AV1203" s="30"/>
      <c r="AX1203" s="40"/>
      <c r="AY1203"/>
    </row>
    <row r="1204" spans="4:51" ht="13" customHeight="1">
      <c r="D1204" s="25"/>
      <c r="AP1204" s="69"/>
      <c r="AQ1204" s="21"/>
      <c r="AR1204" s="30"/>
      <c r="AS1204" s="30"/>
      <c r="AT1204" s="30"/>
      <c r="AU1204" s="68"/>
      <c r="AV1204" s="30"/>
      <c r="AX1204" s="40"/>
      <c r="AY1204"/>
    </row>
    <row r="1205" spans="4:51" ht="13" customHeight="1">
      <c r="D1205" s="25"/>
      <c r="AP1205" s="69"/>
      <c r="AQ1205" s="21"/>
      <c r="AR1205" s="30"/>
      <c r="AS1205" s="30"/>
      <c r="AT1205" s="30"/>
      <c r="AU1205" s="68"/>
      <c r="AV1205" s="30"/>
      <c r="AX1205" s="40"/>
      <c r="AY1205"/>
    </row>
    <row r="1206" spans="4:51" ht="13" customHeight="1">
      <c r="D1206" s="25"/>
      <c r="AP1206" s="69"/>
      <c r="AQ1206" s="21"/>
      <c r="AR1206" s="30"/>
      <c r="AS1206" s="30"/>
      <c r="AT1206" s="30"/>
      <c r="AU1206" s="68"/>
      <c r="AV1206" s="30"/>
      <c r="AX1206" s="40"/>
      <c r="AY1206"/>
    </row>
    <row r="1207" spans="4:51" ht="13" customHeight="1">
      <c r="D1207" s="25"/>
      <c r="AP1207" s="69"/>
      <c r="AQ1207" s="21"/>
      <c r="AR1207" s="30"/>
      <c r="AS1207" s="30"/>
      <c r="AT1207" s="30"/>
      <c r="AU1207" s="68"/>
      <c r="AV1207" s="30"/>
      <c r="AX1207" s="40"/>
      <c r="AY1207"/>
    </row>
    <row r="1208" spans="4:51" ht="13" customHeight="1">
      <c r="D1208" s="25"/>
      <c r="AP1208" s="69"/>
      <c r="AQ1208" s="21"/>
      <c r="AR1208" s="30"/>
      <c r="AS1208" s="30"/>
      <c r="AT1208" s="30"/>
      <c r="AU1208" s="68"/>
      <c r="AV1208" s="30"/>
      <c r="AX1208" s="40"/>
      <c r="AY1208"/>
    </row>
    <row r="1209" spans="4:51" ht="13" customHeight="1">
      <c r="D1209" s="25"/>
      <c r="AP1209" s="69"/>
      <c r="AQ1209" s="21"/>
      <c r="AR1209" s="30"/>
      <c r="AS1209" s="30"/>
      <c r="AT1209" s="30"/>
      <c r="AU1209" s="68"/>
      <c r="AV1209" s="30"/>
      <c r="AX1209" s="40"/>
      <c r="AY1209"/>
    </row>
    <row r="1210" spans="4:51" ht="13" customHeight="1">
      <c r="D1210" s="25"/>
      <c r="AP1210" s="69"/>
      <c r="AQ1210" s="21"/>
      <c r="AR1210" s="30"/>
      <c r="AS1210" s="30"/>
      <c r="AT1210" s="30"/>
      <c r="AU1210" s="68"/>
      <c r="AV1210" s="30"/>
      <c r="AX1210" s="40"/>
      <c r="AY1210"/>
    </row>
    <row r="1211" spans="4:51" ht="13" customHeight="1">
      <c r="D1211" s="25"/>
      <c r="AP1211" s="69"/>
      <c r="AQ1211" s="21"/>
      <c r="AR1211" s="30"/>
      <c r="AS1211" s="30"/>
      <c r="AT1211" s="30"/>
      <c r="AU1211" s="68"/>
      <c r="AV1211" s="30"/>
      <c r="AX1211" s="40"/>
      <c r="AY1211"/>
    </row>
    <row r="1212" spans="4:51" ht="13" customHeight="1">
      <c r="D1212" s="25"/>
      <c r="AP1212" s="69"/>
      <c r="AQ1212" s="21"/>
      <c r="AR1212" s="30"/>
      <c r="AS1212" s="30"/>
      <c r="AT1212" s="30"/>
      <c r="AU1212" s="68"/>
      <c r="AV1212" s="30"/>
      <c r="AX1212" s="40"/>
      <c r="AY1212"/>
    </row>
    <row r="1213" spans="4:51" ht="13" customHeight="1">
      <c r="D1213" s="25"/>
      <c r="AP1213" s="69"/>
      <c r="AQ1213" s="21"/>
      <c r="AR1213" s="30"/>
      <c r="AS1213" s="30"/>
      <c r="AT1213" s="30"/>
      <c r="AU1213" s="68"/>
      <c r="AV1213" s="30"/>
      <c r="AX1213" s="40"/>
      <c r="AY1213"/>
    </row>
    <row r="1214" spans="4:51" ht="13" customHeight="1">
      <c r="D1214" s="25"/>
      <c r="AP1214" s="69"/>
      <c r="AQ1214" s="21"/>
      <c r="AR1214" s="30"/>
      <c r="AS1214" s="30"/>
      <c r="AT1214" s="30"/>
      <c r="AU1214" s="68"/>
      <c r="AV1214" s="30"/>
      <c r="AX1214" s="40"/>
      <c r="AY1214"/>
    </row>
    <row r="1215" spans="4:51" ht="13" customHeight="1">
      <c r="D1215" s="25"/>
      <c r="AP1215" s="69"/>
      <c r="AQ1215" s="21"/>
      <c r="AR1215" s="30"/>
      <c r="AS1215" s="30"/>
      <c r="AT1215" s="30"/>
      <c r="AU1215" s="68"/>
      <c r="AV1215" s="30"/>
      <c r="AX1215" s="40"/>
      <c r="AY1215"/>
    </row>
    <row r="1216" spans="4:51" ht="13" customHeight="1">
      <c r="D1216" s="25"/>
      <c r="AP1216" s="69"/>
      <c r="AQ1216" s="21"/>
      <c r="AR1216" s="30"/>
      <c r="AS1216" s="30"/>
      <c r="AT1216" s="30"/>
      <c r="AU1216" s="68"/>
      <c r="AV1216" s="30"/>
      <c r="AX1216" s="40"/>
      <c r="AY1216"/>
    </row>
    <row r="1217" spans="4:51" ht="13" customHeight="1">
      <c r="D1217" s="25"/>
      <c r="AP1217" s="69"/>
      <c r="AQ1217" s="21"/>
      <c r="AR1217" s="30"/>
      <c r="AS1217" s="30"/>
      <c r="AT1217" s="30"/>
      <c r="AU1217" s="68"/>
      <c r="AV1217" s="30"/>
      <c r="AX1217" s="40"/>
      <c r="AY1217"/>
    </row>
    <row r="1218" spans="4:51" ht="13" customHeight="1">
      <c r="D1218" s="25"/>
      <c r="AP1218" s="69"/>
      <c r="AQ1218" s="21"/>
      <c r="AR1218" s="30"/>
      <c r="AS1218" s="30"/>
      <c r="AT1218" s="30"/>
      <c r="AU1218" s="68"/>
      <c r="AV1218" s="30"/>
      <c r="AX1218" s="40"/>
      <c r="AY1218"/>
    </row>
    <row r="1219" spans="4:51" ht="13" customHeight="1">
      <c r="D1219" s="25"/>
      <c r="AP1219" s="69"/>
      <c r="AQ1219" s="21"/>
      <c r="AR1219" s="30"/>
      <c r="AS1219" s="30"/>
      <c r="AT1219" s="30"/>
      <c r="AU1219" s="68"/>
      <c r="AV1219" s="30"/>
      <c r="AX1219" s="40"/>
      <c r="AY1219"/>
    </row>
    <row r="1220" spans="4:51" ht="13" customHeight="1">
      <c r="D1220" s="25"/>
      <c r="AP1220" s="69"/>
      <c r="AQ1220" s="21"/>
      <c r="AR1220" s="30"/>
      <c r="AS1220" s="30"/>
      <c r="AT1220" s="30"/>
      <c r="AU1220" s="68"/>
      <c r="AV1220" s="30"/>
      <c r="AX1220" s="40"/>
      <c r="AY1220"/>
    </row>
    <row r="1221" spans="4:51" ht="13" customHeight="1">
      <c r="D1221" s="25"/>
      <c r="AP1221" s="69"/>
      <c r="AQ1221" s="21"/>
      <c r="AR1221" s="30"/>
      <c r="AS1221" s="30"/>
      <c r="AT1221" s="30"/>
      <c r="AU1221" s="68"/>
      <c r="AV1221" s="30"/>
      <c r="AX1221" s="40"/>
      <c r="AY1221"/>
    </row>
    <row r="1222" spans="4:51" ht="13" customHeight="1">
      <c r="D1222" s="25"/>
      <c r="AP1222" s="69"/>
      <c r="AQ1222" s="21"/>
      <c r="AR1222" s="30"/>
      <c r="AS1222" s="30"/>
      <c r="AT1222" s="30"/>
      <c r="AU1222" s="68"/>
      <c r="AV1222" s="30"/>
      <c r="AX1222" s="40"/>
      <c r="AY1222"/>
    </row>
    <row r="1223" spans="4:51" ht="13" customHeight="1">
      <c r="D1223" s="25"/>
      <c r="AP1223" s="69"/>
      <c r="AQ1223" s="21"/>
      <c r="AR1223" s="30"/>
      <c r="AS1223" s="30"/>
      <c r="AT1223" s="30"/>
      <c r="AU1223" s="68"/>
      <c r="AV1223" s="30"/>
      <c r="AX1223" s="40"/>
      <c r="AY1223"/>
    </row>
    <row r="1224" spans="4:51" ht="13" customHeight="1">
      <c r="D1224" s="25"/>
      <c r="AP1224" s="69"/>
      <c r="AQ1224" s="21"/>
      <c r="AR1224" s="30"/>
      <c r="AS1224" s="30"/>
      <c r="AT1224" s="30"/>
      <c r="AU1224" s="68"/>
      <c r="AV1224" s="30"/>
      <c r="AX1224" s="40"/>
      <c r="AY1224"/>
    </row>
    <row r="1225" spans="4:51" ht="13" customHeight="1">
      <c r="D1225" s="25"/>
      <c r="AP1225" s="69"/>
      <c r="AQ1225" s="21"/>
      <c r="AR1225" s="30"/>
      <c r="AS1225" s="30"/>
      <c r="AT1225" s="30"/>
      <c r="AU1225" s="68"/>
      <c r="AV1225" s="30"/>
      <c r="AX1225" s="40"/>
      <c r="AY1225"/>
    </row>
    <row r="1226" spans="4:51" ht="13" customHeight="1">
      <c r="D1226" s="25"/>
      <c r="AP1226" s="69"/>
      <c r="AQ1226" s="21"/>
      <c r="AR1226" s="30"/>
      <c r="AS1226" s="30"/>
      <c r="AT1226" s="30"/>
      <c r="AU1226" s="68"/>
      <c r="AV1226" s="30"/>
      <c r="AX1226" s="40"/>
      <c r="AY1226"/>
    </row>
    <row r="1227" spans="4:51" ht="13" customHeight="1">
      <c r="D1227" s="25"/>
      <c r="AP1227" s="69"/>
      <c r="AQ1227" s="21"/>
      <c r="AR1227" s="30"/>
      <c r="AS1227" s="30"/>
      <c r="AT1227" s="30"/>
      <c r="AU1227" s="68"/>
      <c r="AV1227" s="30"/>
      <c r="AX1227" s="40"/>
      <c r="AY1227"/>
    </row>
    <row r="1228" spans="4:51" ht="13" customHeight="1">
      <c r="D1228" s="25"/>
      <c r="AP1228" s="69"/>
      <c r="AQ1228" s="21"/>
      <c r="AR1228" s="30"/>
      <c r="AS1228" s="30"/>
      <c r="AT1228" s="30"/>
      <c r="AU1228" s="68"/>
      <c r="AV1228" s="30"/>
      <c r="AX1228" s="40"/>
      <c r="AY1228"/>
    </row>
    <row r="1229" spans="4:51" ht="13" customHeight="1">
      <c r="D1229" s="25"/>
      <c r="AP1229" s="69"/>
      <c r="AQ1229" s="21"/>
      <c r="AR1229" s="30"/>
      <c r="AS1229" s="30"/>
      <c r="AT1229" s="30"/>
      <c r="AU1229" s="68"/>
      <c r="AV1229" s="30"/>
      <c r="AX1229" s="40"/>
      <c r="AY1229"/>
    </row>
    <row r="1230" spans="4:51" ht="13" customHeight="1">
      <c r="D1230" s="25"/>
      <c r="AP1230" s="69"/>
      <c r="AQ1230" s="21"/>
      <c r="AR1230" s="30"/>
      <c r="AS1230" s="30"/>
      <c r="AT1230" s="30"/>
      <c r="AU1230" s="68"/>
      <c r="AV1230" s="30"/>
      <c r="AX1230" s="40"/>
      <c r="AY1230"/>
    </row>
    <row r="1231" spans="4:51" ht="13" customHeight="1">
      <c r="D1231" s="25"/>
      <c r="AP1231" s="69"/>
      <c r="AQ1231" s="21"/>
      <c r="AR1231" s="30"/>
      <c r="AS1231" s="30"/>
      <c r="AT1231" s="30"/>
      <c r="AU1231" s="68"/>
      <c r="AV1231" s="30"/>
      <c r="AX1231" s="40"/>
      <c r="AY1231"/>
    </row>
    <row r="1232" spans="4:51" ht="13" customHeight="1">
      <c r="D1232" s="25"/>
      <c r="AP1232" s="69"/>
      <c r="AQ1232" s="21"/>
      <c r="AR1232" s="30"/>
      <c r="AS1232" s="30"/>
      <c r="AT1232" s="30"/>
      <c r="AU1232" s="68"/>
      <c r="AV1232" s="30"/>
      <c r="AX1232" s="40"/>
      <c r="AY1232"/>
    </row>
    <row r="1233" spans="4:51" ht="13" customHeight="1">
      <c r="D1233" s="25"/>
      <c r="AP1233" s="69"/>
      <c r="AQ1233" s="21"/>
      <c r="AR1233" s="30"/>
      <c r="AS1233" s="30"/>
      <c r="AT1233" s="30"/>
      <c r="AU1233" s="68"/>
      <c r="AV1233" s="30"/>
      <c r="AX1233" s="40"/>
      <c r="AY1233"/>
    </row>
    <row r="1234" spans="4:51" ht="13" customHeight="1">
      <c r="D1234" s="25"/>
      <c r="AP1234" s="69"/>
      <c r="AQ1234" s="21"/>
      <c r="AR1234" s="30"/>
      <c r="AS1234" s="30"/>
      <c r="AT1234" s="30"/>
      <c r="AU1234" s="68"/>
      <c r="AV1234" s="30"/>
      <c r="AX1234" s="40"/>
      <c r="AY1234"/>
    </row>
    <row r="1235" spans="4:51" ht="13" customHeight="1">
      <c r="D1235" s="25"/>
      <c r="AP1235" s="69"/>
      <c r="AQ1235" s="21"/>
      <c r="AR1235" s="30"/>
      <c r="AS1235" s="30"/>
      <c r="AT1235" s="30"/>
      <c r="AU1235" s="68"/>
      <c r="AV1235" s="30"/>
      <c r="AX1235" s="40"/>
      <c r="AY1235"/>
    </row>
    <row r="1236" spans="4:51" ht="13" customHeight="1">
      <c r="D1236" s="25"/>
      <c r="AP1236" s="69"/>
      <c r="AQ1236" s="21"/>
      <c r="AR1236" s="30"/>
      <c r="AS1236" s="30"/>
      <c r="AT1236" s="30"/>
      <c r="AU1236" s="68"/>
      <c r="AV1236" s="30"/>
      <c r="AX1236" s="40"/>
      <c r="AY1236"/>
    </row>
    <row r="1237" spans="4:51" ht="13" customHeight="1">
      <c r="D1237" s="25"/>
      <c r="AP1237" s="69"/>
      <c r="AQ1237" s="21"/>
      <c r="AR1237" s="30"/>
      <c r="AS1237" s="30"/>
      <c r="AT1237" s="30"/>
      <c r="AU1237" s="68"/>
      <c r="AV1237" s="30"/>
      <c r="AX1237" s="40"/>
      <c r="AY1237"/>
    </row>
    <row r="1238" spans="4:51" ht="13" customHeight="1">
      <c r="D1238" s="25"/>
      <c r="AP1238" s="69"/>
      <c r="AQ1238" s="21"/>
      <c r="AR1238" s="30"/>
      <c r="AS1238" s="30"/>
      <c r="AT1238" s="30"/>
      <c r="AU1238" s="68"/>
      <c r="AV1238" s="30"/>
      <c r="AX1238" s="40"/>
      <c r="AY1238"/>
    </row>
    <row r="1239" spans="4:51" ht="13" customHeight="1">
      <c r="D1239" s="25"/>
      <c r="AP1239" s="69"/>
      <c r="AQ1239" s="21"/>
      <c r="AR1239" s="30"/>
      <c r="AS1239" s="30"/>
      <c r="AT1239" s="30"/>
      <c r="AU1239" s="68"/>
      <c r="AV1239" s="30"/>
      <c r="AX1239" s="40"/>
      <c r="AY1239"/>
    </row>
    <row r="1240" spans="4:51" ht="13" customHeight="1">
      <c r="D1240" s="25"/>
      <c r="AP1240" s="69"/>
      <c r="AQ1240" s="21"/>
      <c r="AR1240" s="30"/>
      <c r="AS1240" s="30"/>
      <c r="AT1240" s="30"/>
      <c r="AU1240" s="68"/>
      <c r="AV1240" s="30"/>
      <c r="AX1240" s="40"/>
      <c r="AY1240"/>
    </row>
    <row r="1241" spans="4:51" ht="13" customHeight="1">
      <c r="D1241" s="25"/>
      <c r="AP1241" s="69"/>
      <c r="AQ1241" s="21"/>
      <c r="AR1241" s="30"/>
      <c r="AS1241" s="30"/>
      <c r="AT1241" s="30"/>
      <c r="AU1241" s="68"/>
      <c r="AV1241" s="30"/>
      <c r="AX1241" s="40"/>
      <c r="AY1241"/>
    </row>
    <row r="1242" spans="4:51" ht="13" customHeight="1">
      <c r="D1242" s="25"/>
      <c r="AP1242" s="69"/>
      <c r="AQ1242" s="21"/>
      <c r="AR1242" s="30"/>
      <c r="AS1242" s="30"/>
      <c r="AT1242" s="30"/>
      <c r="AU1242" s="68"/>
      <c r="AV1242" s="30"/>
      <c r="AX1242" s="40"/>
      <c r="AY1242"/>
    </row>
    <row r="1243" spans="4:51" ht="13" customHeight="1">
      <c r="D1243" s="25"/>
      <c r="AP1243" s="69"/>
      <c r="AQ1243" s="21"/>
      <c r="AR1243" s="30"/>
      <c r="AS1243" s="30"/>
      <c r="AT1243" s="30"/>
      <c r="AU1243" s="68"/>
      <c r="AV1243" s="30"/>
      <c r="AX1243" s="40"/>
      <c r="AY1243"/>
    </row>
    <row r="1244" spans="4:51" ht="13" customHeight="1">
      <c r="D1244" s="25"/>
      <c r="AP1244" s="69"/>
      <c r="AQ1244" s="21"/>
      <c r="AR1244" s="30"/>
      <c r="AS1244" s="30"/>
      <c r="AT1244" s="30"/>
      <c r="AU1244" s="68"/>
      <c r="AV1244" s="30"/>
      <c r="AX1244" s="40"/>
      <c r="AY1244"/>
    </row>
    <row r="1245" spans="4:51" ht="13" customHeight="1">
      <c r="D1245" s="25"/>
      <c r="AP1245" s="69"/>
      <c r="AQ1245" s="21"/>
      <c r="AR1245" s="30"/>
      <c r="AS1245" s="30"/>
      <c r="AT1245" s="30"/>
      <c r="AU1245" s="68"/>
      <c r="AV1245" s="30"/>
      <c r="AX1245" s="40"/>
      <c r="AY1245"/>
    </row>
    <row r="1246" spans="4:51" ht="13" customHeight="1">
      <c r="D1246" s="25"/>
      <c r="AP1246" s="69"/>
      <c r="AQ1246" s="21"/>
      <c r="AR1246" s="30"/>
      <c r="AS1246" s="30"/>
      <c r="AT1246" s="30"/>
      <c r="AU1246" s="68"/>
      <c r="AV1246" s="30"/>
      <c r="AX1246" s="40"/>
      <c r="AY1246"/>
    </row>
    <row r="1247" spans="4:51" ht="13" customHeight="1">
      <c r="D1247" s="25"/>
      <c r="AP1247" s="69"/>
      <c r="AQ1247" s="21"/>
      <c r="AR1247" s="30"/>
      <c r="AS1247" s="30"/>
      <c r="AT1247" s="30"/>
      <c r="AU1247" s="68"/>
      <c r="AV1247" s="30"/>
      <c r="AX1247" s="40"/>
      <c r="AY1247"/>
    </row>
    <row r="1248" spans="4:51" ht="13" customHeight="1">
      <c r="D1248" s="25"/>
      <c r="AP1248" s="69"/>
      <c r="AQ1248" s="21"/>
      <c r="AR1248" s="30"/>
      <c r="AS1248" s="30"/>
      <c r="AT1248" s="30"/>
      <c r="AU1248" s="68"/>
      <c r="AV1248" s="30"/>
      <c r="AX1248" s="40"/>
      <c r="AY1248"/>
    </row>
    <row r="1249" spans="4:51" ht="13" customHeight="1">
      <c r="D1249" s="25"/>
      <c r="AP1249" s="69"/>
      <c r="AQ1249" s="21"/>
      <c r="AR1249" s="30"/>
      <c r="AS1249" s="30"/>
      <c r="AT1249" s="30"/>
      <c r="AU1249" s="68"/>
      <c r="AV1249" s="30"/>
      <c r="AX1249" s="40"/>
      <c r="AY1249"/>
    </row>
    <row r="1250" spans="4:51" ht="13" customHeight="1">
      <c r="D1250" s="25"/>
      <c r="AP1250" s="69"/>
      <c r="AQ1250" s="21"/>
      <c r="AR1250" s="30"/>
      <c r="AS1250" s="30"/>
      <c r="AT1250" s="30"/>
      <c r="AU1250" s="68"/>
      <c r="AV1250" s="30"/>
      <c r="AX1250" s="40"/>
      <c r="AY1250"/>
    </row>
    <row r="1251" spans="4:51" ht="13" customHeight="1">
      <c r="D1251" s="25"/>
      <c r="AP1251" s="69"/>
      <c r="AQ1251" s="21"/>
      <c r="AR1251" s="30"/>
      <c r="AS1251" s="30"/>
      <c r="AT1251" s="30"/>
      <c r="AU1251" s="68"/>
      <c r="AV1251" s="30"/>
      <c r="AX1251" s="40"/>
      <c r="AY1251"/>
    </row>
    <row r="1252" spans="4:51" ht="13" customHeight="1">
      <c r="D1252" s="25"/>
      <c r="AP1252" s="69"/>
      <c r="AQ1252" s="21"/>
      <c r="AR1252" s="30"/>
      <c r="AS1252" s="30"/>
      <c r="AT1252" s="30"/>
      <c r="AU1252" s="68"/>
      <c r="AV1252" s="30"/>
      <c r="AX1252" s="40"/>
      <c r="AY1252"/>
    </row>
    <row r="1253" spans="4:51" ht="13" customHeight="1">
      <c r="D1253" s="25"/>
      <c r="AP1253" s="69"/>
      <c r="AQ1253" s="21"/>
      <c r="AR1253" s="30"/>
      <c r="AS1253" s="30"/>
      <c r="AT1253" s="30"/>
      <c r="AU1253" s="68"/>
      <c r="AV1253" s="30"/>
      <c r="AX1253" s="40"/>
      <c r="AY1253"/>
    </row>
    <row r="1254" spans="4:51" ht="13" customHeight="1">
      <c r="D1254" s="25"/>
      <c r="AP1254" s="69"/>
      <c r="AQ1254" s="21"/>
      <c r="AR1254" s="30"/>
      <c r="AS1254" s="30"/>
      <c r="AT1254" s="30"/>
      <c r="AU1254" s="68"/>
      <c r="AV1254" s="30"/>
      <c r="AX1254" s="40"/>
      <c r="AY1254"/>
    </row>
    <row r="1255" spans="4:51" ht="13" customHeight="1">
      <c r="D1255" s="25"/>
      <c r="AP1255" s="69"/>
      <c r="AQ1255" s="21"/>
      <c r="AR1255" s="30"/>
      <c r="AS1255" s="30"/>
      <c r="AT1255" s="30"/>
      <c r="AU1255" s="68"/>
      <c r="AV1255" s="30"/>
      <c r="AX1255" s="40"/>
      <c r="AY1255"/>
    </row>
    <row r="1256" spans="4:51" ht="13" customHeight="1">
      <c r="D1256" s="25"/>
      <c r="AP1256" s="69"/>
      <c r="AQ1256" s="21"/>
      <c r="AR1256" s="30"/>
      <c r="AS1256" s="30"/>
      <c r="AT1256" s="30"/>
      <c r="AU1256" s="68"/>
      <c r="AV1256" s="30"/>
      <c r="AX1256" s="40"/>
      <c r="AY1256"/>
    </row>
    <row r="1257" spans="4:51" ht="13" customHeight="1">
      <c r="D1257" s="25"/>
      <c r="AP1257" s="69"/>
      <c r="AQ1257" s="21"/>
      <c r="AR1257" s="30"/>
      <c r="AS1257" s="30"/>
      <c r="AT1257" s="30"/>
      <c r="AU1257" s="68"/>
      <c r="AV1257" s="30"/>
      <c r="AX1257" s="40"/>
      <c r="AY1257"/>
    </row>
    <row r="1258" spans="4:51" ht="13" customHeight="1">
      <c r="D1258" s="25"/>
      <c r="AP1258" s="69"/>
      <c r="AQ1258" s="21"/>
      <c r="AR1258" s="30"/>
      <c r="AS1258" s="30"/>
      <c r="AT1258" s="30"/>
      <c r="AU1258" s="68"/>
      <c r="AV1258" s="30"/>
      <c r="AX1258" s="40"/>
      <c r="AY1258"/>
    </row>
    <row r="1259" spans="4:51" ht="13" customHeight="1">
      <c r="D1259" s="25"/>
      <c r="AP1259" s="69"/>
      <c r="AQ1259" s="21"/>
      <c r="AR1259" s="30"/>
      <c r="AS1259" s="30"/>
      <c r="AT1259" s="30"/>
      <c r="AU1259" s="68"/>
      <c r="AV1259" s="30"/>
      <c r="AX1259" s="40"/>
      <c r="AY1259"/>
    </row>
    <row r="1260" spans="4:51" ht="13" customHeight="1">
      <c r="D1260" s="25"/>
      <c r="AP1260" s="69"/>
      <c r="AQ1260" s="21"/>
      <c r="AR1260" s="30"/>
      <c r="AS1260" s="30"/>
      <c r="AT1260" s="30"/>
      <c r="AU1260" s="68"/>
      <c r="AV1260" s="30"/>
      <c r="AX1260" s="40"/>
      <c r="AY1260"/>
    </row>
    <row r="1261" spans="4:51" ht="13" customHeight="1">
      <c r="D1261" s="25"/>
      <c r="AP1261" s="69"/>
      <c r="AQ1261" s="21"/>
      <c r="AR1261" s="30"/>
      <c r="AS1261" s="30"/>
      <c r="AT1261" s="30"/>
      <c r="AU1261" s="68"/>
      <c r="AV1261" s="30"/>
      <c r="AX1261" s="40"/>
      <c r="AY1261"/>
    </row>
    <row r="1262" spans="4:51" ht="13" customHeight="1">
      <c r="D1262" s="25"/>
      <c r="AP1262" s="69"/>
      <c r="AQ1262" s="21"/>
      <c r="AR1262" s="30"/>
      <c r="AS1262" s="30"/>
      <c r="AT1262" s="30"/>
      <c r="AU1262" s="68"/>
      <c r="AV1262" s="30"/>
      <c r="AX1262" s="40"/>
      <c r="AY1262"/>
    </row>
    <row r="1263" spans="4:51" ht="13" customHeight="1">
      <c r="D1263" s="25"/>
      <c r="AP1263" s="69"/>
      <c r="AQ1263" s="21"/>
      <c r="AR1263" s="30"/>
      <c r="AS1263" s="30"/>
      <c r="AT1263" s="30"/>
      <c r="AU1263" s="68"/>
      <c r="AV1263" s="30"/>
      <c r="AX1263" s="40"/>
      <c r="AY1263"/>
    </row>
    <row r="1264" spans="4:51" ht="13" customHeight="1">
      <c r="D1264" s="25"/>
      <c r="AP1264" s="69"/>
      <c r="AQ1264" s="21"/>
      <c r="AR1264" s="30"/>
      <c r="AS1264" s="30"/>
      <c r="AT1264" s="30"/>
      <c r="AU1264" s="68"/>
      <c r="AV1264" s="30"/>
      <c r="AX1264" s="40"/>
      <c r="AY1264"/>
    </row>
    <row r="1265" spans="4:51" ht="13" customHeight="1">
      <c r="D1265" s="25"/>
      <c r="AP1265" s="69"/>
      <c r="AQ1265" s="21"/>
      <c r="AR1265" s="30"/>
      <c r="AS1265" s="30"/>
      <c r="AT1265" s="30"/>
      <c r="AU1265" s="68"/>
      <c r="AV1265" s="30"/>
      <c r="AX1265" s="40"/>
      <c r="AY1265"/>
    </row>
    <row r="1266" spans="4:51" ht="13" customHeight="1">
      <c r="D1266" s="25"/>
      <c r="AP1266" s="69"/>
      <c r="AQ1266" s="21"/>
      <c r="AR1266" s="30"/>
      <c r="AS1266" s="30"/>
      <c r="AT1266" s="30"/>
      <c r="AU1266" s="68"/>
      <c r="AV1266" s="30"/>
      <c r="AX1266" s="40"/>
      <c r="AY1266"/>
    </row>
    <row r="1267" spans="4:51" ht="13" customHeight="1">
      <c r="D1267" s="25"/>
      <c r="AP1267" s="69"/>
      <c r="AQ1267" s="21"/>
      <c r="AR1267" s="30"/>
      <c r="AS1267" s="30"/>
      <c r="AT1267" s="30"/>
      <c r="AU1267" s="68"/>
      <c r="AV1267" s="30"/>
      <c r="AX1267" s="40"/>
      <c r="AY1267"/>
    </row>
    <row r="1268" spans="4:51" ht="13" customHeight="1">
      <c r="D1268" s="25"/>
      <c r="AP1268" s="69"/>
      <c r="AQ1268" s="21"/>
      <c r="AR1268" s="30"/>
      <c r="AS1268" s="30"/>
      <c r="AT1268" s="30"/>
      <c r="AU1268" s="68"/>
      <c r="AV1268" s="30"/>
      <c r="AX1268" s="40"/>
      <c r="AY1268"/>
    </row>
    <row r="1269" spans="4:51" ht="13" customHeight="1">
      <c r="D1269" s="25"/>
      <c r="AP1269" s="69"/>
      <c r="AQ1269" s="21"/>
      <c r="AR1269" s="30"/>
      <c r="AS1269" s="30"/>
      <c r="AT1269" s="30"/>
      <c r="AU1269" s="68"/>
      <c r="AV1269" s="30"/>
      <c r="AX1269" s="40"/>
      <c r="AY1269"/>
    </row>
    <row r="1270" spans="4:51" ht="13" customHeight="1">
      <c r="D1270" s="25"/>
      <c r="AP1270" s="69"/>
      <c r="AQ1270" s="21"/>
      <c r="AR1270" s="30"/>
      <c r="AS1270" s="30"/>
      <c r="AT1270" s="30"/>
      <c r="AU1270" s="68"/>
      <c r="AV1270" s="30"/>
      <c r="AX1270" s="40"/>
      <c r="AY1270"/>
    </row>
    <row r="1271" spans="4:51" ht="13" customHeight="1">
      <c r="D1271" s="25"/>
      <c r="AP1271" s="69"/>
      <c r="AQ1271" s="21"/>
      <c r="AR1271" s="30"/>
      <c r="AS1271" s="30"/>
      <c r="AT1271" s="30"/>
      <c r="AU1271" s="68"/>
      <c r="AV1271" s="30"/>
      <c r="AX1271" s="40"/>
      <c r="AY1271"/>
    </row>
    <row r="1272" spans="4:51" ht="13" customHeight="1">
      <c r="D1272" s="25"/>
      <c r="AP1272" s="69"/>
      <c r="AQ1272" s="21"/>
      <c r="AR1272" s="30"/>
      <c r="AS1272" s="30"/>
      <c r="AT1272" s="30"/>
      <c r="AU1272" s="68"/>
      <c r="AV1272" s="30"/>
      <c r="AX1272" s="40"/>
      <c r="AY1272"/>
    </row>
    <row r="1273" spans="4:51" ht="13" customHeight="1">
      <c r="D1273" s="25"/>
      <c r="AP1273" s="69"/>
      <c r="AQ1273" s="21"/>
      <c r="AR1273" s="30"/>
      <c r="AS1273" s="30"/>
      <c r="AT1273" s="30"/>
      <c r="AU1273" s="68"/>
      <c r="AV1273" s="30"/>
      <c r="AX1273" s="40"/>
      <c r="AY1273"/>
    </row>
    <row r="1274" spans="4:51" ht="13" customHeight="1">
      <c r="D1274" s="25"/>
      <c r="AP1274" s="69"/>
      <c r="AQ1274" s="21"/>
      <c r="AR1274" s="30"/>
      <c r="AS1274" s="30"/>
      <c r="AT1274" s="30"/>
      <c r="AU1274" s="68"/>
      <c r="AV1274" s="30"/>
      <c r="AX1274" s="40"/>
      <c r="AY1274"/>
    </row>
    <row r="1275" spans="4:51" ht="13" customHeight="1">
      <c r="D1275" s="25"/>
      <c r="AP1275" s="69"/>
      <c r="AQ1275" s="21"/>
      <c r="AR1275" s="30"/>
      <c r="AS1275" s="30"/>
      <c r="AT1275" s="30"/>
      <c r="AU1275" s="68"/>
      <c r="AV1275" s="30"/>
      <c r="AX1275" s="40"/>
      <c r="AY1275"/>
    </row>
    <row r="1276" spans="4:51" ht="13" customHeight="1">
      <c r="D1276" s="25"/>
      <c r="AP1276" s="69"/>
      <c r="AQ1276" s="21"/>
      <c r="AR1276" s="30"/>
      <c r="AS1276" s="30"/>
      <c r="AT1276" s="30"/>
      <c r="AU1276" s="68"/>
      <c r="AV1276" s="30"/>
      <c r="AX1276" s="40"/>
      <c r="AY1276"/>
    </row>
    <row r="1277" spans="4:51" ht="13" customHeight="1">
      <c r="D1277" s="25"/>
      <c r="AP1277" s="69"/>
      <c r="AQ1277" s="21"/>
      <c r="AR1277" s="30"/>
      <c r="AS1277" s="30"/>
      <c r="AT1277" s="30"/>
      <c r="AU1277" s="68"/>
      <c r="AV1277" s="30"/>
      <c r="AX1277" s="40"/>
      <c r="AY1277"/>
    </row>
    <row r="1278" spans="4:51" ht="13" customHeight="1">
      <c r="D1278" s="25"/>
      <c r="AP1278" s="69"/>
      <c r="AQ1278" s="21"/>
      <c r="AR1278" s="30"/>
      <c r="AS1278" s="30"/>
      <c r="AT1278" s="30"/>
      <c r="AU1278" s="68"/>
      <c r="AV1278" s="30"/>
      <c r="AX1278" s="40"/>
      <c r="AY1278"/>
    </row>
    <row r="1279" spans="4:51" ht="13" customHeight="1">
      <c r="D1279" s="25"/>
      <c r="AP1279" s="69"/>
      <c r="AQ1279" s="21"/>
      <c r="AR1279" s="30"/>
      <c r="AS1279" s="30"/>
      <c r="AT1279" s="30"/>
      <c r="AU1279" s="68"/>
      <c r="AV1279" s="30"/>
      <c r="AX1279" s="40"/>
      <c r="AY1279"/>
    </row>
    <row r="1280" spans="4:51" ht="13" customHeight="1">
      <c r="D1280" s="25"/>
      <c r="AP1280" s="69"/>
      <c r="AQ1280" s="21"/>
      <c r="AR1280" s="30"/>
      <c r="AS1280" s="30"/>
      <c r="AT1280" s="30"/>
      <c r="AU1280" s="68"/>
      <c r="AV1280" s="30"/>
      <c r="AX1280" s="40"/>
      <c r="AY1280"/>
    </row>
    <row r="1281" spans="4:51" ht="13" customHeight="1">
      <c r="D1281" s="25"/>
      <c r="AP1281" s="69"/>
      <c r="AQ1281" s="21"/>
      <c r="AR1281" s="30"/>
      <c r="AS1281" s="30"/>
      <c r="AT1281" s="30"/>
      <c r="AU1281" s="68"/>
      <c r="AV1281" s="30"/>
      <c r="AX1281" s="40"/>
      <c r="AY1281"/>
    </row>
    <row r="1282" spans="4:51" ht="13" customHeight="1">
      <c r="D1282" s="25"/>
      <c r="AP1282" s="69"/>
      <c r="AQ1282" s="21"/>
      <c r="AR1282" s="30"/>
      <c r="AS1282" s="30"/>
      <c r="AT1282" s="30"/>
      <c r="AU1282" s="68"/>
      <c r="AV1282" s="30"/>
      <c r="AX1282" s="40"/>
      <c r="AY1282"/>
    </row>
    <row r="1283" spans="4:51" ht="13" customHeight="1">
      <c r="D1283" s="25"/>
      <c r="AP1283" s="69"/>
      <c r="AQ1283" s="21"/>
      <c r="AR1283" s="30"/>
      <c r="AS1283" s="30"/>
      <c r="AT1283" s="30"/>
      <c r="AU1283" s="68"/>
      <c r="AV1283" s="30"/>
      <c r="AX1283" s="40"/>
      <c r="AY1283"/>
    </row>
    <row r="1284" spans="4:51" ht="13" customHeight="1">
      <c r="D1284" s="25"/>
      <c r="AP1284" s="69"/>
      <c r="AQ1284" s="21"/>
      <c r="AR1284" s="30"/>
      <c r="AS1284" s="30"/>
      <c r="AT1284" s="30"/>
      <c r="AU1284" s="68"/>
      <c r="AV1284" s="30"/>
      <c r="AX1284" s="40"/>
      <c r="AY1284"/>
    </row>
    <row r="1285" spans="4:51" ht="13" customHeight="1">
      <c r="D1285" s="25"/>
      <c r="AP1285" s="69"/>
      <c r="AQ1285" s="21"/>
      <c r="AR1285" s="30"/>
      <c r="AS1285" s="30"/>
      <c r="AT1285" s="30"/>
      <c r="AU1285" s="68"/>
      <c r="AV1285" s="30"/>
      <c r="AX1285" s="40"/>
      <c r="AY1285"/>
    </row>
    <row r="1286" spans="4:51" ht="13" customHeight="1">
      <c r="D1286" s="25"/>
      <c r="AP1286" s="69"/>
      <c r="AQ1286" s="21"/>
      <c r="AR1286" s="30"/>
      <c r="AS1286" s="30"/>
      <c r="AT1286" s="30"/>
      <c r="AU1286" s="68"/>
      <c r="AV1286" s="30"/>
      <c r="AX1286" s="40"/>
      <c r="AY1286"/>
    </row>
    <row r="1287" spans="4:51" ht="13" customHeight="1">
      <c r="D1287" s="25"/>
      <c r="AP1287" s="69"/>
      <c r="AQ1287" s="21"/>
      <c r="AR1287" s="30"/>
      <c r="AS1287" s="30"/>
      <c r="AT1287" s="30"/>
      <c r="AU1287" s="68"/>
      <c r="AV1287" s="30"/>
      <c r="AX1287" s="40"/>
      <c r="AY1287"/>
    </row>
    <row r="1288" spans="4:51" ht="13" customHeight="1">
      <c r="D1288" s="25"/>
      <c r="AP1288" s="69"/>
      <c r="AQ1288" s="21"/>
      <c r="AR1288" s="30"/>
      <c r="AS1288" s="30"/>
      <c r="AT1288" s="30"/>
      <c r="AU1288" s="68"/>
      <c r="AV1288" s="30"/>
      <c r="AX1288" s="40"/>
      <c r="AY1288"/>
    </row>
    <row r="1289" spans="4:51" ht="13" customHeight="1">
      <c r="D1289" s="25"/>
      <c r="AP1289" s="69"/>
      <c r="AQ1289" s="21"/>
      <c r="AR1289" s="30"/>
      <c r="AS1289" s="30"/>
      <c r="AT1289" s="30"/>
      <c r="AU1289" s="68"/>
      <c r="AV1289" s="30"/>
      <c r="AX1289" s="40"/>
      <c r="AY1289"/>
    </row>
    <row r="1290" spans="4:51" ht="13" customHeight="1">
      <c r="D1290" s="25"/>
      <c r="AP1290" s="69"/>
      <c r="AQ1290" s="21"/>
      <c r="AR1290" s="30"/>
      <c r="AS1290" s="30"/>
      <c r="AT1290" s="30"/>
      <c r="AU1290" s="68"/>
      <c r="AV1290" s="30"/>
      <c r="AX1290" s="40"/>
      <c r="AY1290"/>
    </row>
    <row r="1291" spans="4:51" ht="13" customHeight="1">
      <c r="D1291" s="25"/>
      <c r="AP1291" s="69"/>
      <c r="AQ1291" s="21"/>
      <c r="AR1291" s="30"/>
      <c r="AS1291" s="30"/>
      <c r="AT1291" s="30"/>
      <c r="AU1291" s="68"/>
      <c r="AV1291" s="30"/>
      <c r="AX1291" s="40"/>
      <c r="AY1291"/>
    </row>
    <row r="1292" spans="4:51" ht="13" customHeight="1">
      <c r="D1292" s="25"/>
      <c r="AP1292" s="69"/>
      <c r="AQ1292" s="21"/>
      <c r="AR1292" s="30"/>
      <c r="AS1292" s="30"/>
      <c r="AT1292" s="30"/>
      <c r="AU1292" s="68"/>
      <c r="AV1292" s="30"/>
      <c r="AX1292" s="40"/>
      <c r="AY1292"/>
    </row>
    <row r="1293" spans="4:51" ht="13" customHeight="1">
      <c r="D1293" s="25"/>
      <c r="AP1293" s="69"/>
      <c r="AQ1293" s="21"/>
      <c r="AR1293" s="30"/>
      <c r="AS1293" s="30"/>
      <c r="AT1293" s="30"/>
      <c r="AU1293" s="68"/>
      <c r="AV1293" s="30"/>
      <c r="AX1293" s="40"/>
      <c r="AY1293"/>
    </row>
    <row r="1294" spans="4:51" ht="13" customHeight="1">
      <c r="D1294" s="25"/>
      <c r="AP1294" s="69"/>
      <c r="AQ1294" s="21"/>
      <c r="AR1294" s="30"/>
      <c r="AS1294" s="30"/>
      <c r="AT1294" s="30"/>
      <c r="AU1294" s="68"/>
      <c r="AV1294" s="30"/>
      <c r="AX1294" s="40"/>
      <c r="AY1294"/>
    </row>
    <row r="1295" spans="4:51" ht="13" customHeight="1">
      <c r="D1295" s="25"/>
      <c r="AP1295" s="69"/>
      <c r="AQ1295" s="21"/>
      <c r="AR1295" s="30"/>
      <c r="AS1295" s="30"/>
      <c r="AT1295" s="30"/>
      <c r="AU1295" s="68"/>
      <c r="AV1295" s="30"/>
      <c r="AX1295" s="40"/>
      <c r="AY1295"/>
    </row>
    <row r="1296" spans="4:51" ht="13" customHeight="1">
      <c r="D1296" s="25"/>
      <c r="AP1296" s="69"/>
      <c r="AQ1296" s="21"/>
      <c r="AR1296" s="30"/>
      <c r="AS1296" s="30"/>
      <c r="AT1296" s="30"/>
      <c r="AU1296" s="68"/>
      <c r="AV1296" s="30"/>
      <c r="AX1296" s="40"/>
      <c r="AY1296"/>
    </row>
    <row r="1297" spans="4:51" ht="13" customHeight="1">
      <c r="D1297" s="25"/>
      <c r="AP1297" s="69"/>
      <c r="AQ1297" s="21"/>
      <c r="AR1297" s="30"/>
      <c r="AS1297" s="30"/>
      <c r="AT1297" s="30"/>
      <c r="AU1297" s="68"/>
      <c r="AV1297" s="30"/>
      <c r="AX1297" s="40"/>
      <c r="AY1297"/>
    </row>
    <row r="1298" spans="4:51" ht="13" customHeight="1">
      <c r="D1298" s="25"/>
      <c r="AP1298" s="69"/>
      <c r="AQ1298" s="21"/>
      <c r="AR1298" s="30"/>
      <c r="AS1298" s="30"/>
      <c r="AT1298" s="30"/>
      <c r="AU1298" s="68"/>
      <c r="AV1298" s="30"/>
      <c r="AX1298" s="40"/>
      <c r="AY1298"/>
    </row>
    <row r="1299" spans="4:51" ht="13" customHeight="1">
      <c r="D1299" s="25"/>
      <c r="AP1299" s="69"/>
      <c r="AQ1299" s="21"/>
      <c r="AR1299" s="30"/>
      <c r="AS1299" s="30"/>
      <c r="AT1299" s="30"/>
      <c r="AU1299" s="68"/>
      <c r="AV1299" s="30"/>
      <c r="AX1299" s="40"/>
      <c r="AY1299"/>
    </row>
    <row r="1300" spans="4:51" ht="13" customHeight="1">
      <c r="D1300" s="25"/>
      <c r="AP1300" s="69"/>
      <c r="AQ1300" s="21"/>
      <c r="AR1300" s="30"/>
      <c r="AS1300" s="30"/>
      <c r="AT1300" s="30"/>
      <c r="AU1300" s="68"/>
      <c r="AV1300" s="30"/>
      <c r="AX1300" s="40"/>
      <c r="AY1300"/>
    </row>
    <row r="1301" spans="4:51" ht="13" customHeight="1">
      <c r="D1301" s="25"/>
      <c r="AP1301" s="69"/>
      <c r="AQ1301" s="21"/>
      <c r="AR1301" s="30"/>
      <c r="AS1301" s="30"/>
      <c r="AT1301" s="30"/>
      <c r="AU1301" s="68"/>
      <c r="AV1301" s="30"/>
      <c r="AX1301" s="40"/>
      <c r="AY1301"/>
    </row>
    <row r="1302" spans="4:51" ht="13" customHeight="1">
      <c r="D1302" s="25"/>
      <c r="AP1302" s="69"/>
      <c r="AQ1302" s="21"/>
      <c r="AR1302" s="30"/>
      <c r="AS1302" s="30"/>
      <c r="AT1302" s="30"/>
      <c r="AU1302" s="68"/>
      <c r="AV1302" s="30"/>
      <c r="AX1302" s="40"/>
      <c r="AY1302"/>
    </row>
    <row r="1303" spans="4:51" ht="13" customHeight="1">
      <c r="D1303" s="25"/>
      <c r="AP1303" s="69"/>
      <c r="AQ1303" s="21"/>
      <c r="AR1303" s="30"/>
      <c r="AS1303" s="30"/>
      <c r="AT1303" s="30"/>
      <c r="AU1303" s="68"/>
      <c r="AV1303" s="30"/>
      <c r="AX1303" s="40"/>
      <c r="AY1303"/>
    </row>
    <row r="1304" spans="4:51" ht="13" customHeight="1">
      <c r="D1304" s="25"/>
      <c r="AP1304" s="69"/>
      <c r="AQ1304" s="21"/>
      <c r="AR1304" s="30"/>
      <c r="AS1304" s="30"/>
      <c r="AT1304" s="30"/>
      <c r="AU1304" s="68"/>
      <c r="AV1304" s="30"/>
      <c r="AX1304" s="40"/>
      <c r="AY1304"/>
    </row>
    <row r="1305" spans="4:51" ht="13" customHeight="1">
      <c r="D1305" s="25"/>
      <c r="AP1305" s="69"/>
      <c r="AQ1305" s="21"/>
      <c r="AR1305" s="30"/>
      <c r="AS1305" s="30"/>
      <c r="AT1305" s="30"/>
      <c r="AU1305" s="68"/>
      <c r="AV1305" s="30"/>
      <c r="AX1305" s="40"/>
      <c r="AY1305"/>
    </row>
    <row r="1306" spans="4:51" ht="13" customHeight="1">
      <c r="D1306" s="25"/>
      <c r="AP1306" s="69"/>
      <c r="AQ1306" s="21"/>
      <c r="AR1306" s="30"/>
      <c r="AS1306" s="30"/>
      <c r="AT1306" s="30"/>
      <c r="AU1306" s="68"/>
      <c r="AV1306" s="30"/>
      <c r="AX1306" s="40"/>
      <c r="AY1306"/>
    </row>
    <row r="1307" spans="4:51" ht="13" customHeight="1">
      <c r="D1307" s="25"/>
      <c r="AP1307" s="69"/>
      <c r="AQ1307" s="21"/>
      <c r="AR1307" s="30"/>
      <c r="AS1307" s="30"/>
      <c r="AT1307" s="30"/>
      <c r="AU1307" s="68"/>
      <c r="AV1307" s="30"/>
      <c r="AX1307" s="40"/>
      <c r="AY1307"/>
    </row>
    <row r="1308" spans="4:51" ht="13" customHeight="1">
      <c r="D1308" s="25"/>
      <c r="AP1308" s="69"/>
      <c r="AQ1308" s="21"/>
      <c r="AR1308" s="30"/>
      <c r="AS1308" s="30"/>
      <c r="AT1308" s="30"/>
      <c r="AU1308" s="68"/>
      <c r="AV1308" s="30"/>
      <c r="AX1308" s="40"/>
      <c r="AY1308"/>
    </row>
    <row r="1309" spans="4:51" ht="13" customHeight="1">
      <c r="D1309" s="25"/>
      <c r="AP1309" s="69"/>
      <c r="AQ1309" s="21"/>
      <c r="AR1309" s="30"/>
      <c r="AS1309" s="30"/>
      <c r="AT1309" s="30"/>
      <c r="AU1309" s="68"/>
      <c r="AV1309" s="30"/>
      <c r="AX1309" s="40"/>
      <c r="AY1309"/>
    </row>
    <row r="1310" spans="4:51" ht="13" customHeight="1">
      <c r="D1310" s="25"/>
      <c r="AP1310" s="69"/>
      <c r="AQ1310" s="21"/>
      <c r="AR1310" s="30"/>
      <c r="AS1310" s="30"/>
      <c r="AT1310" s="30"/>
      <c r="AU1310" s="68"/>
      <c r="AV1310" s="30"/>
      <c r="AX1310" s="40"/>
      <c r="AY1310"/>
    </row>
    <row r="1311" spans="4:51" ht="13" customHeight="1">
      <c r="D1311" s="25"/>
      <c r="AP1311" s="69"/>
      <c r="AQ1311" s="21"/>
      <c r="AR1311" s="30"/>
      <c r="AS1311" s="30"/>
      <c r="AT1311" s="30"/>
      <c r="AU1311" s="68"/>
      <c r="AV1311" s="30"/>
      <c r="AX1311" s="40"/>
      <c r="AY1311"/>
    </row>
    <row r="1312" spans="4:51" ht="13" customHeight="1">
      <c r="D1312" s="25"/>
      <c r="AP1312" s="69"/>
      <c r="AQ1312" s="21"/>
      <c r="AR1312" s="30"/>
      <c r="AS1312" s="30"/>
      <c r="AT1312" s="30"/>
      <c r="AU1312" s="68"/>
      <c r="AV1312" s="30"/>
      <c r="AX1312" s="40"/>
      <c r="AY1312"/>
    </row>
    <row r="1313" spans="4:51" ht="13" customHeight="1">
      <c r="D1313" s="25"/>
      <c r="AP1313" s="69"/>
      <c r="AQ1313" s="21"/>
      <c r="AR1313" s="30"/>
      <c r="AS1313" s="30"/>
      <c r="AT1313" s="30"/>
      <c r="AU1313" s="68"/>
      <c r="AV1313" s="30"/>
      <c r="AX1313" s="40"/>
      <c r="AY1313"/>
    </row>
    <row r="1314" spans="4:51" ht="13" customHeight="1">
      <c r="D1314" s="25"/>
      <c r="AP1314" s="69"/>
      <c r="AQ1314" s="21"/>
      <c r="AR1314" s="30"/>
      <c r="AS1314" s="30"/>
      <c r="AT1314" s="30"/>
      <c r="AU1314" s="68"/>
      <c r="AV1314" s="30"/>
      <c r="AX1314" s="40"/>
      <c r="AY1314"/>
    </row>
    <row r="1315" spans="4:51" ht="13" customHeight="1">
      <c r="D1315" s="25"/>
      <c r="AP1315" s="69"/>
      <c r="AQ1315" s="21"/>
      <c r="AR1315" s="30"/>
      <c r="AS1315" s="30"/>
      <c r="AT1315" s="30"/>
      <c r="AU1315" s="68"/>
      <c r="AV1315" s="30"/>
      <c r="AX1315" s="40"/>
      <c r="AY1315"/>
    </row>
    <row r="1316" spans="4:51" ht="13" customHeight="1">
      <c r="D1316" s="25"/>
      <c r="AP1316" s="69"/>
      <c r="AQ1316" s="21"/>
      <c r="AR1316" s="30"/>
      <c r="AS1316" s="30"/>
      <c r="AT1316" s="30"/>
      <c r="AU1316" s="68"/>
      <c r="AV1316" s="30"/>
      <c r="AX1316" s="40"/>
      <c r="AY1316"/>
    </row>
    <row r="1317" spans="4:51" ht="13" customHeight="1">
      <c r="D1317" s="25"/>
      <c r="AP1317" s="69"/>
      <c r="AQ1317" s="21"/>
      <c r="AR1317" s="30"/>
      <c r="AS1317" s="30"/>
      <c r="AT1317" s="30"/>
      <c r="AU1317" s="68"/>
      <c r="AV1317" s="30"/>
      <c r="AX1317" s="40"/>
      <c r="AY1317"/>
    </row>
    <row r="1318" spans="4:51" ht="13" customHeight="1">
      <c r="D1318" s="25"/>
      <c r="AP1318" s="69"/>
      <c r="AQ1318" s="21"/>
      <c r="AR1318" s="30"/>
      <c r="AS1318" s="30"/>
      <c r="AT1318" s="30"/>
      <c r="AU1318" s="68"/>
      <c r="AV1318" s="30"/>
      <c r="AX1318" s="40"/>
      <c r="AY1318"/>
    </row>
    <row r="1319" spans="4:51" ht="13" customHeight="1">
      <c r="D1319" s="25"/>
      <c r="AP1319" s="69"/>
      <c r="AQ1319" s="21"/>
      <c r="AR1319" s="30"/>
      <c r="AS1319" s="30"/>
      <c r="AT1319" s="30"/>
      <c r="AU1319" s="68"/>
      <c r="AV1319" s="30"/>
      <c r="AX1319" s="40"/>
      <c r="AY1319"/>
    </row>
    <row r="1320" spans="4:51" ht="13" customHeight="1">
      <c r="D1320" s="25"/>
      <c r="AP1320" s="69"/>
      <c r="AQ1320" s="21"/>
      <c r="AR1320" s="30"/>
      <c r="AS1320" s="30"/>
      <c r="AT1320" s="30"/>
      <c r="AU1320" s="68"/>
      <c r="AV1320" s="30"/>
      <c r="AX1320" s="40"/>
      <c r="AY1320"/>
    </row>
    <row r="1321" spans="4:51" ht="13" customHeight="1">
      <c r="D1321" s="25"/>
      <c r="AP1321" s="69"/>
      <c r="AQ1321" s="21"/>
      <c r="AR1321" s="30"/>
      <c r="AS1321" s="30"/>
      <c r="AT1321" s="30"/>
      <c r="AU1321" s="68"/>
      <c r="AV1321" s="30"/>
      <c r="AX1321" s="40"/>
      <c r="AY1321"/>
    </row>
    <row r="1322" spans="4:51" ht="13" customHeight="1">
      <c r="D1322" s="25"/>
      <c r="AP1322" s="69"/>
      <c r="AQ1322" s="21"/>
      <c r="AR1322" s="30"/>
      <c r="AS1322" s="30"/>
      <c r="AT1322" s="30"/>
      <c r="AU1322" s="68"/>
      <c r="AV1322" s="30"/>
      <c r="AX1322" s="40"/>
      <c r="AY1322"/>
    </row>
    <row r="1323" spans="4:51" ht="13" customHeight="1">
      <c r="D1323" s="25"/>
      <c r="AP1323" s="69"/>
      <c r="AQ1323" s="21"/>
      <c r="AR1323" s="30"/>
      <c r="AS1323" s="30"/>
      <c r="AT1323" s="30"/>
      <c r="AU1323" s="68"/>
      <c r="AV1323" s="30"/>
      <c r="AX1323" s="40"/>
      <c r="AY1323"/>
    </row>
    <row r="1324" spans="4:51" ht="13" customHeight="1">
      <c r="D1324" s="25"/>
      <c r="AP1324" s="69"/>
      <c r="AQ1324" s="21"/>
      <c r="AR1324" s="30"/>
      <c r="AS1324" s="30"/>
      <c r="AT1324" s="30"/>
      <c r="AU1324" s="68"/>
      <c r="AV1324" s="30"/>
      <c r="AX1324" s="40"/>
      <c r="AY1324"/>
    </row>
    <row r="1325" spans="4:51" ht="13" customHeight="1">
      <c r="D1325" s="25"/>
      <c r="AP1325" s="69"/>
      <c r="AQ1325" s="21"/>
      <c r="AR1325" s="30"/>
      <c r="AS1325" s="30"/>
      <c r="AT1325" s="30"/>
      <c r="AU1325" s="68"/>
      <c r="AV1325" s="30"/>
      <c r="AX1325" s="40"/>
      <c r="AY1325"/>
    </row>
    <row r="1326" spans="4:51" ht="13" customHeight="1">
      <c r="D1326" s="25"/>
      <c r="AP1326" s="69"/>
      <c r="AQ1326" s="21"/>
      <c r="AR1326" s="30"/>
      <c r="AS1326" s="30"/>
      <c r="AT1326" s="30"/>
      <c r="AU1326" s="68"/>
      <c r="AV1326" s="30"/>
      <c r="AX1326" s="40"/>
      <c r="AY1326"/>
    </row>
    <row r="1327" spans="4:51" ht="13" customHeight="1">
      <c r="D1327" s="25"/>
      <c r="AP1327" s="69"/>
      <c r="AQ1327" s="21"/>
      <c r="AR1327" s="30"/>
      <c r="AS1327" s="30"/>
      <c r="AT1327" s="30"/>
      <c r="AU1327" s="68"/>
      <c r="AV1327" s="30"/>
      <c r="AX1327" s="40"/>
      <c r="AY1327"/>
    </row>
    <row r="1328" spans="4:51" ht="13" customHeight="1">
      <c r="D1328" s="25"/>
      <c r="AP1328" s="69"/>
      <c r="AQ1328" s="21"/>
      <c r="AR1328" s="30"/>
      <c r="AS1328" s="30"/>
      <c r="AT1328" s="30"/>
      <c r="AU1328" s="68"/>
      <c r="AV1328" s="30"/>
      <c r="AX1328" s="40"/>
      <c r="AY1328"/>
    </row>
    <row r="1329" spans="4:51" ht="13" customHeight="1">
      <c r="D1329" s="25"/>
      <c r="AP1329" s="69"/>
      <c r="AQ1329" s="21"/>
      <c r="AR1329" s="30"/>
      <c r="AS1329" s="30"/>
      <c r="AT1329" s="30"/>
      <c r="AU1329" s="68"/>
      <c r="AV1329" s="30"/>
      <c r="AX1329" s="40"/>
      <c r="AY1329"/>
    </row>
    <row r="1330" spans="4:51" ht="13" customHeight="1">
      <c r="D1330" s="25"/>
      <c r="AP1330" s="69"/>
      <c r="AQ1330" s="21"/>
      <c r="AR1330" s="30"/>
      <c r="AS1330" s="30"/>
      <c r="AT1330" s="30"/>
      <c r="AU1330" s="68"/>
      <c r="AV1330" s="30"/>
      <c r="AX1330" s="40"/>
      <c r="AY1330"/>
    </row>
    <row r="1331" spans="4:51" ht="13" customHeight="1">
      <c r="D1331" s="25"/>
      <c r="AP1331" s="69"/>
      <c r="AQ1331" s="21"/>
      <c r="AR1331" s="30"/>
      <c r="AS1331" s="30"/>
      <c r="AT1331" s="30"/>
      <c r="AU1331" s="68"/>
      <c r="AV1331" s="30"/>
      <c r="AX1331" s="40"/>
      <c r="AY1331"/>
    </row>
    <row r="1332" spans="4:51" ht="13" customHeight="1">
      <c r="D1332" s="25"/>
      <c r="AP1332" s="69"/>
      <c r="AQ1332" s="21"/>
      <c r="AR1332" s="30"/>
      <c r="AS1332" s="30"/>
      <c r="AT1332" s="30"/>
      <c r="AU1332" s="68"/>
      <c r="AV1332" s="30"/>
      <c r="AX1332" s="40"/>
      <c r="AY1332"/>
    </row>
    <row r="1333" spans="4:51" ht="13" customHeight="1">
      <c r="D1333" s="25"/>
      <c r="AP1333" s="69"/>
      <c r="AQ1333" s="21"/>
      <c r="AR1333" s="30"/>
      <c r="AS1333" s="30"/>
      <c r="AT1333" s="30"/>
      <c r="AU1333" s="68"/>
      <c r="AV1333" s="30"/>
      <c r="AX1333" s="40"/>
      <c r="AY1333"/>
    </row>
    <row r="1334" spans="4:51" ht="13" customHeight="1">
      <c r="D1334" s="25"/>
      <c r="AP1334" s="69"/>
      <c r="AQ1334" s="21"/>
      <c r="AR1334" s="30"/>
      <c r="AS1334" s="30"/>
      <c r="AT1334" s="30"/>
      <c r="AU1334" s="68"/>
      <c r="AV1334" s="30"/>
      <c r="AX1334" s="40"/>
      <c r="AY1334"/>
    </row>
    <row r="1335" spans="4:51" ht="13" customHeight="1">
      <c r="D1335" s="25"/>
      <c r="AP1335" s="69"/>
      <c r="AQ1335" s="21"/>
      <c r="AR1335" s="30"/>
      <c r="AS1335" s="30"/>
      <c r="AT1335" s="30"/>
      <c r="AU1335" s="68"/>
      <c r="AV1335" s="30"/>
      <c r="AX1335" s="40"/>
      <c r="AY1335"/>
    </row>
    <row r="1336" spans="4:51" ht="13" customHeight="1">
      <c r="D1336" s="25"/>
      <c r="AP1336" s="69"/>
      <c r="AQ1336" s="21"/>
      <c r="AR1336" s="30"/>
      <c r="AS1336" s="30"/>
      <c r="AT1336" s="30"/>
      <c r="AU1336" s="68"/>
      <c r="AV1336" s="30"/>
      <c r="AX1336" s="40"/>
      <c r="AY1336"/>
    </row>
    <row r="1337" spans="4:51" ht="13" customHeight="1">
      <c r="D1337" s="25"/>
      <c r="AP1337" s="69"/>
      <c r="AQ1337" s="21"/>
      <c r="AR1337" s="30"/>
      <c r="AS1337" s="30"/>
      <c r="AT1337" s="30"/>
      <c r="AU1337" s="68"/>
      <c r="AV1337" s="30"/>
      <c r="AX1337" s="40"/>
      <c r="AY1337"/>
    </row>
    <row r="1338" spans="4:51" ht="13" customHeight="1">
      <c r="D1338" s="25"/>
      <c r="AP1338" s="69"/>
      <c r="AQ1338" s="21"/>
      <c r="AR1338" s="30"/>
      <c r="AS1338" s="30"/>
      <c r="AT1338" s="30"/>
      <c r="AU1338" s="68"/>
      <c r="AV1338" s="30"/>
      <c r="AX1338" s="40"/>
      <c r="AY1338"/>
    </row>
    <row r="1339" spans="4:51" ht="13" customHeight="1">
      <c r="D1339" s="25"/>
      <c r="AP1339" s="69"/>
      <c r="AQ1339" s="21"/>
      <c r="AR1339" s="30"/>
      <c r="AS1339" s="30"/>
      <c r="AT1339" s="30"/>
      <c r="AU1339" s="68"/>
      <c r="AV1339" s="30"/>
      <c r="AX1339" s="40"/>
      <c r="AY1339"/>
    </row>
    <row r="1340" spans="4:51" ht="13" customHeight="1">
      <c r="D1340" s="25"/>
      <c r="AP1340" s="69"/>
      <c r="AQ1340" s="21"/>
      <c r="AR1340" s="30"/>
      <c r="AS1340" s="30"/>
      <c r="AT1340" s="30"/>
      <c r="AU1340" s="68"/>
      <c r="AV1340" s="30"/>
      <c r="AX1340" s="40"/>
      <c r="AY1340"/>
    </row>
    <row r="1341" spans="4:51" ht="13" customHeight="1">
      <c r="D1341" s="25"/>
      <c r="AP1341" s="69"/>
      <c r="AQ1341" s="21"/>
      <c r="AR1341" s="30"/>
      <c r="AS1341" s="30"/>
      <c r="AT1341" s="30"/>
      <c r="AU1341" s="68"/>
      <c r="AV1341" s="30"/>
      <c r="AX1341" s="40"/>
      <c r="AY1341"/>
    </row>
    <row r="1342" spans="4:51" ht="13" customHeight="1">
      <c r="D1342" s="25"/>
      <c r="AP1342" s="69"/>
      <c r="AQ1342" s="21"/>
      <c r="AR1342" s="30"/>
      <c r="AS1342" s="30"/>
      <c r="AT1342" s="30"/>
      <c r="AU1342" s="68"/>
      <c r="AV1342" s="30"/>
      <c r="AX1342" s="40"/>
      <c r="AY1342"/>
    </row>
    <row r="1343" spans="4:51" ht="13" customHeight="1">
      <c r="D1343" s="25"/>
      <c r="AP1343" s="69"/>
      <c r="AQ1343" s="21"/>
      <c r="AR1343" s="30"/>
      <c r="AS1343" s="30"/>
      <c r="AT1343" s="30"/>
      <c r="AU1343" s="68"/>
      <c r="AV1343" s="30"/>
      <c r="AX1343" s="40"/>
      <c r="AY1343"/>
    </row>
    <row r="1344" spans="4:51" ht="13" customHeight="1">
      <c r="D1344" s="25"/>
      <c r="AP1344" s="69"/>
      <c r="AQ1344" s="21"/>
      <c r="AR1344" s="30"/>
      <c r="AS1344" s="30"/>
      <c r="AT1344" s="30"/>
      <c r="AU1344" s="68"/>
      <c r="AV1344" s="30"/>
      <c r="AX1344" s="40"/>
      <c r="AY1344"/>
    </row>
    <row r="1345" spans="4:51" ht="13" customHeight="1">
      <c r="D1345" s="25"/>
      <c r="AP1345" s="69"/>
      <c r="AQ1345" s="21"/>
      <c r="AR1345" s="30"/>
      <c r="AS1345" s="30"/>
      <c r="AT1345" s="30"/>
      <c r="AU1345" s="68"/>
      <c r="AV1345" s="30"/>
      <c r="AX1345" s="40"/>
      <c r="AY1345"/>
    </row>
    <row r="1346" spans="4:51" ht="13" customHeight="1">
      <c r="D1346" s="25"/>
      <c r="AP1346" s="69"/>
      <c r="AQ1346" s="21"/>
      <c r="AR1346" s="30"/>
      <c r="AS1346" s="30"/>
      <c r="AT1346" s="30"/>
      <c r="AU1346" s="68"/>
      <c r="AV1346" s="30"/>
      <c r="AX1346" s="40"/>
      <c r="AY1346"/>
    </row>
    <row r="1347" spans="4:51" ht="13" customHeight="1">
      <c r="D1347" s="25"/>
      <c r="AP1347" s="69"/>
      <c r="AQ1347" s="21"/>
      <c r="AR1347" s="30"/>
      <c r="AS1347" s="30"/>
      <c r="AT1347" s="30"/>
      <c r="AU1347" s="68"/>
      <c r="AV1347" s="30"/>
      <c r="AX1347" s="40"/>
      <c r="AY1347"/>
    </row>
    <row r="1348" spans="4:51" ht="13" customHeight="1">
      <c r="D1348" s="25"/>
      <c r="AP1348" s="69"/>
      <c r="AQ1348" s="21"/>
      <c r="AR1348" s="30"/>
      <c r="AS1348" s="30"/>
      <c r="AT1348" s="30"/>
      <c r="AU1348" s="68"/>
      <c r="AV1348" s="30"/>
      <c r="AX1348" s="40"/>
      <c r="AY1348"/>
    </row>
    <row r="1349" spans="4:51" ht="13" customHeight="1">
      <c r="D1349" s="25"/>
      <c r="AP1349" s="69"/>
      <c r="AQ1349" s="21"/>
      <c r="AR1349" s="30"/>
      <c r="AS1349" s="30"/>
      <c r="AT1349" s="30"/>
      <c r="AU1349" s="68"/>
      <c r="AV1349" s="30"/>
      <c r="AX1349" s="40"/>
      <c r="AY1349"/>
    </row>
    <row r="1350" spans="4:51" ht="13" customHeight="1">
      <c r="D1350" s="25"/>
      <c r="AP1350" s="69"/>
      <c r="AQ1350" s="21"/>
      <c r="AR1350" s="30"/>
      <c r="AS1350" s="30"/>
      <c r="AT1350" s="30"/>
      <c r="AU1350" s="68"/>
      <c r="AV1350" s="30"/>
      <c r="AX1350" s="40"/>
      <c r="AY1350"/>
    </row>
    <row r="1351" spans="4:51" ht="13" customHeight="1">
      <c r="D1351" s="25"/>
      <c r="AP1351" s="69"/>
      <c r="AQ1351" s="21"/>
      <c r="AR1351" s="30"/>
      <c r="AS1351" s="30"/>
      <c r="AT1351" s="30"/>
      <c r="AU1351" s="68"/>
      <c r="AV1351" s="30"/>
      <c r="AX1351" s="40"/>
      <c r="AY1351"/>
    </row>
    <row r="1352" spans="4:51" ht="13" customHeight="1">
      <c r="D1352" s="25"/>
      <c r="AP1352" s="69"/>
      <c r="AQ1352" s="21"/>
      <c r="AR1352" s="30"/>
      <c r="AS1352" s="30"/>
      <c r="AT1352" s="30"/>
      <c r="AU1352" s="68"/>
      <c r="AV1352" s="30"/>
      <c r="AX1352" s="40"/>
      <c r="AY1352"/>
    </row>
    <row r="1353" spans="4:51" ht="13" customHeight="1">
      <c r="D1353" s="25"/>
      <c r="AP1353" s="69"/>
      <c r="AQ1353" s="21"/>
      <c r="AR1353" s="30"/>
      <c r="AS1353" s="30"/>
      <c r="AT1353" s="30"/>
      <c r="AU1353" s="68"/>
      <c r="AV1353" s="30"/>
      <c r="AX1353" s="40"/>
      <c r="AY1353"/>
    </row>
    <row r="1354" spans="4:51" ht="13" customHeight="1">
      <c r="D1354" s="25"/>
      <c r="AP1354" s="69"/>
      <c r="AQ1354" s="21"/>
      <c r="AR1354" s="30"/>
      <c r="AS1354" s="30"/>
      <c r="AT1354" s="30"/>
      <c r="AU1354" s="68"/>
      <c r="AV1354" s="30"/>
      <c r="AX1354" s="40"/>
      <c r="AY1354"/>
    </row>
    <row r="1355" spans="4:51" ht="13" customHeight="1">
      <c r="D1355" s="25"/>
      <c r="AP1355" s="69"/>
      <c r="AQ1355" s="21"/>
      <c r="AR1355" s="30"/>
      <c r="AS1355" s="30"/>
      <c r="AT1355" s="30"/>
      <c r="AU1355" s="68"/>
      <c r="AV1355" s="30"/>
      <c r="AX1355" s="40"/>
      <c r="AY1355"/>
    </row>
    <row r="1356" spans="4:51" ht="13" customHeight="1">
      <c r="D1356" s="25"/>
      <c r="AP1356" s="69"/>
      <c r="AQ1356" s="21"/>
      <c r="AR1356" s="30"/>
      <c r="AS1356" s="30"/>
      <c r="AT1356" s="30"/>
      <c r="AU1356" s="68"/>
      <c r="AV1356" s="30"/>
      <c r="AX1356" s="40"/>
      <c r="AY1356"/>
    </row>
    <row r="1357" spans="4:51" ht="13" customHeight="1">
      <c r="D1357" s="25"/>
      <c r="AP1357" s="69"/>
      <c r="AQ1357" s="21"/>
      <c r="AR1357" s="30"/>
      <c r="AS1357" s="30"/>
      <c r="AT1357" s="30"/>
      <c r="AU1357" s="68"/>
      <c r="AV1357" s="30"/>
      <c r="AX1357" s="40"/>
      <c r="AY1357"/>
    </row>
    <row r="1358" spans="4:51" ht="13" customHeight="1">
      <c r="D1358" s="25"/>
      <c r="AP1358" s="69"/>
      <c r="AQ1358" s="21"/>
      <c r="AR1358" s="30"/>
      <c r="AS1358" s="30"/>
      <c r="AT1358" s="30"/>
      <c r="AU1358" s="68"/>
      <c r="AV1358" s="30"/>
      <c r="AX1358" s="40"/>
      <c r="AY1358"/>
    </row>
    <row r="1359" spans="4:51" ht="13" customHeight="1">
      <c r="D1359" s="25"/>
      <c r="AP1359" s="69"/>
      <c r="AQ1359" s="21"/>
      <c r="AR1359" s="30"/>
      <c r="AS1359" s="30"/>
      <c r="AT1359" s="30"/>
      <c r="AU1359" s="68"/>
      <c r="AV1359" s="30"/>
      <c r="AX1359" s="40"/>
      <c r="AY1359"/>
    </row>
    <row r="1360" spans="4:51" ht="13" customHeight="1">
      <c r="D1360" s="25"/>
      <c r="AP1360" s="69"/>
      <c r="AQ1360" s="21"/>
      <c r="AR1360" s="30"/>
      <c r="AS1360" s="30"/>
      <c r="AT1360" s="30"/>
      <c r="AU1360" s="68"/>
      <c r="AV1360" s="30"/>
      <c r="AX1360" s="40"/>
      <c r="AY1360"/>
    </row>
    <row r="1361" spans="4:51" ht="13" customHeight="1">
      <c r="D1361" s="25"/>
      <c r="AP1361" s="69"/>
      <c r="AQ1361" s="21"/>
      <c r="AR1361" s="30"/>
      <c r="AS1361" s="30"/>
      <c r="AT1361" s="30"/>
      <c r="AU1361" s="68"/>
      <c r="AV1361" s="30"/>
      <c r="AX1361" s="40"/>
      <c r="AY1361"/>
    </row>
    <row r="1362" spans="4:51" ht="13" customHeight="1">
      <c r="D1362" s="25"/>
      <c r="AP1362" s="69"/>
      <c r="AQ1362" s="21"/>
      <c r="AR1362" s="30"/>
      <c r="AS1362" s="30"/>
      <c r="AT1362" s="30"/>
      <c r="AU1362" s="68"/>
      <c r="AV1362" s="30"/>
      <c r="AX1362" s="40"/>
      <c r="AY1362"/>
    </row>
    <row r="1363" spans="4:51" ht="13" customHeight="1">
      <c r="D1363" s="25"/>
      <c r="AP1363" s="69"/>
      <c r="AQ1363" s="21"/>
      <c r="AR1363" s="30"/>
      <c r="AS1363" s="30"/>
      <c r="AT1363" s="30"/>
      <c r="AU1363" s="68"/>
      <c r="AV1363" s="30"/>
      <c r="AX1363" s="40"/>
      <c r="AY1363"/>
    </row>
    <row r="1364" spans="4:51" ht="13" customHeight="1">
      <c r="D1364" s="25"/>
      <c r="AP1364" s="69"/>
      <c r="AQ1364" s="21"/>
      <c r="AR1364" s="30"/>
      <c r="AS1364" s="30"/>
      <c r="AT1364" s="30"/>
      <c r="AU1364" s="68"/>
      <c r="AV1364" s="30"/>
      <c r="AX1364" s="40"/>
      <c r="AY1364"/>
    </row>
    <row r="1365" spans="4:51" ht="13" customHeight="1">
      <c r="D1365" s="25"/>
      <c r="AP1365" s="69"/>
      <c r="AQ1365" s="21"/>
      <c r="AR1365" s="30"/>
      <c r="AS1365" s="30"/>
      <c r="AT1365" s="30"/>
      <c r="AU1365" s="68"/>
      <c r="AV1365" s="30"/>
      <c r="AX1365" s="40"/>
      <c r="AY1365"/>
    </row>
    <row r="1366" spans="4:51" ht="13" customHeight="1">
      <c r="D1366" s="25"/>
      <c r="AP1366" s="69"/>
      <c r="AQ1366" s="21"/>
      <c r="AR1366" s="30"/>
      <c r="AS1366" s="30"/>
      <c r="AT1366" s="30"/>
      <c r="AU1366" s="68"/>
      <c r="AV1366" s="30"/>
      <c r="AX1366" s="40"/>
      <c r="AY1366"/>
    </row>
    <row r="1367" spans="4:51" ht="13" customHeight="1">
      <c r="D1367" s="25"/>
      <c r="AP1367" s="69"/>
      <c r="AQ1367" s="21"/>
      <c r="AR1367" s="30"/>
      <c r="AS1367" s="30"/>
      <c r="AT1367" s="30"/>
      <c r="AU1367" s="68"/>
      <c r="AV1367" s="30"/>
      <c r="AX1367" s="40"/>
      <c r="AY1367"/>
    </row>
    <row r="1368" spans="4:51" ht="13" customHeight="1">
      <c r="D1368" s="25"/>
      <c r="AP1368" s="69"/>
      <c r="AQ1368" s="21"/>
      <c r="AR1368" s="30"/>
      <c r="AS1368" s="30"/>
      <c r="AT1368" s="30"/>
      <c r="AU1368" s="68"/>
      <c r="AV1368" s="30"/>
      <c r="AX1368" s="40"/>
      <c r="AY1368"/>
    </row>
    <row r="1369" spans="4:51" ht="13" customHeight="1">
      <c r="D1369" s="25"/>
      <c r="AP1369" s="69"/>
      <c r="AQ1369" s="21"/>
      <c r="AR1369" s="30"/>
      <c r="AS1369" s="30"/>
      <c r="AT1369" s="30"/>
      <c r="AU1369" s="68"/>
      <c r="AV1369" s="30"/>
      <c r="AX1369" s="40"/>
      <c r="AY1369"/>
    </row>
    <row r="1370" spans="4:51" ht="13" customHeight="1">
      <c r="D1370" s="25"/>
      <c r="AP1370" s="69"/>
      <c r="AQ1370" s="21"/>
      <c r="AR1370" s="30"/>
      <c r="AS1370" s="30"/>
      <c r="AT1370" s="30"/>
      <c r="AU1370" s="68"/>
      <c r="AV1370" s="30"/>
      <c r="AX1370" s="40"/>
      <c r="AY1370"/>
    </row>
    <row r="1371" spans="4:51" ht="13" customHeight="1">
      <c r="D1371" s="25"/>
      <c r="AP1371" s="69"/>
      <c r="AQ1371" s="21"/>
      <c r="AR1371" s="30"/>
      <c r="AS1371" s="30"/>
      <c r="AT1371" s="30"/>
      <c r="AU1371" s="68"/>
      <c r="AV1371" s="30"/>
      <c r="AX1371" s="40"/>
      <c r="AY1371"/>
    </row>
    <row r="1372" spans="4:51" ht="13" customHeight="1">
      <c r="D1372" s="25"/>
      <c r="AP1372" s="69"/>
      <c r="AQ1372" s="21"/>
      <c r="AR1372" s="30"/>
      <c r="AS1372" s="30"/>
      <c r="AT1372" s="30"/>
      <c r="AU1372" s="68"/>
      <c r="AV1372" s="30"/>
      <c r="AX1372" s="40"/>
      <c r="AY1372"/>
    </row>
    <row r="1373" spans="4:51" ht="13" customHeight="1">
      <c r="D1373" s="25"/>
      <c r="AP1373" s="69"/>
      <c r="AQ1373" s="21"/>
      <c r="AR1373" s="30"/>
      <c r="AS1373" s="30"/>
      <c r="AT1373" s="30"/>
      <c r="AU1373" s="68"/>
      <c r="AV1373" s="30"/>
      <c r="AX1373" s="40"/>
      <c r="AY1373"/>
    </row>
    <row r="1374" spans="4:51" ht="13" customHeight="1">
      <c r="D1374" s="25"/>
      <c r="AP1374" s="69"/>
      <c r="AQ1374" s="21"/>
      <c r="AR1374" s="30"/>
      <c r="AS1374" s="30"/>
      <c r="AT1374" s="30"/>
      <c r="AU1374" s="68"/>
      <c r="AV1374" s="30"/>
      <c r="AX1374" s="40"/>
      <c r="AY1374"/>
    </row>
    <row r="1375" spans="4:51" ht="13" customHeight="1">
      <c r="D1375" s="25"/>
      <c r="AP1375" s="69"/>
      <c r="AQ1375" s="21"/>
      <c r="AR1375" s="30"/>
      <c r="AS1375" s="30"/>
      <c r="AT1375" s="30"/>
      <c r="AU1375" s="68"/>
      <c r="AV1375" s="30"/>
      <c r="AX1375" s="40"/>
      <c r="AY1375"/>
    </row>
    <row r="1376" spans="4:51" ht="13" customHeight="1">
      <c r="D1376" s="25"/>
      <c r="AP1376" s="69"/>
      <c r="AQ1376" s="21"/>
      <c r="AR1376" s="30"/>
      <c r="AS1376" s="30"/>
      <c r="AT1376" s="30"/>
      <c r="AU1376" s="68"/>
      <c r="AV1376" s="30"/>
      <c r="AX1376" s="40"/>
      <c r="AY1376"/>
    </row>
    <row r="1377" spans="4:51" ht="13" customHeight="1">
      <c r="D1377" s="25"/>
      <c r="AP1377" s="69"/>
      <c r="AQ1377" s="21"/>
      <c r="AR1377" s="30"/>
      <c r="AS1377" s="30"/>
      <c r="AT1377" s="30"/>
      <c r="AU1377" s="68"/>
      <c r="AV1377" s="30"/>
      <c r="AX1377" s="40"/>
      <c r="AY1377"/>
    </row>
    <row r="1378" spans="4:51" ht="13" customHeight="1">
      <c r="D1378" s="25"/>
      <c r="AP1378" s="69"/>
      <c r="AQ1378" s="21"/>
      <c r="AR1378" s="30"/>
      <c r="AS1378" s="30"/>
      <c r="AT1378" s="30"/>
      <c r="AU1378" s="68"/>
      <c r="AV1378" s="30"/>
      <c r="AX1378" s="40"/>
      <c r="AY1378"/>
    </row>
    <row r="1379" spans="4:51" ht="13" customHeight="1">
      <c r="D1379" s="25"/>
      <c r="AP1379" s="69"/>
      <c r="AQ1379" s="21"/>
      <c r="AR1379" s="30"/>
      <c r="AS1379" s="30"/>
      <c r="AT1379" s="30"/>
      <c r="AU1379" s="68"/>
      <c r="AV1379" s="30"/>
      <c r="AX1379" s="40"/>
      <c r="AY1379"/>
    </row>
    <row r="1380" spans="4:51" ht="13" customHeight="1">
      <c r="D1380" s="25"/>
      <c r="AP1380" s="69"/>
      <c r="AQ1380" s="21"/>
      <c r="AR1380" s="30"/>
      <c r="AS1380" s="30"/>
      <c r="AT1380" s="30"/>
      <c r="AU1380" s="68"/>
      <c r="AV1380" s="30"/>
      <c r="AX1380" s="40"/>
      <c r="AY1380"/>
    </row>
    <row r="1381" spans="4:51" ht="13" customHeight="1">
      <c r="D1381" s="25"/>
      <c r="AP1381" s="69"/>
      <c r="AQ1381" s="21"/>
      <c r="AR1381" s="30"/>
      <c r="AS1381" s="30"/>
      <c r="AT1381" s="30"/>
      <c r="AU1381" s="68"/>
      <c r="AV1381" s="30"/>
      <c r="AX1381" s="40"/>
      <c r="AY1381"/>
    </row>
    <row r="1382" spans="4:51" ht="13" customHeight="1">
      <c r="D1382" s="25"/>
      <c r="AP1382" s="69"/>
      <c r="AQ1382" s="21"/>
      <c r="AR1382" s="30"/>
      <c r="AS1382" s="30"/>
      <c r="AT1382" s="30"/>
      <c r="AU1382" s="68"/>
      <c r="AV1382" s="30"/>
      <c r="AX1382" s="40"/>
      <c r="AY1382"/>
    </row>
    <row r="1383" spans="4:51" ht="13" customHeight="1">
      <c r="D1383" s="25"/>
      <c r="AP1383" s="69"/>
      <c r="AQ1383" s="21"/>
      <c r="AR1383" s="30"/>
      <c r="AS1383" s="30"/>
      <c r="AT1383" s="30"/>
      <c r="AU1383" s="68"/>
      <c r="AV1383" s="30"/>
      <c r="AX1383" s="40"/>
      <c r="AY1383"/>
    </row>
    <row r="1384" spans="4:51" ht="13" customHeight="1">
      <c r="D1384" s="25"/>
      <c r="AP1384" s="69"/>
      <c r="AQ1384" s="21"/>
      <c r="AR1384" s="30"/>
      <c r="AS1384" s="30"/>
      <c r="AT1384" s="30"/>
      <c r="AU1384" s="68"/>
      <c r="AV1384" s="30"/>
      <c r="AX1384" s="40"/>
      <c r="AY1384"/>
    </row>
    <row r="1385" spans="4:51" ht="13" customHeight="1">
      <c r="D1385" s="25"/>
      <c r="AP1385" s="69"/>
      <c r="AQ1385" s="21"/>
      <c r="AR1385" s="30"/>
      <c r="AS1385" s="30"/>
      <c r="AT1385" s="30"/>
      <c r="AU1385" s="68"/>
      <c r="AV1385" s="30"/>
      <c r="AX1385" s="40"/>
      <c r="AY1385"/>
    </row>
    <row r="1386" spans="4:51" ht="13" customHeight="1">
      <c r="D1386" s="25"/>
      <c r="AP1386" s="69"/>
      <c r="AQ1386" s="21"/>
      <c r="AR1386" s="30"/>
      <c r="AS1386" s="30"/>
      <c r="AT1386" s="30"/>
      <c r="AU1386" s="68"/>
      <c r="AV1386" s="30"/>
      <c r="AX1386" s="40"/>
      <c r="AY1386"/>
    </row>
    <row r="1387" spans="4:51" ht="13" customHeight="1">
      <c r="D1387" s="25"/>
      <c r="AP1387" s="69"/>
      <c r="AQ1387" s="21"/>
      <c r="AR1387" s="30"/>
      <c r="AS1387" s="30"/>
      <c r="AT1387" s="30"/>
      <c r="AU1387" s="68"/>
      <c r="AV1387" s="30"/>
      <c r="AX1387" s="40"/>
      <c r="AY1387"/>
    </row>
    <row r="1388" spans="4:51" ht="13" customHeight="1">
      <c r="D1388" s="25"/>
      <c r="AP1388" s="69"/>
      <c r="AQ1388" s="21"/>
      <c r="AR1388" s="30"/>
      <c r="AS1388" s="30"/>
      <c r="AT1388" s="30"/>
      <c r="AU1388" s="68"/>
      <c r="AV1388" s="30"/>
      <c r="AX1388" s="40"/>
      <c r="AY1388"/>
    </row>
    <row r="1389" spans="4:51" ht="13" customHeight="1">
      <c r="D1389" s="25"/>
      <c r="AP1389" s="69"/>
      <c r="AQ1389" s="21"/>
      <c r="AR1389" s="30"/>
      <c r="AS1389" s="30"/>
      <c r="AT1389" s="30"/>
      <c r="AU1389" s="68"/>
      <c r="AV1389" s="30"/>
      <c r="AX1389" s="40"/>
      <c r="AY1389"/>
    </row>
    <row r="1390" spans="4:51" ht="13" customHeight="1">
      <c r="D1390" s="25"/>
      <c r="AP1390" s="69"/>
      <c r="AQ1390" s="21"/>
      <c r="AR1390" s="30"/>
      <c r="AS1390" s="30"/>
      <c r="AT1390" s="30"/>
      <c r="AU1390" s="68"/>
      <c r="AV1390" s="30"/>
      <c r="AX1390" s="40"/>
      <c r="AY1390"/>
    </row>
    <row r="1391" spans="4:51" ht="13" customHeight="1">
      <c r="D1391" s="25"/>
      <c r="AP1391" s="69"/>
      <c r="AQ1391" s="21"/>
      <c r="AR1391" s="30"/>
      <c r="AS1391" s="30"/>
      <c r="AT1391" s="30"/>
      <c r="AU1391" s="68"/>
      <c r="AV1391" s="30"/>
      <c r="AX1391" s="40"/>
      <c r="AY1391"/>
    </row>
    <row r="1392" spans="4:51" ht="13" customHeight="1">
      <c r="D1392" s="25"/>
      <c r="AP1392" s="69"/>
      <c r="AQ1392" s="21"/>
      <c r="AR1392" s="30"/>
      <c r="AS1392" s="30"/>
      <c r="AT1392" s="30"/>
      <c r="AU1392" s="68"/>
      <c r="AV1392" s="30"/>
      <c r="AX1392" s="40"/>
      <c r="AY1392"/>
    </row>
    <row r="1393" spans="4:51" ht="13" customHeight="1">
      <c r="D1393" s="25"/>
      <c r="AP1393" s="69"/>
      <c r="AQ1393" s="21"/>
      <c r="AR1393" s="30"/>
      <c r="AS1393" s="30"/>
      <c r="AT1393" s="30"/>
      <c r="AU1393" s="68"/>
      <c r="AV1393" s="30"/>
      <c r="AX1393" s="40"/>
      <c r="AY1393"/>
    </row>
    <row r="1394" spans="4:51" ht="13" customHeight="1">
      <c r="D1394" s="25"/>
      <c r="AP1394" s="69"/>
      <c r="AQ1394" s="21"/>
      <c r="AR1394" s="30"/>
      <c r="AS1394" s="30"/>
      <c r="AT1394" s="30"/>
      <c r="AU1394" s="68"/>
      <c r="AV1394" s="30"/>
      <c r="AX1394" s="40"/>
      <c r="AY1394"/>
    </row>
    <row r="1395" spans="4:51" ht="13" customHeight="1">
      <c r="D1395" s="25"/>
      <c r="AP1395" s="69"/>
      <c r="AQ1395" s="21"/>
      <c r="AR1395" s="30"/>
      <c r="AS1395" s="30"/>
      <c r="AT1395" s="30"/>
      <c r="AU1395" s="68"/>
      <c r="AV1395" s="30"/>
      <c r="AX1395" s="40"/>
      <c r="AY1395"/>
    </row>
    <row r="1396" spans="4:51" ht="13" customHeight="1">
      <c r="D1396" s="25"/>
      <c r="AP1396" s="69"/>
      <c r="AQ1396" s="21"/>
      <c r="AR1396" s="30"/>
      <c r="AS1396" s="30"/>
      <c r="AT1396" s="30"/>
      <c r="AU1396" s="68"/>
      <c r="AV1396" s="30"/>
      <c r="AX1396" s="40"/>
      <c r="AY1396"/>
    </row>
    <row r="1397" spans="4:51" ht="13" customHeight="1">
      <c r="D1397" s="25"/>
      <c r="AP1397" s="69"/>
      <c r="AQ1397" s="21"/>
      <c r="AR1397" s="30"/>
      <c r="AS1397" s="30"/>
      <c r="AT1397" s="30"/>
      <c r="AU1397" s="68"/>
      <c r="AV1397" s="30"/>
      <c r="AX1397" s="40"/>
      <c r="AY1397"/>
    </row>
    <row r="1398" spans="4:51" ht="13" customHeight="1">
      <c r="D1398" s="25"/>
      <c r="AP1398" s="69"/>
      <c r="AQ1398" s="21"/>
      <c r="AR1398" s="30"/>
      <c r="AS1398" s="30"/>
      <c r="AT1398" s="30"/>
      <c r="AU1398" s="68"/>
      <c r="AV1398" s="30"/>
      <c r="AX1398" s="40"/>
      <c r="AY1398"/>
    </row>
    <row r="1399" spans="4:51" ht="13" customHeight="1">
      <c r="D1399" s="25"/>
      <c r="AP1399" s="69"/>
      <c r="AQ1399" s="21"/>
      <c r="AR1399" s="30"/>
      <c r="AS1399" s="30"/>
      <c r="AT1399" s="30"/>
      <c r="AU1399" s="68"/>
      <c r="AV1399" s="30"/>
      <c r="AX1399" s="40"/>
      <c r="AY1399"/>
    </row>
    <row r="1400" spans="4:51" ht="13" customHeight="1">
      <c r="D1400" s="25"/>
      <c r="AP1400" s="69"/>
      <c r="AQ1400" s="21"/>
      <c r="AR1400" s="30"/>
      <c r="AS1400" s="30"/>
      <c r="AT1400" s="30"/>
      <c r="AU1400" s="68"/>
      <c r="AV1400" s="30"/>
      <c r="AX1400" s="40"/>
      <c r="AY1400"/>
    </row>
    <row r="1401" spans="4:51" ht="13" customHeight="1">
      <c r="D1401" s="25"/>
      <c r="AP1401" s="69"/>
      <c r="AQ1401" s="21"/>
      <c r="AR1401" s="30"/>
      <c r="AS1401" s="30"/>
      <c r="AT1401" s="30"/>
      <c r="AU1401" s="68"/>
      <c r="AV1401" s="30"/>
      <c r="AX1401" s="40"/>
      <c r="AY1401"/>
    </row>
    <row r="1402" spans="4:51" ht="13" customHeight="1">
      <c r="D1402" s="25"/>
      <c r="AP1402" s="69"/>
      <c r="AQ1402" s="21"/>
      <c r="AR1402" s="30"/>
      <c r="AS1402" s="30"/>
      <c r="AT1402" s="30"/>
      <c r="AU1402" s="68"/>
      <c r="AV1402" s="30"/>
      <c r="AX1402" s="40"/>
      <c r="AY1402"/>
    </row>
    <row r="1403" spans="4:51" ht="13" customHeight="1">
      <c r="D1403" s="25"/>
      <c r="AP1403" s="69"/>
      <c r="AQ1403" s="21"/>
      <c r="AR1403" s="30"/>
      <c r="AS1403" s="30"/>
      <c r="AT1403" s="30"/>
      <c r="AU1403" s="68"/>
      <c r="AV1403" s="30"/>
      <c r="AX1403" s="40"/>
      <c r="AY1403"/>
    </row>
    <row r="1404" spans="4:51" ht="13" customHeight="1">
      <c r="D1404" s="25"/>
      <c r="AP1404" s="69"/>
      <c r="AQ1404" s="21"/>
      <c r="AR1404" s="30"/>
      <c r="AS1404" s="30"/>
      <c r="AT1404" s="30"/>
      <c r="AU1404" s="68"/>
      <c r="AV1404" s="30"/>
      <c r="AX1404" s="40"/>
      <c r="AY1404"/>
    </row>
    <row r="1405" spans="4:51" ht="13" customHeight="1">
      <c r="D1405" s="25"/>
      <c r="AP1405" s="69"/>
      <c r="AQ1405" s="21"/>
      <c r="AR1405" s="30"/>
      <c r="AS1405" s="30"/>
      <c r="AT1405" s="30"/>
      <c r="AU1405" s="68"/>
      <c r="AV1405" s="30"/>
      <c r="AX1405" s="40"/>
      <c r="AY1405"/>
    </row>
    <row r="1406" spans="4:51" ht="13" customHeight="1">
      <c r="D1406" s="25"/>
      <c r="AP1406" s="69"/>
      <c r="AQ1406" s="21"/>
      <c r="AR1406" s="30"/>
      <c r="AS1406" s="30"/>
      <c r="AT1406" s="30"/>
      <c r="AU1406" s="68"/>
      <c r="AV1406" s="30"/>
      <c r="AX1406" s="40"/>
      <c r="AY1406"/>
    </row>
    <row r="1407" spans="4:51" ht="13" customHeight="1">
      <c r="D1407" s="25"/>
      <c r="AP1407" s="69"/>
      <c r="AQ1407" s="21"/>
      <c r="AR1407" s="30"/>
      <c r="AS1407" s="30"/>
      <c r="AT1407" s="30"/>
      <c r="AU1407" s="68"/>
      <c r="AV1407" s="30"/>
      <c r="AX1407" s="40"/>
      <c r="AY1407"/>
    </row>
    <row r="1408" spans="4:51" ht="13" customHeight="1">
      <c r="D1408" s="25"/>
      <c r="AP1408" s="69"/>
      <c r="AQ1408" s="21"/>
      <c r="AR1408" s="30"/>
      <c r="AS1408" s="30"/>
      <c r="AT1408" s="30"/>
      <c r="AU1408" s="68"/>
      <c r="AV1408" s="30"/>
      <c r="AX1408" s="40"/>
      <c r="AY1408"/>
    </row>
    <row r="1409" spans="4:51" ht="13" customHeight="1">
      <c r="D1409" s="25"/>
      <c r="AP1409" s="69"/>
      <c r="AQ1409" s="21"/>
      <c r="AR1409" s="30"/>
      <c r="AS1409" s="30"/>
      <c r="AT1409" s="30"/>
      <c r="AU1409" s="68"/>
      <c r="AV1409" s="30"/>
      <c r="AX1409" s="40"/>
      <c r="AY1409"/>
    </row>
    <row r="1410" spans="4:51" ht="13" customHeight="1">
      <c r="D1410" s="25"/>
      <c r="AP1410" s="69"/>
      <c r="AQ1410" s="21"/>
      <c r="AR1410" s="30"/>
      <c r="AS1410" s="30"/>
      <c r="AT1410" s="30"/>
      <c r="AU1410" s="68"/>
      <c r="AV1410" s="30"/>
      <c r="AX1410" s="40"/>
      <c r="AY1410"/>
    </row>
    <row r="1411" spans="4:51" ht="13" customHeight="1">
      <c r="D1411" s="25"/>
      <c r="AP1411" s="69"/>
      <c r="AQ1411" s="21"/>
      <c r="AR1411" s="30"/>
      <c r="AS1411" s="30"/>
      <c r="AT1411" s="30"/>
      <c r="AU1411" s="68"/>
      <c r="AV1411" s="30"/>
      <c r="AX1411" s="40"/>
      <c r="AY1411"/>
    </row>
    <row r="1412" spans="4:51" ht="13" customHeight="1">
      <c r="D1412" s="25"/>
      <c r="AP1412" s="69"/>
      <c r="AQ1412" s="21"/>
      <c r="AR1412" s="30"/>
      <c r="AS1412" s="30"/>
      <c r="AT1412" s="30"/>
      <c r="AU1412" s="68"/>
      <c r="AV1412" s="30"/>
      <c r="AX1412" s="40"/>
      <c r="AY1412"/>
    </row>
    <row r="1413" spans="4:51" ht="13" customHeight="1">
      <c r="D1413" s="25"/>
      <c r="AP1413" s="69"/>
      <c r="AQ1413" s="21"/>
      <c r="AR1413" s="30"/>
      <c r="AS1413" s="30"/>
      <c r="AT1413" s="30"/>
      <c r="AU1413" s="68"/>
      <c r="AV1413" s="30"/>
      <c r="AX1413" s="40"/>
      <c r="AY1413"/>
    </row>
    <row r="1414" spans="4:51" ht="13" customHeight="1">
      <c r="D1414" s="25"/>
      <c r="AP1414" s="69"/>
      <c r="AQ1414" s="21"/>
      <c r="AR1414" s="30"/>
      <c r="AS1414" s="30"/>
      <c r="AT1414" s="30"/>
      <c r="AU1414" s="68"/>
      <c r="AV1414" s="30"/>
      <c r="AX1414" s="40"/>
      <c r="AY1414"/>
    </row>
    <row r="1415" spans="4:51" ht="13" customHeight="1">
      <c r="D1415" s="25"/>
      <c r="AP1415" s="69"/>
      <c r="AQ1415" s="21"/>
      <c r="AR1415" s="30"/>
      <c r="AS1415" s="30"/>
      <c r="AT1415" s="30"/>
      <c r="AU1415" s="68"/>
      <c r="AV1415" s="30"/>
      <c r="AX1415" s="40"/>
      <c r="AY1415"/>
    </row>
    <row r="1416" spans="4:51" ht="13" customHeight="1">
      <c r="D1416" s="25"/>
      <c r="AP1416" s="69"/>
      <c r="AQ1416" s="21"/>
      <c r="AR1416" s="30"/>
      <c r="AS1416" s="30"/>
      <c r="AT1416" s="30"/>
      <c r="AU1416" s="68"/>
      <c r="AV1416" s="30"/>
      <c r="AX1416" s="40"/>
      <c r="AY1416"/>
    </row>
    <row r="1417" spans="4:51" ht="13" customHeight="1">
      <c r="D1417" s="25"/>
      <c r="AP1417" s="69"/>
      <c r="AQ1417" s="21"/>
      <c r="AR1417" s="30"/>
      <c r="AS1417" s="30"/>
      <c r="AT1417" s="30"/>
      <c r="AU1417" s="68"/>
      <c r="AV1417" s="30"/>
      <c r="AX1417" s="40"/>
      <c r="AY1417"/>
    </row>
    <row r="1418" spans="4:51" ht="13" customHeight="1">
      <c r="D1418" s="25"/>
      <c r="AP1418" s="69"/>
      <c r="AQ1418" s="21"/>
      <c r="AR1418" s="30"/>
      <c r="AS1418" s="30"/>
      <c r="AT1418" s="30"/>
      <c r="AU1418" s="68"/>
      <c r="AV1418" s="30"/>
      <c r="AX1418" s="40"/>
      <c r="AY1418"/>
    </row>
    <row r="1419" spans="4:51" ht="13" customHeight="1">
      <c r="D1419" s="25"/>
      <c r="AP1419" s="69"/>
      <c r="AQ1419" s="21"/>
      <c r="AR1419" s="30"/>
      <c r="AS1419" s="30"/>
      <c r="AT1419" s="30"/>
      <c r="AU1419" s="68"/>
      <c r="AV1419" s="30"/>
      <c r="AX1419" s="40"/>
      <c r="AY1419"/>
    </row>
    <row r="1420" spans="4:51" ht="13" customHeight="1">
      <c r="D1420" s="25"/>
      <c r="AP1420" s="69"/>
      <c r="AQ1420" s="21"/>
      <c r="AR1420" s="30"/>
      <c r="AS1420" s="30"/>
      <c r="AT1420" s="30"/>
      <c r="AU1420" s="68"/>
      <c r="AV1420" s="30"/>
      <c r="AX1420" s="40"/>
      <c r="AY1420"/>
    </row>
    <row r="1421" spans="4:51" ht="13" customHeight="1">
      <c r="D1421" s="25"/>
      <c r="AP1421" s="69"/>
      <c r="AQ1421" s="21"/>
      <c r="AR1421" s="30"/>
      <c r="AS1421" s="30"/>
      <c r="AT1421" s="30"/>
      <c r="AU1421" s="68"/>
      <c r="AV1421" s="30"/>
      <c r="AX1421" s="40"/>
      <c r="AY1421"/>
    </row>
    <row r="1422" spans="4:51" ht="13" customHeight="1">
      <c r="D1422" s="25"/>
      <c r="AP1422" s="69"/>
      <c r="AQ1422" s="21"/>
      <c r="AR1422" s="30"/>
      <c r="AS1422" s="30"/>
      <c r="AT1422" s="30"/>
      <c r="AU1422" s="68"/>
      <c r="AV1422" s="30"/>
      <c r="AX1422" s="40"/>
      <c r="AY1422"/>
    </row>
    <row r="1423" spans="4:51" ht="13" customHeight="1">
      <c r="D1423" s="25"/>
      <c r="AP1423" s="69"/>
      <c r="AQ1423" s="21"/>
      <c r="AR1423" s="30"/>
      <c r="AS1423" s="30"/>
      <c r="AT1423" s="30"/>
      <c r="AU1423" s="68"/>
      <c r="AV1423" s="30"/>
      <c r="AX1423" s="40"/>
      <c r="AY1423"/>
    </row>
    <row r="1424" spans="4:51" ht="13" customHeight="1">
      <c r="D1424" s="25"/>
      <c r="AP1424" s="69"/>
      <c r="AQ1424" s="21"/>
      <c r="AR1424" s="30"/>
      <c r="AS1424" s="30"/>
      <c r="AT1424" s="30"/>
      <c r="AU1424" s="68"/>
      <c r="AV1424" s="30"/>
      <c r="AX1424" s="40"/>
      <c r="AY1424"/>
    </row>
    <row r="1425" spans="4:51" ht="13" customHeight="1">
      <c r="D1425" s="25"/>
      <c r="AP1425" s="69"/>
      <c r="AQ1425" s="21"/>
      <c r="AR1425" s="30"/>
      <c r="AS1425" s="30"/>
      <c r="AT1425" s="30"/>
      <c r="AU1425" s="68"/>
      <c r="AV1425" s="30"/>
      <c r="AX1425" s="40"/>
      <c r="AY1425"/>
    </row>
    <row r="1426" spans="4:51" ht="13" customHeight="1">
      <c r="D1426" s="25"/>
      <c r="AP1426" s="69"/>
      <c r="AQ1426" s="21"/>
      <c r="AR1426" s="30"/>
      <c r="AS1426" s="30"/>
      <c r="AT1426" s="30"/>
      <c r="AU1426" s="68"/>
      <c r="AV1426" s="30"/>
      <c r="AX1426" s="40"/>
      <c r="AY1426"/>
    </row>
    <row r="1427" spans="4:51" ht="13" customHeight="1">
      <c r="D1427" s="25"/>
      <c r="AP1427" s="69"/>
      <c r="AQ1427" s="21"/>
      <c r="AR1427" s="30"/>
      <c r="AS1427" s="30"/>
      <c r="AT1427" s="30"/>
      <c r="AU1427" s="68"/>
      <c r="AV1427" s="30"/>
      <c r="AX1427" s="40"/>
      <c r="AY1427"/>
    </row>
    <row r="1428" spans="4:51" ht="13" customHeight="1">
      <c r="D1428" s="25"/>
      <c r="AP1428" s="69"/>
      <c r="AQ1428" s="21"/>
      <c r="AR1428" s="30"/>
      <c r="AS1428" s="30"/>
      <c r="AT1428" s="30"/>
      <c r="AU1428" s="68"/>
      <c r="AV1428" s="30"/>
      <c r="AX1428" s="40"/>
      <c r="AY1428"/>
    </row>
    <row r="1429" spans="4:51" ht="13" customHeight="1">
      <c r="D1429" s="25"/>
      <c r="AP1429" s="69"/>
      <c r="AQ1429" s="21"/>
      <c r="AR1429" s="30"/>
      <c r="AS1429" s="30"/>
      <c r="AT1429" s="30"/>
      <c r="AU1429" s="68"/>
      <c r="AV1429" s="30"/>
      <c r="AX1429" s="40"/>
      <c r="AY1429"/>
    </row>
    <row r="1430" spans="4:51" ht="13" customHeight="1">
      <c r="D1430" s="25"/>
      <c r="AP1430" s="69"/>
      <c r="AQ1430" s="21"/>
      <c r="AR1430" s="30"/>
      <c r="AS1430" s="30"/>
      <c r="AT1430" s="30"/>
      <c r="AU1430" s="68"/>
      <c r="AV1430" s="30"/>
      <c r="AX1430" s="40"/>
      <c r="AY1430"/>
    </row>
    <row r="1431" spans="4:51" ht="13" customHeight="1">
      <c r="D1431" s="25"/>
      <c r="AP1431" s="69"/>
      <c r="AQ1431" s="21"/>
      <c r="AR1431" s="30"/>
      <c r="AS1431" s="30"/>
      <c r="AT1431" s="30"/>
      <c r="AU1431" s="68"/>
      <c r="AV1431" s="30"/>
      <c r="AX1431" s="40"/>
      <c r="AY1431"/>
    </row>
    <row r="1432" spans="4:51" ht="13" customHeight="1">
      <c r="D1432" s="25"/>
      <c r="AP1432" s="69"/>
      <c r="AQ1432" s="21"/>
      <c r="AR1432" s="30"/>
      <c r="AS1432" s="30"/>
      <c r="AT1432" s="30"/>
      <c r="AU1432" s="68"/>
      <c r="AV1432" s="30"/>
      <c r="AX1432" s="40"/>
      <c r="AY1432"/>
    </row>
    <row r="1433" spans="4:51" ht="13" customHeight="1">
      <c r="D1433" s="25"/>
      <c r="AP1433" s="69"/>
      <c r="AQ1433" s="21"/>
      <c r="AR1433" s="30"/>
      <c r="AS1433" s="30"/>
      <c r="AT1433" s="30"/>
      <c r="AU1433" s="68"/>
      <c r="AV1433" s="30"/>
      <c r="AX1433" s="40"/>
      <c r="AY1433"/>
    </row>
    <row r="1434" spans="4:51" ht="13" customHeight="1">
      <c r="D1434" s="25"/>
      <c r="AP1434" s="69"/>
      <c r="AQ1434" s="21"/>
      <c r="AR1434" s="30"/>
      <c r="AS1434" s="30"/>
      <c r="AT1434" s="30"/>
      <c r="AU1434" s="68"/>
      <c r="AV1434" s="30"/>
      <c r="AX1434" s="40"/>
      <c r="AY1434"/>
    </row>
    <row r="1435" spans="4:51" ht="13" customHeight="1">
      <c r="D1435" s="25"/>
      <c r="AP1435" s="69"/>
      <c r="AQ1435" s="21"/>
      <c r="AR1435" s="30"/>
      <c r="AS1435" s="30"/>
      <c r="AT1435" s="30"/>
      <c r="AU1435" s="68"/>
      <c r="AV1435" s="30"/>
      <c r="AX1435" s="40"/>
      <c r="AY1435"/>
    </row>
    <row r="1436" spans="4:51" ht="13" customHeight="1">
      <c r="D1436" s="25"/>
      <c r="AP1436" s="69"/>
      <c r="AQ1436" s="21"/>
      <c r="AR1436" s="30"/>
      <c r="AS1436" s="30"/>
      <c r="AT1436" s="30"/>
      <c r="AU1436" s="68"/>
      <c r="AV1436" s="30"/>
      <c r="AX1436" s="40"/>
      <c r="AY1436"/>
    </row>
    <row r="1437" spans="4:51" ht="13" customHeight="1">
      <c r="D1437" s="25"/>
      <c r="AP1437" s="69"/>
      <c r="AQ1437" s="21"/>
      <c r="AR1437" s="30"/>
      <c r="AS1437" s="30"/>
      <c r="AT1437" s="30"/>
      <c r="AU1437" s="68"/>
      <c r="AV1437" s="30"/>
      <c r="AX1437" s="40"/>
      <c r="AY1437"/>
    </row>
    <row r="1438" spans="4:51" ht="13" customHeight="1">
      <c r="D1438" s="25"/>
      <c r="AP1438" s="69"/>
      <c r="AQ1438" s="21"/>
      <c r="AR1438" s="30"/>
      <c r="AS1438" s="30"/>
      <c r="AT1438" s="30"/>
      <c r="AU1438" s="68"/>
      <c r="AV1438" s="30"/>
      <c r="AX1438" s="40"/>
      <c r="AY1438"/>
    </row>
    <row r="1439" spans="4:51" ht="13" customHeight="1">
      <c r="D1439" s="25"/>
      <c r="AP1439" s="69"/>
      <c r="AQ1439" s="21"/>
      <c r="AR1439" s="30"/>
      <c r="AS1439" s="30"/>
      <c r="AT1439" s="30"/>
      <c r="AU1439" s="68"/>
      <c r="AV1439" s="30"/>
      <c r="AX1439" s="40"/>
      <c r="AY1439"/>
    </row>
    <row r="1440" spans="4:51" ht="13" customHeight="1">
      <c r="D1440" s="25"/>
      <c r="AP1440" s="69"/>
      <c r="AQ1440" s="21"/>
      <c r="AR1440" s="30"/>
      <c r="AS1440" s="30"/>
      <c r="AT1440" s="30"/>
      <c r="AU1440" s="68"/>
      <c r="AV1440" s="30"/>
      <c r="AX1440" s="40"/>
      <c r="AY1440"/>
    </row>
    <row r="1441" spans="4:51" ht="13" customHeight="1">
      <c r="D1441" s="25"/>
      <c r="AP1441" s="69"/>
      <c r="AQ1441" s="21"/>
      <c r="AR1441" s="30"/>
      <c r="AS1441" s="30"/>
      <c r="AT1441" s="30"/>
      <c r="AU1441" s="68"/>
      <c r="AV1441" s="30"/>
      <c r="AX1441" s="40"/>
      <c r="AY1441"/>
    </row>
    <row r="1442" spans="4:51" ht="13" customHeight="1">
      <c r="D1442" s="25"/>
      <c r="AP1442" s="69"/>
      <c r="AQ1442" s="21"/>
      <c r="AR1442" s="30"/>
      <c r="AS1442" s="30"/>
      <c r="AT1442" s="30"/>
      <c r="AU1442" s="68"/>
      <c r="AV1442" s="30"/>
      <c r="AX1442" s="40"/>
      <c r="AY1442"/>
    </row>
    <row r="1443" spans="4:51" ht="13" customHeight="1">
      <c r="D1443" s="25"/>
      <c r="AP1443" s="69"/>
      <c r="AQ1443" s="21"/>
      <c r="AR1443" s="30"/>
      <c r="AS1443" s="30"/>
      <c r="AT1443" s="30"/>
      <c r="AU1443" s="68"/>
      <c r="AV1443" s="30"/>
      <c r="AX1443" s="40"/>
      <c r="AY1443"/>
    </row>
    <row r="1444" spans="4:51" ht="13" customHeight="1">
      <c r="D1444" s="25"/>
      <c r="AP1444" s="69"/>
      <c r="AQ1444" s="21"/>
      <c r="AR1444" s="30"/>
      <c r="AS1444" s="30"/>
      <c r="AT1444" s="30"/>
      <c r="AU1444" s="68"/>
      <c r="AV1444" s="30"/>
      <c r="AX1444" s="40"/>
      <c r="AY1444"/>
    </row>
    <row r="1445" spans="4:51" ht="13" customHeight="1">
      <c r="D1445" s="25"/>
      <c r="AP1445" s="69"/>
      <c r="AQ1445" s="21"/>
      <c r="AR1445" s="30"/>
      <c r="AS1445" s="30"/>
      <c r="AT1445" s="30"/>
      <c r="AU1445" s="68"/>
      <c r="AV1445" s="30"/>
      <c r="AX1445" s="40"/>
      <c r="AY1445"/>
    </row>
    <row r="1446" spans="4:51" ht="13" customHeight="1">
      <c r="D1446" s="25"/>
      <c r="AP1446" s="69"/>
      <c r="AQ1446" s="21"/>
      <c r="AR1446" s="30"/>
      <c r="AS1446" s="30"/>
      <c r="AT1446" s="30"/>
      <c r="AU1446" s="68"/>
      <c r="AV1446" s="30"/>
      <c r="AX1446" s="40"/>
      <c r="AY1446"/>
    </row>
    <row r="1447" spans="4:51" ht="13" customHeight="1">
      <c r="D1447" s="25"/>
      <c r="AP1447" s="69"/>
      <c r="AQ1447" s="21"/>
      <c r="AR1447" s="30"/>
      <c r="AS1447" s="30"/>
      <c r="AT1447" s="30"/>
      <c r="AU1447" s="68"/>
      <c r="AV1447" s="30"/>
      <c r="AX1447" s="40"/>
      <c r="AY1447"/>
    </row>
    <row r="1448" spans="4:51" ht="13" customHeight="1">
      <c r="D1448" s="25"/>
      <c r="AP1448" s="69"/>
      <c r="AQ1448" s="21"/>
      <c r="AR1448" s="30"/>
      <c r="AS1448" s="30"/>
      <c r="AT1448" s="30"/>
      <c r="AU1448" s="68"/>
      <c r="AV1448" s="30"/>
      <c r="AX1448" s="40"/>
      <c r="AY1448"/>
    </row>
    <row r="1449" spans="4:51" ht="13" customHeight="1">
      <c r="D1449" s="25"/>
      <c r="AP1449" s="69"/>
      <c r="AQ1449" s="21"/>
      <c r="AR1449" s="30"/>
      <c r="AS1449" s="30"/>
      <c r="AT1449" s="30"/>
      <c r="AU1449" s="68"/>
      <c r="AV1449" s="30"/>
      <c r="AX1449" s="40"/>
      <c r="AY1449"/>
    </row>
    <row r="1450" spans="4:51" ht="13" customHeight="1">
      <c r="D1450" s="25"/>
      <c r="AP1450" s="69"/>
      <c r="AQ1450" s="21"/>
      <c r="AR1450" s="30"/>
      <c r="AS1450" s="30"/>
      <c r="AT1450" s="30"/>
      <c r="AU1450" s="68"/>
      <c r="AV1450" s="30"/>
      <c r="AX1450" s="40"/>
      <c r="AY1450"/>
    </row>
    <row r="1451" spans="4:51" ht="13" customHeight="1">
      <c r="D1451" s="25"/>
      <c r="AP1451" s="69"/>
      <c r="AQ1451" s="21"/>
      <c r="AR1451" s="30"/>
      <c r="AS1451" s="30"/>
      <c r="AT1451" s="30"/>
      <c r="AU1451" s="68"/>
      <c r="AV1451" s="30"/>
      <c r="AX1451" s="40"/>
      <c r="AY1451"/>
    </row>
    <row r="1452" spans="4:51" ht="13" customHeight="1">
      <c r="D1452" s="25"/>
      <c r="AP1452" s="69"/>
      <c r="AQ1452" s="21"/>
      <c r="AR1452" s="30"/>
      <c r="AS1452" s="30"/>
      <c r="AT1452" s="30"/>
      <c r="AU1452" s="68"/>
      <c r="AV1452" s="30"/>
      <c r="AX1452" s="40"/>
      <c r="AY1452"/>
    </row>
    <row r="1453" spans="4:51" ht="13" customHeight="1">
      <c r="D1453" s="25"/>
      <c r="AP1453" s="69"/>
      <c r="AQ1453" s="21"/>
      <c r="AR1453" s="30"/>
      <c r="AS1453" s="30"/>
      <c r="AT1453" s="30"/>
      <c r="AU1453" s="68"/>
      <c r="AV1453" s="30"/>
      <c r="AX1453" s="40"/>
      <c r="AY1453"/>
    </row>
    <row r="1454" spans="4:51" ht="13" customHeight="1">
      <c r="D1454" s="25"/>
      <c r="AP1454" s="69"/>
      <c r="AQ1454" s="21"/>
      <c r="AR1454" s="30"/>
      <c r="AS1454" s="30"/>
      <c r="AT1454" s="30"/>
      <c r="AU1454" s="68"/>
      <c r="AV1454" s="30"/>
      <c r="AX1454" s="40"/>
      <c r="AY1454"/>
    </row>
    <row r="1455" spans="4:51" ht="13" customHeight="1">
      <c r="D1455" s="25"/>
      <c r="AP1455" s="69"/>
      <c r="AQ1455" s="21"/>
      <c r="AR1455" s="30"/>
      <c r="AS1455" s="30"/>
      <c r="AT1455" s="30"/>
      <c r="AU1455" s="68"/>
      <c r="AV1455" s="30"/>
      <c r="AX1455" s="40"/>
      <c r="AY1455"/>
    </row>
    <row r="1456" spans="4:51" ht="13" customHeight="1">
      <c r="D1456" s="25"/>
      <c r="AP1456" s="69"/>
      <c r="AQ1456" s="21"/>
      <c r="AR1456" s="30"/>
      <c r="AS1456" s="30"/>
      <c r="AT1456" s="30"/>
      <c r="AU1456" s="68"/>
      <c r="AV1456" s="30"/>
      <c r="AX1456" s="40"/>
      <c r="AY1456"/>
    </row>
    <row r="1457" spans="4:51" ht="13" customHeight="1">
      <c r="D1457" s="25"/>
      <c r="AP1457" s="69"/>
      <c r="AQ1457" s="21"/>
      <c r="AR1457" s="30"/>
      <c r="AS1457" s="30"/>
      <c r="AT1457" s="30"/>
      <c r="AU1457" s="68"/>
      <c r="AV1457" s="30"/>
      <c r="AX1457" s="40"/>
      <c r="AY1457"/>
    </row>
    <row r="1458" spans="4:51" ht="13" customHeight="1">
      <c r="D1458" s="25"/>
      <c r="AP1458" s="69"/>
      <c r="AQ1458" s="21"/>
      <c r="AR1458" s="30"/>
      <c r="AS1458" s="30"/>
      <c r="AT1458" s="30"/>
      <c r="AU1458" s="68"/>
      <c r="AV1458" s="30"/>
      <c r="AX1458" s="40"/>
      <c r="AY1458"/>
    </row>
    <row r="1459" spans="4:51" ht="13" customHeight="1">
      <c r="D1459" s="25"/>
      <c r="AP1459" s="69"/>
      <c r="AQ1459" s="21"/>
      <c r="AR1459" s="30"/>
      <c r="AS1459" s="30"/>
      <c r="AT1459" s="30"/>
      <c r="AU1459" s="68"/>
      <c r="AV1459" s="30"/>
      <c r="AX1459" s="40"/>
      <c r="AY1459"/>
    </row>
    <row r="1460" spans="4:51" ht="13" customHeight="1">
      <c r="D1460" s="25"/>
      <c r="AP1460" s="69"/>
      <c r="AQ1460" s="21"/>
      <c r="AR1460" s="30"/>
      <c r="AS1460" s="30"/>
      <c r="AT1460" s="30"/>
      <c r="AU1460" s="68"/>
      <c r="AV1460" s="30"/>
      <c r="AX1460" s="40"/>
      <c r="AY1460"/>
    </row>
    <row r="1461" spans="4:51" ht="13" customHeight="1">
      <c r="D1461" s="25"/>
      <c r="AP1461" s="69"/>
      <c r="AQ1461" s="21"/>
      <c r="AR1461" s="30"/>
      <c r="AS1461" s="30"/>
      <c r="AT1461" s="30"/>
      <c r="AU1461" s="68"/>
      <c r="AV1461" s="30"/>
      <c r="AX1461" s="40"/>
      <c r="AY1461"/>
    </row>
    <row r="1462" spans="4:51" ht="13" customHeight="1">
      <c r="D1462" s="25"/>
      <c r="AP1462" s="69"/>
      <c r="AQ1462" s="21"/>
      <c r="AR1462" s="30"/>
      <c r="AS1462" s="30"/>
      <c r="AT1462" s="30"/>
      <c r="AU1462" s="68"/>
      <c r="AV1462" s="30"/>
      <c r="AX1462" s="40"/>
      <c r="AY1462"/>
    </row>
    <row r="1463" spans="4:51" ht="13" customHeight="1">
      <c r="D1463" s="25"/>
      <c r="AP1463" s="69"/>
      <c r="AQ1463" s="21"/>
      <c r="AR1463" s="30"/>
      <c r="AS1463" s="30"/>
      <c r="AT1463" s="30"/>
      <c r="AU1463" s="68"/>
      <c r="AV1463" s="30"/>
      <c r="AX1463" s="40"/>
      <c r="AY1463"/>
    </row>
    <row r="1464" spans="4:51" ht="13" customHeight="1">
      <c r="D1464" s="25"/>
      <c r="AP1464" s="69"/>
      <c r="AQ1464" s="21"/>
      <c r="AR1464" s="30"/>
      <c r="AS1464" s="30"/>
      <c r="AT1464" s="30"/>
      <c r="AU1464" s="68"/>
      <c r="AV1464" s="30"/>
      <c r="AX1464" s="40"/>
      <c r="AY1464"/>
    </row>
    <row r="1465" spans="4:51" ht="13" customHeight="1">
      <c r="D1465" s="25"/>
      <c r="AP1465" s="69"/>
      <c r="AQ1465" s="21"/>
      <c r="AR1465" s="30"/>
      <c r="AS1465" s="30"/>
      <c r="AT1465" s="30"/>
      <c r="AU1465" s="68"/>
      <c r="AV1465" s="30"/>
      <c r="AX1465" s="40"/>
      <c r="AY1465"/>
    </row>
    <row r="1466" spans="4:51" ht="13" customHeight="1">
      <c r="D1466" s="25"/>
      <c r="AP1466" s="69"/>
      <c r="AQ1466" s="21"/>
      <c r="AR1466" s="30"/>
      <c r="AS1466" s="30"/>
      <c r="AT1466" s="30"/>
      <c r="AU1466" s="68"/>
      <c r="AV1466" s="30"/>
      <c r="AX1466" s="40"/>
      <c r="AY1466"/>
    </row>
    <row r="1467" spans="4:51" ht="13" customHeight="1">
      <c r="D1467" s="25"/>
      <c r="AP1467" s="69"/>
      <c r="AQ1467" s="21"/>
      <c r="AR1467" s="30"/>
      <c r="AS1467" s="30"/>
      <c r="AT1467" s="30"/>
      <c r="AU1467" s="68"/>
      <c r="AV1467" s="30"/>
      <c r="AX1467" s="40"/>
      <c r="AY1467"/>
    </row>
    <row r="1468" spans="4:51" ht="13" customHeight="1">
      <c r="D1468" s="25"/>
      <c r="AP1468" s="69"/>
      <c r="AQ1468" s="21"/>
      <c r="AR1468" s="30"/>
      <c r="AS1468" s="30"/>
      <c r="AT1468" s="30"/>
      <c r="AU1468" s="68"/>
      <c r="AV1468" s="30"/>
      <c r="AX1468" s="40"/>
      <c r="AY1468"/>
    </row>
    <row r="1469" spans="4:51" ht="13" customHeight="1">
      <c r="D1469" s="25"/>
      <c r="AP1469" s="69"/>
      <c r="AQ1469" s="21"/>
      <c r="AR1469" s="30"/>
      <c r="AS1469" s="30"/>
      <c r="AT1469" s="30"/>
      <c r="AU1469" s="68"/>
      <c r="AV1469" s="30"/>
      <c r="AX1469" s="40"/>
      <c r="AY1469"/>
    </row>
    <row r="1470" spans="4:51" ht="13" customHeight="1">
      <c r="D1470" s="25"/>
      <c r="AP1470" s="69"/>
      <c r="AQ1470" s="21"/>
      <c r="AR1470" s="30"/>
      <c r="AS1470" s="30"/>
      <c r="AT1470" s="30"/>
      <c r="AU1470" s="68"/>
      <c r="AV1470" s="30"/>
      <c r="AX1470" s="40"/>
      <c r="AY1470"/>
    </row>
    <row r="1471" spans="4:51" ht="13" customHeight="1">
      <c r="D1471" s="25"/>
      <c r="AP1471" s="69"/>
      <c r="AQ1471" s="21"/>
      <c r="AR1471" s="30"/>
      <c r="AS1471" s="30"/>
      <c r="AT1471" s="30"/>
      <c r="AU1471" s="68"/>
      <c r="AV1471" s="30"/>
      <c r="AX1471" s="40"/>
      <c r="AY1471"/>
    </row>
    <row r="1472" spans="4:51" ht="13" customHeight="1">
      <c r="D1472" s="25"/>
      <c r="AP1472" s="69"/>
      <c r="AQ1472" s="21"/>
      <c r="AR1472" s="30"/>
      <c r="AS1472" s="30"/>
      <c r="AT1472" s="30"/>
      <c r="AU1472" s="68"/>
      <c r="AV1472" s="30"/>
      <c r="AX1472" s="40"/>
      <c r="AY1472"/>
    </row>
    <row r="1473" spans="4:51" ht="13" customHeight="1">
      <c r="D1473" s="25"/>
      <c r="AP1473" s="69"/>
      <c r="AQ1473" s="21"/>
      <c r="AR1473" s="30"/>
      <c r="AS1473" s="30"/>
      <c r="AT1473" s="30"/>
      <c r="AU1473" s="68"/>
      <c r="AV1473" s="30"/>
      <c r="AX1473" s="40"/>
      <c r="AY1473"/>
    </row>
    <row r="1474" spans="4:51" ht="13" customHeight="1">
      <c r="D1474" s="25"/>
      <c r="AP1474" s="69"/>
      <c r="AQ1474" s="21"/>
      <c r="AR1474" s="30"/>
      <c r="AS1474" s="30"/>
      <c r="AT1474" s="30"/>
      <c r="AU1474" s="68"/>
      <c r="AV1474" s="30"/>
      <c r="AX1474" s="40"/>
      <c r="AY1474"/>
    </row>
    <row r="1475" spans="4:51" ht="13" customHeight="1">
      <c r="D1475" s="25"/>
      <c r="AP1475" s="69"/>
      <c r="AQ1475" s="21"/>
      <c r="AR1475" s="30"/>
      <c r="AS1475" s="30"/>
      <c r="AT1475" s="30"/>
      <c r="AU1475" s="68"/>
      <c r="AV1475" s="30"/>
      <c r="AX1475" s="40"/>
      <c r="AY1475"/>
    </row>
    <row r="1476" spans="4:51" ht="13" customHeight="1">
      <c r="D1476" s="25"/>
      <c r="AP1476" s="69"/>
      <c r="AQ1476" s="21"/>
      <c r="AR1476" s="30"/>
      <c r="AS1476" s="30"/>
      <c r="AT1476" s="30"/>
      <c r="AU1476" s="68"/>
      <c r="AV1476" s="30"/>
      <c r="AX1476" s="40"/>
      <c r="AY1476"/>
    </row>
    <row r="1477" spans="4:51" ht="13" customHeight="1">
      <c r="D1477" s="25"/>
      <c r="AP1477" s="69"/>
      <c r="AQ1477" s="21"/>
      <c r="AR1477" s="30"/>
      <c r="AS1477" s="30"/>
      <c r="AT1477" s="30"/>
      <c r="AU1477" s="68"/>
      <c r="AV1477" s="30"/>
      <c r="AX1477" s="40"/>
      <c r="AY1477"/>
    </row>
    <row r="1478" spans="4:51" ht="13" customHeight="1">
      <c r="D1478" s="25"/>
      <c r="AP1478" s="69"/>
      <c r="AQ1478" s="21"/>
      <c r="AR1478" s="30"/>
      <c r="AS1478" s="30"/>
      <c r="AT1478" s="30"/>
      <c r="AU1478" s="68"/>
      <c r="AV1478" s="30"/>
      <c r="AX1478" s="40"/>
      <c r="AY1478"/>
    </row>
    <row r="1479" spans="4:51" ht="13" customHeight="1">
      <c r="D1479" s="25"/>
      <c r="AP1479" s="69"/>
      <c r="AQ1479" s="21"/>
      <c r="AR1479" s="30"/>
      <c r="AS1479" s="30"/>
      <c r="AT1479" s="30"/>
      <c r="AU1479" s="68"/>
      <c r="AV1479" s="30"/>
      <c r="AX1479" s="40"/>
      <c r="AY1479"/>
    </row>
    <row r="1480" spans="4:51" ht="13" customHeight="1">
      <c r="D1480" s="25"/>
      <c r="AP1480" s="69"/>
      <c r="AQ1480" s="21"/>
      <c r="AR1480" s="30"/>
      <c r="AS1480" s="30"/>
      <c r="AT1480" s="30"/>
      <c r="AU1480" s="68"/>
      <c r="AV1480" s="30"/>
      <c r="AX1480" s="40"/>
      <c r="AY1480"/>
    </row>
    <row r="1481" spans="4:51" ht="13" customHeight="1">
      <c r="D1481" s="25"/>
      <c r="AP1481" s="69"/>
      <c r="AQ1481" s="21"/>
      <c r="AR1481" s="30"/>
      <c r="AS1481" s="30"/>
      <c r="AT1481" s="30"/>
      <c r="AU1481" s="68"/>
      <c r="AV1481" s="30"/>
      <c r="AX1481" s="40"/>
      <c r="AY1481"/>
    </row>
    <row r="1482" spans="4:51" ht="13" customHeight="1">
      <c r="D1482" s="25"/>
      <c r="AP1482" s="69"/>
      <c r="AQ1482" s="21"/>
      <c r="AR1482" s="30"/>
      <c r="AS1482" s="30"/>
      <c r="AT1482" s="30"/>
      <c r="AU1482" s="68"/>
      <c r="AV1482" s="30"/>
      <c r="AX1482" s="40"/>
      <c r="AY1482"/>
    </row>
    <row r="1483" spans="4:51" ht="13" customHeight="1">
      <c r="D1483" s="25"/>
      <c r="AP1483" s="69"/>
      <c r="AQ1483" s="21"/>
      <c r="AR1483" s="30"/>
      <c r="AS1483" s="30"/>
      <c r="AT1483" s="30"/>
      <c r="AU1483" s="68"/>
      <c r="AV1483" s="30"/>
      <c r="AX1483" s="40"/>
      <c r="AY1483"/>
    </row>
    <row r="1484" spans="4:51" ht="13" customHeight="1">
      <c r="D1484" s="25"/>
      <c r="AP1484" s="69"/>
      <c r="AQ1484" s="21"/>
      <c r="AR1484" s="30"/>
      <c r="AS1484" s="30"/>
      <c r="AT1484" s="30"/>
      <c r="AU1484" s="68"/>
      <c r="AV1484" s="30"/>
      <c r="AX1484" s="40"/>
      <c r="AY1484"/>
    </row>
    <row r="1485" spans="4:51" ht="13" customHeight="1">
      <c r="D1485" s="25"/>
      <c r="AP1485" s="69"/>
      <c r="AQ1485" s="21"/>
      <c r="AR1485" s="30"/>
      <c r="AS1485" s="30"/>
      <c r="AT1485" s="30"/>
      <c r="AU1485" s="68"/>
      <c r="AV1485" s="30"/>
      <c r="AX1485" s="40"/>
      <c r="AY1485"/>
    </row>
    <row r="1486" spans="4:51" ht="13" customHeight="1">
      <c r="D1486" s="25"/>
      <c r="AP1486" s="69"/>
      <c r="AQ1486" s="21"/>
      <c r="AR1486" s="30"/>
      <c r="AS1486" s="30"/>
      <c r="AT1486" s="30"/>
      <c r="AU1486" s="68"/>
      <c r="AV1486" s="30"/>
      <c r="AX1486" s="40"/>
      <c r="AY1486"/>
    </row>
    <row r="1487" spans="4:51" ht="13" customHeight="1">
      <c r="D1487" s="25"/>
      <c r="AP1487" s="69"/>
      <c r="AQ1487" s="21"/>
      <c r="AR1487" s="30"/>
      <c r="AS1487" s="30"/>
      <c r="AT1487" s="30"/>
      <c r="AU1487" s="68"/>
      <c r="AV1487" s="30"/>
      <c r="AX1487" s="40"/>
      <c r="AY1487"/>
    </row>
    <row r="1488" spans="4:51" ht="13" customHeight="1">
      <c r="D1488" s="25"/>
      <c r="AP1488" s="69"/>
      <c r="AQ1488" s="21"/>
      <c r="AR1488" s="30"/>
      <c r="AS1488" s="30"/>
      <c r="AT1488" s="30"/>
      <c r="AU1488" s="68"/>
      <c r="AV1488" s="30"/>
      <c r="AX1488" s="40"/>
      <c r="AY1488"/>
    </row>
    <row r="1489" spans="4:51" ht="13" customHeight="1">
      <c r="D1489" s="25"/>
      <c r="AP1489" s="69"/>
      <c r="AQ1489" s="21"/>
      <c r="AR1489" s="30"/>
      <c r="AS1489" s="30"/>
      <c r="AT1489" s="30"/>
      <c r="AU1489" s="68"/>
      <c r="AV1489" s="30"/>
      <c r="AX1489" s="40"/>
      <c r="AY1489"/>
    </row>
    <row r="1490" spans="4:51" ht="13" customHeight="1">
      <c r="D1490" s="25"/>
      <c r="AP1490" s="69"/>
      <c r="AQ1490" s="21"/>
      <c r="AR1490" s="30"/>
      <c r="AS1490" s="30"/>
      <c r="AT1490" s="30"/>
      <c r="AU1490" s="68"/>
      <c r="AV1490" s="30"/>
      <c r="AX1490" s="40"/>
      <c r="AY1490"/>
    </row>
    <row r="1491" spans="4:51" ht="13" customHeight="1">
      <c r="D1491" s="25"/>
      <c r="AP1491" s="69"/>
      <c r="AQ1491" s="21"/>
      <c r="AR1491" s="30"/>
      <c r="AS1491" s="30"/>
      <c r="AT1491" s="30"/>
      <c r="AU1491" s="68"/>
      <c r="AV1491" s="30"/>
      <c r="AX1491" s="40"/>
      <c r="AY1491"/>
    </row>
    <row r="1492" spans="4:51" ht="13" customHeight="1">
      <c r="D1492" s="25"/>
      <c r="AP1492" s="69"/>
      <c r="AQ1492" s="21"/>
      <c r="AR1492" s="30"/>
      <c r="AS1492" s="30"/>
      <c r="AT1492" s="30"/>
      <c r="AU1492" s="68"/>
      <c r="AV1492" s="30"/>
      <c r="AX1492" s="40"/>
      <c r="AY1492"/>
    </row>
    <row r="1493" spans="4:51" ht="13" customHeight="1">
      <c r="D1493" s="25"/>
      <c r="AP1493" s="69"/>
      <c r="AQ1493" s="21"/>
      <c r="AR1493" s="30"/>
      <c r="AS1493" s="30"/>
      <c r="AT1493" s="30"/>
      <c r="AU1493" s="68"/>
      <c r="AV1493" s="30"/>
      <c r="AX1493" s="40"/>
      <c r="AY1493"/>
    </row>
    <row r="1494" spans="4:51" ht="13" customHeight="1">
      <c r="D1494" s="25"/>
      <c r="AP1494" s="69"/>
      <c r="AQ1494" s="21"/>
      <c r="AR1494" s="30"/>
      <c r="AS1494" s="30"/>
      <c r="AT1494" s="30"/>
      <c r="AU1494" s="68"/>
      <c r="AV1494" s="30"/>
      <c r="AX1494" s="40"/>
      <c r="AY1494"/>
    </row>
    <row r="1495" spans="4:51" ht="13" customHeight="1">
      <c r="D1495" s="25"/>
      <c r="AP1495" s="69"/>
      <c r="AQ1495" s="21"/>
      <c r="AR1495" s="30"/>
      <c r="AS1495" s="30"/>
      <c r="AT1495" s="30"/>
      <c r="AU1495" s="68"/>
      <c r="AV1495" s="30"/>
      <c r="AX1495" s="40"/>
      <c r="AY1495"/>
    </row>
    <row r="1496" spans="4:51" ht="13" customHeight="1">
      <c r="D1496" s="25"/>
      <c r="AP1496" s="69"/>
      <c r="AQ1496" s="21"/>
      <c r="AR1496" s="30"/>
      <c r="AS1496" s="30"/>
      <c r="AT1496" s="30"/>
      <c r="AU1496" s="68"/>
      <c r="AV1496" s="30"/>
      <c r="AX1496" s="40"/>
      <c r="AY1496"/>
    </row>
    <row r="1497" spans="4:51" ht="13" customHeight="1">
      <c r="D1497" s="25"/>
      <c r="AP1497" s="69"/>
      <c r="AQ1497" s="21"/>
      <c r="AR1497" s="30"/>
      <c r="AS1497" s="30"/>
      <c r="AT1497" s="30"/>
      <c r="AU1497" s="68"/>
      <c r="AV1497" s="30"/>
      <c r="AX1497" s="40"/>
      <c r="AY1497"/>
    </row>
    <row r="1498" spans="4:51" ht="13" customHeight="1">
      <c r="D1498" s="25"/>
      <c r="AP1498" s="69"/>
      <c r="AQ1498" s="21"/>
      <c r="AR1498" s="30"/>
      <c r="AS1498" s="30"/>
      <c r="AT1498" s="30"/>
      <c r="AU1498" s="68"/>
      <c r="AV1498" s="30"/>
      <c r="AX1498" s="40"/>
      <c r="AY1498"/>
    </row>
    <row r="1499" spans="4:51" ht="13" customHeight="1">
      <c r="D1499" s="25"/>
      <c r="AP1499" s="69"/>
      <c r="AQ1499" s="21"/>
      <c r="AR1499" s="30"/>
      <c r="AS1499" s="30"/>
      <c r="AT1499" s="30"/>
      <c r="AU1499" s="68"/>
      <c r="AV1499" s="30"/>
      <c r="AX1499" s="40"/>
      <c r="AY1499"/>
    </row>
    <row r="1500" spans="4:51" ht="13" customHeight="1">
      <c r="D1500" s="25"/>
      <c r="AP1500" s="69"/>
      <c r="AQ1500" s="21"/>
      <c r="AR1500" s="30"/>
      <c r="AS1500" s="30"/>
      <c r="AT1500" s="30"/>
      <c r="AU1500" s="68"/>
      <c r="AV1500" s="30"/>
      <c r="AX1500" s="40"/>
      <c r="AY1500"/>
    </row>
    <row r="1501" spans="4:51" ht="13" customHeight="1">
      <c r="D1501" s="25"/>
      <c r="AP1501" s="69"/>
      <c r="AQ1501" s="21"/>
      <c r="AR1501" s="30"/>
      <c r="AS1501" s="30"/>
      <c r="AT1501" s="30"/>
      <c r="AU1501" s="68"/>
      <c r="AV1501" s="30"/>
      <c r="AX1501" s="40"/>
      <c r="AY1501"/>
    </row>
    <row r="1502" spans="4:51" ht="13" customHeight="1">
      <c r="D1502" s="25"/>
      <c r="AP1502" s="69"/>
      <c r="AQ1502" s="21"/>
      <c r="AR1502" s="30"/>
      <c r="AS1502" s="30"/>
      <c r="AT1502" s="30"/>
      <c r="AU1502" s="68"/>
      <c r="AV1502" s="30"/>
      <c r="AX1502" s="40"/>
      <c r="AY1502"/>
    </row>
    <row r="1503" spans="4:51" ht="13" customHeight="1">
      <c r="D1503" s="25"/>
      <c r="AP1503" s="69"/>
      <c r="AQ1503" s="21"/>
      <c r="AR1503" s="30"/>
      <c r="AS1503" s="30"/>
      <c r="AT1503" s="30"/>
      <c r="AU1503" s="68"/>
      <c r="AV1503" s="30"/>
      <c r="AX1503" s="40"/>
      <c r="AY1503"/>
    </row>
    <row r="1504" spans="4:51" ht="13" customHeight="1">
      <c r="D1504" s="25"/>
      <c r="AP1504" s="69"/>
      <c r="AQ1504" s="21"/>
      <c r="AR1504" s="30"/>
      <c r="AS1504" s="30"/>
      <c r="AT1504" s="30"/>
      <c r="AU1504" s="68"/>
      <c r="AV1504" s="30"/>
      <c r="AX1504" s="40"/>
      <c r="AY1504"/>
    </row>
    <row r="1505" spans="4:51" ht="13" customHeight="1">
      <c r="D1505" s="25"/>
      <c r="AP1505" s="69"/>
      <c r="AQ1505" s="21"/>
      <c r="AR1505" s="30"/>
      <c r="AS1505" s="30"/>
      <c r="AT1505" s="30"/>
      <c r="AU1505" s="68"/>
      <c r="AV1505" s="30"/>
      <c r="AX1505" s="40"/>
      <c r="AY1505"/>
    </row>
    <row r="1506" spans="4:51" ht="13" customHeight="1">
      <c r="D1506" s="25"/>
      <c r="AP1506" s="69"/>
      <c r="AQ1506" s="21"/>
      <c r="AR1506" s="30"/>
      <c r="AS1506" s="30"/>
      <c r="AT1506" s="30"/>
      <c r="AU1506" s="68"/>
      <c r="AV1506" s="30"/>
      <c r="AX1506" s="40"/>
      <c r="AY1506"/>
    </row>
    <row r="1507" spans="4:51" ht="13" customHeight="1">
      <c r="D1507" s="25"/>
      <c r="AP1507" s="69"/>
      <c r="AQ1507" s="21"/>
      <c r="AR1507" s="30"/>
      <c r="AS1507" s="30"/>
      <c r="AT1507" s="30"/>
      <c r="AU1507" s="68"/>
      <c r="AV1507" s="30"/>
      <c r="AX1507" s="40"/>
      <c r="AY1507"/>
    </row>
    <row r="1508" spans="4:51" ht="13" customHeight="1">
      <c r="D1508" s="25"/>
      <c r="AP1508" s="69"/>
      <c r="AQ1508" s="21"/>
      <c r="AR1508" s="30"/>
      <c r="AS1508" s="30"/>
      <c r="AT1508" s="30"/>
      <c r="AU1508" s="68"/>
      <c r="AV1508" s="30"/>
      <c r="AX1508" s="40"/>
      <c r="AY1508"/>
    </row>
    <row r="1509" spans="4:51" ht="13" customHeight="1">
      <c r="D1509" s="25"/>
      <c r="AP1509" s="69"/>
      <c r="AQ1509" s="21"/>
      <c r="AR1509" s="30"/>
      <c r="AS1509" s="30"/>
      <c r="AT1509" s="30"/>
      <c r="AU1509" s="68"/>
      <c r="AV1509" s="30"/>
      <c r="AX1509" s="40"/>
      <c r="AY1509"/>
    </row>
    <row r="1510" spans="4:51" ht="13" customHeight="1">
      <c r="D1510" s="25"/>
      <c r="AP1510" s="69"/>
      <c r="AQ1510" s="21"/>
      <c r="AR1510" s="30"/>
      <c r="AS1510" s="30"/>
      <c r="AT1510" s="30"/>
      <c r="AU1510" s="68"/>
      <c r="AV1510" s="30"/>
      <c r="AX1510" s="40"/>
      <c r="AY1510"/>
    </row>
    <row r="1511" spans="4:51" ht="13" customHeight="1">
      <c r="D1511" s="25"/>
      <c r="AP1511" s="69"/>
      <c r="AQ1511" s="21"/>
      <c r="AR1511" s="30"/>
      <c r="AS1511" s="30"/>
      <c r="AT1511" s="30"/>
      <c r="AU1511" s="68"/>
      <c r="AV1511" s="30"/>
      <c r="AX1511" s="40"/>
      <c r="AY1511"/>
    </row>
    <row r="1512" spans="4:51" ht="13" customHeight="1">
      <c r="D1512" s="25"/>
      <c r="AP1512" s="69"/>
      <c r="AQ1512" s="21"/>
      <c r="AR1512" s="30"/>
      <c r="AS1512" s="30"/>
      <c r="AT1512" s="30"/>
      <c r="AU1512" s="68"/>
      <c r="AV1512" s="30"/>
      <c r="AX1512" s="40"/>
      <c r="AY1512"/>
    </row>
    <row r="1513" spans="4:51" ht="13" customHeight="1">
      <c r="D1513" s="25"/>
      <c r="AP1513" s="69"/>
      <c r="AQ1513" s="21"/>
      <c r="AR1513" s="30"/>
      <c r="AS1513" s="30"/>
      <c r="AT1513" s="30"/>
      <c r="AU1513" s="68"/>
      <c r="AV1513" s="30"/>
      <c r="AX1513" s="40"/>
      <c r="AY1513"/>
    </row>
    <row r="1514" spans="4:51" ht="13" customHeight="1">
      <c r="D1514" s="25"/>
      <c r="AP1514" s="69"/>
      <c r="AQ1514" s="21"/>
      <c r="AR1514" s="30"/>
      <c r="AS1514" s="30"/>
      <c r="AT1514" s="30"/>
      <c r="AU1514" s="68"/>
      <c r="AV1514" s="30"/>
      <c r="AX1514" s="40"/>
      <c r="AY1514"/>
    </row>
    <row r="1515" spans="4:51" ht="13" customHeight="1">
      <c r="D1515" s="25"/>
      <c r="AP1515" s="69"/>
      <c r="AQ1515" s="21"/>
      <c r="AR1515" s="30"/>
      <c r="AS1515" s="30"/>
      <c r="AT1515" s="30"/>
      <c r="AU1515" s="68"/>
      <c r="AV1515" s="30"/>
      <c r="AX1515" s="40"/>
      <c r="AY1515"/>
    </row>
    <row r="1516" spans="4:51" ht="13" customHeight="1">
      <c r="D1516" s="25"/>
      <c r="AP1516" s="69"/>
      <c r="AQ1516" s="21"/>
      <c r="AR1516" s="30"/>
      <c r="AS1516" s="30"/>
      <c r="AT1516" s="30"/>
      <c r="AU1516" s="68"/>
      <c r="AV1516" s="30"/>
      <c r="AX1516" s="40"/>
      <c r="AY1516"/>
    </row>
    <row r="1517" spans="4:51" ht="13" customHeight="1">
      <c r="D1517" s="25"/>
      <c r="AP1517" s="69"/>
      <c r="AQ1517" s="21"/>
      <c r="AR1517" s="30"/>
      <c r="AS1517" s="30"/>
      <c r="AT1517" s="30"/>
      <c r="AU1517" s="68"/>
      <c r="AV1517" s="30"/>
      <c r="AX1517" s="40"/>
      <c r="AY1517"/>
    </row>
    <row r="1518" spans="4:51" ht="13" customHeight="1">
      <c r="D1518" s="25"/>
      <c r="AP1518" s="69"/>
      <c r="AQ1518" s="21"/>
      <c r="AR1518" s="30"/>
      <c r="AS1518" s="30"/>
      <c r="AT1518" s="30"/>
      <c r="AU1518" s="68"/>
      <c r="AV1518" s="30"/>
      <c r="AX1518" s="40"/>
      <c r="AY1518"/>
    </row>
    <row r="1519" spans="4:51" ht="13" customHeight="1">
      <c r="D1519" s="25"/>
      <c r="AP1519" s="69"/>
      <c r="AQ1519" s="21"/>
      <c r="AR1519" s="30"/>
      <c r="AS1519" s="30"/>
      <c r="AT1519" s="30"/>
      <c r="AU1519" s="68"/>
      <c r="AV1519" s="30"/>
      <c r="AX1519" s="40"/>
      <c r="AY1519"/>
    </row>
    <row r="1520" spans="4:51" ht="13" customHeight="1">
      <c r="D1520" s="25"/>
      <c r="AP1520" s="69"/>
      <c r="AQ1520" s="21"/>
      <c r="AR1520" s="30"/>
      <c r="AS1520" s="30"/>
      <c r="AT1520" s="30"/>
      <c r="AU1520" s="68"/>
      <c r="AV1520" s="30"/>
      <c r="AX1520" s="40"/>
      <c r="AY1520"/>
    </row>
    <row r="1521" spans="4:51" ht="13" customHeight="1">
      <c r="D1521" s="25"/>
      <c r="AP1521" s="69"/>
      <c r="AQ1521" s="21"/>
      <c r="AR1521" s="30"/>
      <c r="AS1521" s="30"/>
      <c r="AT1521" s="30"/>
      <c r="AU1521" s="68"/>
      <c r="AV1521" s="30"/>
      <c r="AX1521" s="40"/>
      <c r="AY1521"/>
    </row>
    <row r="1522" spans="4:51" ht="13" customHeight="1">
      <c r="D1522" s="25"/>
      <c r="AP1522" s="69"/>
      <c r="AQ1522" s="21"/>
      <c r="AR1522" s="30"/>
      <c r="AS1522" s="30"/>
      <c r="AT1522" s="30"/>
      <c r="AU1522" s="68"/>
      <c r="AV1522" s="30"/>
      <c r="AX1522" s="40"/>
      <c r="AY1522"/>
    </row>
    <row r="1523" spans="4:51" ht="13" customHeight="1">
      <c r="D1523" s="25"/>
      <c r="AP1523" s="69"/>
      <c r="AQ1523" s="21"/>
      <c r="AR1523" s="30"/>
      <c r="AS1523" s="30"/>
      <c r="AT1523" s="30"/>
      <c r="AU1523" s="68"/>
      <c r="AV1523" s="30"/>
      <c r="AX1523" s="40"/>
      <c r="AY1523"/>
    </row>
    <row r="1524" spans="4:51" ht="13" customHeight="1">
      <c r="D1524" s="25"/>
      <c r="AP1524" s="69"/>
      <c r="AQ1524" s="21"/>
      <c r="AR1524" s="30"/>
      <c r="AS1524" s="30"/>
      <c r="AT1524" s="30"/>
      <c r="AU1524" s="68"/>
      <c r="AV1524" s="30"/>
      <c r="AX1524" s="40"/>
      <c r="AY1524"/>
    </row>
    <row r="1525" spans="4:51" ht="13" customHeight="1">
      <c r="D1525" s="25"/>
      <c r="AP1525" s="69"/>
      <c r="AQ1525" s="21"/>
      <c r="AR1525" s="30"/>
      <c r="AS1525" s="30"/>
      <c r="AT1525" s="30"/>
      <c r="AU1525" s="68"/>
      <c r="AV1525" s="30"/>
      <c r="AX1525" s="40"/>
      <c r="AY1525"/>
    </row>
    <row r="1526" spans="4:51" ht="13" customHeight="1">
      <c r="D1526" s="25"/>
      <c r="AP1526" s="69"/>
      <c r="AQ1526" s="21"/>
      <c r="AR1526" s="30"/>
      <c r="AS1526" s="30"/>
      <c r="AT1526" s="30"/>
      <c r="AU1526" s="68"/>
      <c r="AV1526" s="30"/>
      <c r="AX1526" s="40"/>
      <c r="AY1526"/>
    </row>
    <row r="1527" spans="4:51" ht="13" customHeight="1">
      <c r="D1527" s="25"/>
      <c r="AP1527" s="69"/>
      <c r="AQ1527" s="21"/>
      <c r="AR1527" s="30"/>
      <c r="AS1527" s="30"/>
      <c r="AT1527" s="30"/>
      <c r="AU1527" s="68"/>
      <c r="AV1527" s="30"/>
      <c r="AX1527" s="40"/>
      <c r="AY1527"/>
    </row>
    <row r="1528" spans="4:51" ht="13" customHeight="1">
      <c r="D1528" s="25"/>
      <c r="AP1528" s="69"/>
      <c r="AQ1528" s="21"/>
      <c r="AR1528" s="30"/>
      <c r="AS1528" s="30"/>
      <c r="AT1528" s="30"/>
      <c r="AU1528" s="68"/>
      <c r="AV1528" s="30"/>
      <c r="AX1528" s="40"/>
      <c r="AY1528"/>
    </row>
    <row r="1529" spans="4:51" ht="13" customHeight="1">
      <c r="D1529" s="25"/>
      <c r="AP1529" s="69"/>
      <c r="AQ1529" s="21"/>
      <c r="AR1529" s="30"/>
      <c r="AS1529" s="30"/>
      <c r="AT1529" s="30"/>
      <c r="AU1529" s="68"/>
      <c r="AV1529" s="30"/>
      <c r="AX1529" s="40"/>
      <c r="AY1529"/>
    </row>
    <row r="1530" spans="4:51" ht="13" customHeight="1">
      <c r="D1530" s="25"/>
      <c r="AP1530" s="69"/>
      <c r="AQ1530" s="21"/>
      <c r="AR1530" s="30"/>
      <c r="AS1530" s="30"/>
      <c r="AT1530" s="30"/>
      <c r="AU1530" s="68"/>
      <c r="AV1530" s="30"/>
      <c r="AX1530" s="40"/>
      <c r="AY1530"/>
    </row>
    <row r="1531" spans="4:51" ht="13" customHeight="1">
      <c r="D1531" s="25"/>
      <c r="AP1531" s="69"/>
      <c r="AQ1531" s="21"/>
      <c r="AR1531" s="30"/>
      <c r="AS1531" s="30"/>
      <c r="AT1531" s="30"/>
      <c r="AU1531" s="68"/>
      <c r="AV1531" s="30"/>
      <c r="AX1531" s="40"/>
      <c r="AY1531"/>
    </row>
    <row r="1532" spans="4:51" ht="13" customHeight="1">
      <c r="D1532" s="25"/>
      <c r="AP1532" s="69"/>
      <c r="AQ1532" s="21"/>
      <c r="AR1532" s="30"/>
      <c r="AS1532" s="30"/>
      <c r="AT1532" s="30"/>
      <c r="AU1532" s="68"/>
      <c r="AV1532" s="30"/>
      <c r="AX1532" s="40"/>
      <c r="AY1532"/>
    </row>
    <row r="1533" spans="4:51" ht="13" customHeight="1">
      <c r="D1533" s="25"/>
      <c r="AP1533" s="69"/>
      <c r="AQ1533" s="21"/>
      <c r="AR1533" s="30"/>
      <c r="AS1533" s="30"/>
      <c r="AT1533" s="30"/>
      <c r="AU1533" s="68"/>
      <c r="AV1533" s="30"/>
      <c r="AX1533" s="40"/>
      <c r="AY1533"/>
    </row>
    <row r="1534" spans="4:51" ht="13" customHeight="1">
      <c r="D1534" s="25"/>
      <c r="AP1534" s="69"/>
      <c r="AQ1534" s="21"/>
      <c r="AR1534" s="30"/>
      <c r="AS1534" s="30"/>
      <c r="AT1534" s="30"/>
      <c r="AU1534" s="68"/>
      <c r="AV1534" s="30"/>
      <c r="AX1534" s="40"/>
      <c r="AY1534"/>
    </row>
    <row r="1535" spans="4:51" ht="13" customHeight="1">
      <c r="D1535" s="25"/>
      <c r="AP1535" s="69"/>
      <c r="AQ1535" s="21"/>
      <c r="AR1535" s="30"/>
      <c r="AS1535" s="30"/>
      <c r="AT1535" s="30"/>
      <c r="AU1535" s="68"/>
      <c r="AV1535" s="30"/>
      <c r="AX1535" s="40"/>
      <c r="AY1535"/>
    </row>
    <row r="1536" spans="4:51" ht="13" customHeight="1">
      <c r="D1536" s="25"/>
      <c r="AP1536" s="69"/>
      <c r="AQ1536" s="21"/>
      <c r="AR1536" s="30"/>
      <c r="AS1536" s="30"/>
      <c r="AT1536" s="30"/>
      <c r="AU1536" s="68"/>
      <c r="AV1536" s="30"/>
      <c r="AX1536" s="40"/>
      <c r="AY1536"/>
    </row>
    <row r="1537" spans="4:51" ht="13" customHeight="1">
      <c r="D1537" s="25"/>
      <c r="AP1537" s="69"/>
      <c r="AQ1537" s="21"/>
      <c r="AR1537" s="30"/>
      <c r="AS1537" s="30"/>
      <c r="AT1537" s="30"/>
      <c r="AU1537" s="68"/>
      <c r="AV1537" s="30"/>
      <c r="AX1537" s="40"/>
      <c r="AY1537"/>
    </row>
    <row r="1538" spans="4:51" ht="13" customHeight="1">
      <c r="D1538" s="25"/>
      <c r="AP1538" s="69"/>
      <c r="AQ1538" s="21"/>
      <c r="AR1538" s="30"/>
      <c r="AS1538" s="30"/>
      <c r="AT1538" s="30"/>
      <c r="AU1538" s="68"/>
      <c r="AV1538" s="30"/>
      <c r="AX1538" s="40"/>
      <c r="AY1538"/>
    </row>
    <row r="1539" spans="4:51" ht="13" customHeight="1">
      <c r="D1539" s="25"/>
      <c r="AP1539" s="69"/>
      <c r="AQ1539" s="21"/>
      <c r="AR1539" s="30"/>
      <c r="AS1539" s="30"/>
      <c r="AT1539" s="30"/>
      <c r="AU1539" s="68"/>
      <c r="AV1539" s="30"/>
      <c r="AX1539" s="40"/>
      <c r="AY1539"/>
    </row>
    <row r="1540" spans="4:51" ht="13" customHeight="1">
      <c r="D1540" s="25"/>
      <c r="AP1540" s="69"/>
      <c r="AQ1540" s="21"/>
      <c r="AR1540" s="30"/>
      <c r="AS1540" s="30"/>
      <c r="AT1540" s="30"/>
      <c r="AU1540" s="68"/>
      <c r="AV1540" s="30"/>
      <c r="AX1540" s="40"/>
      <c r="AY1540"/>
    </row>
    <row r="1541" spans="4:51" ht="13" customHeight="1">
      <c r="D1541" s="25"/>
      <c r="AP1541" s="69"/>
      <c r="AQ1541" s="21"/>
      <c r="AR1541" s="30"/>
      <c r="AS1541" s="30"/>
      <c r="AT1541" s="30"/>
      <c r="AU1541" s="68"/>
      <c r="AV1541" s="30"/>
      <c r="AX1541" s="40"/>
      <c r="AY1541"/>
    </row>
    <row r="1542" spans="4:51" ht="13" customHeight="1">
      <c r="D1542" s="25"/>
      <c r="AP1542" s="69"/>
      <c r="AQ1542" s="21"/>
      <c r="AR1542" s="30"/>
      <c r="AS1542" s="30"/>
      <c r="AT1542" s="30"/>
      <c r="AU1542" s="68"/>
      <c r="AV1542" s="30"/>
      <c r="AX1542" s="40"/>
      <c r="AY1542"/>
    </row>
    <row r="1543" spans="4:51" ht="13" customHeight="1">
      <c r="D1543" s="25"/>
      <c r="AP1543" s="69"/>
      <c r="AQ1543" s="21"/>
      <c r="AR1543" s="30"/>
      <c r="AS1543" s="30"/>
      <c r="AT1543" s="30"/>
      <c r="AU1543" s="68"/>
      <c r="AV1543" s="30"/>
      <c r="AX1543" s="40"/>
      <c r="AY1543"/>
    </row>
    <row r="1544" spans="4:51" ht="13" customHeight="1">
      <c r="D1544" s="25"/>
      <c r="AP1544" s="69"/>
      <c r="AQ1544" s="21"/>
      <c r="AR1544" s="30"/>
      <c r="AS1544" s="30"/>
      <c r="AT1544" s="30"/>
      <c r="AU1544" s="68"/>
      <c r="AV1544" s="30"/>
      <c r="AX1544" s="40"/>
      <c r="AY1544"/>
    </row>
    <row r="1545" spans="4:51" ht="13" customHeight="1">
      <c r="D1545" s="25"/>
      <c r="AP1545" s="69"/>
      <c r="AQ1545" s="21"/>
      <c r="AR1545" s="30"/>
      <c r="AS1545" s="30"/>
      <c r="AT1545" s="30"/>
      <c r="AU1545" s="68"/>
      <c r="AV1545" s="30"/>
      <c r="AX1545" s="40"/>
      <c r="AY1545"/>
    </row>
    <row r="1546" spans="4:51" ht="13" customHeight="1">
      <c r="D1546" s="25"/>
      <c r="AP1546" s="69"/>
      <c r="AQ1546" s="21"/>
      <c r="AR1546" s="30"/>
      <c r="AS1546" s="30"/>
      <c r="AT1546" s="30"/>
      <c r="AU1546" s="68"/>
      <c r="AV1546" s="30"/>
      <c r="AX1546" s="40"/>
      <c r="AY1546"/>
    </row>
    <row r="1547" spans="4:51" ht="13" customHeight="1">
      <c r="D1547" s="25"/>
      <c r="AP1547" s="69"/>
      <c r="AQ1547" s="21"/>
      <c r="AR1547" s="30"/>
      <c r="AS1547" s="30"/>
      <c r="AT1547" s="30"/>
      <c r="AU1547" s="68"/>
      <c r="AV1547" s="30"/>
      <c r="AX1547" s="40"/>
      <c r="AY1547"/>
    </row>
    <row r="1548" spans="4:51" ht="13" customHeight="1">
      <c r="D1548" s="25"/>
      <c r="AP1548" s="69"/>
      <c r="AQ1548" s="21"/>
      <c r="AR1548" s="30"/>
      <c r="AS1548" s="30"/>
      <c r="AT1548" s="30"/>
      <c r="AU1548" s="68"/>
      <c r="AV1548" s="30"/>
      <c r="AX1548" s="40"/>
      <c r="AY1548"/>
    </row>
    <row r="1549" spans="4:51" ht="13" customHeight="1">
      <c r="D1549" s="25"/>
      <c r="AP1549" s="69"/>
      <c r="AQ1549" s="21"/>
      <c r="AR1549" s="30"/>
      <c r="AS1549" s="30"/>
      <c r="AT1549" s="30"/>
      <c r="AU1549" s="68"/>
      <c r="AV1549" s="30"/>
      <c r="AX1549" s="40"/>
      <c r="AY1549"/>
    </row>
    <row r="1550" spans="4:51" ht="13" customHeight="1">
      <c r="D1550" s="25"/>
      <c r="AP1550" s="69"/>
      <c r="AQ1550" s="21"/>
      <c r="AR1550" s="30"/>
      <c r="AS1550" s="30"/>
      <c r="AT1550" s="30"/>
      <c r="AU1550" s="68"/>
      <c r="AV1550" s="30"/>
      <c r="AX1550" s="40"/>
      <c r="AY1550"/>
    </row>
    <row r="1551" spans="4:51" ht="13" customHeight="1">
      <c r="D1551" s="25"/>
      <c r="AP1551" s="69"/>
      <c r="AQ1551" s="21"/>
      <c r="AR1551" s="30"/>
      <c r="AS1551" s="30"/>
      <c r="AT1551" s="30"/>
      <c r="AU1551" s="68"/>
      <c r="AV1551" s="30"/>
      <c r="AX1551" s="40"/>
      <c r="AY1551"/>
    </row>
    <row r="1552" spans="4:51" ht="13" customHeight="1">
      <c r="D1552" s="25"/>
      <c r="AP1552" s="69"/>
      <c r="AQ1552" s="21"/>
      <c r="AR1552" s="30"/>
      <c r="AS1552" s="30"/>
      <c r="AT1552" s="30"/>
      <c r="AU1552" s="68"/>
      <c r="AV1552" s="30"/>
      <c r="AX1552" s="40"/>
      <c r="AY1552"/>
    </row>
    <row r="1553" spans="4:51" ht="13" customHeight="1">
      <c r="D1553" s="25"/>
      <c r="AP1553" s="69"/>
      <c r="AQ1553" s="21"/>
      <c r="AR1553" s="30"/>
      <c r="AS1553" s="30"/>
      <c r="AT1553" s="30"/>
      <c r="AU1553" s="68"/>
      <c r="AV1553" s="30"/>
      <c r="AX1553" s="40"/>
      <c r="AY1553"/>
    </row>
    <row r="1554" spans="4:51" ht="13" customHeight="1">
      <c r="D1554" s="25"/>
      <c r="AP1554" s="69"/>
      <c r="AQ1554" s="21"/>
      <c r="AR1554" s="30"/>
      <c r="AS1554" s="30"/>
      <c r="AT1554" s="30"/>
      <c r="AU1554" s="68"/>
      <c r="AV1554" s="30"/>
      <c r="AX1554" s="40"/>
      <c r="AY1554"/>
    </row>
    <row r="1555" spans="4:51" ht="13" customHeight="1">
      <c r="D1555" s="25"/>
      <c r="AP1555" s="69"/>
      <c r="AQ1555" s="21"/>
      <c r="AR1555" s="30"/>
      <c r="AS1555" s="30"/>
      <c r="AT1555" s="30"/>
      <c r="AU1555" s="68"/>
      <c r="AV1555" s="30"/>
      <c r="AX1555" s="40"/>
      <c r="AY1555"/>
    </row>
    <row r="1556" spans="4:51" ht="13" customHeight="1">
      <c r="D1556" s="25"/>
      <c r="AP1556" s="69"/>
      <c r="AQ1556" s="21"/>
      <c r="AR1556" s="30"/>
      <c r="AS1556" s="30"/>
      <c r="AT1556" s="30"/>
      <c r="AU1556" s="68"/>
      <c r="AV1556" s="30"/>
      <c r="AX1556" s="40"/>
      <c r="AY1556"/>
    </row>
    <row r="1557" spans="4:51" ht="13" customHeight="1">
      <c r="D1557" s="25"/>
      <c r="AP1557" s="69"/>
      <c r="AQ1557" s="21"/>
      <c r="AR1557" s="30"/>
      <c r="AS1557" s="30"/>
      <c r="AT1557" s="30"/>
      <c r="AU1557" s="68"/>
      <c r="AV1557" s="30"/>
      <c r="AX1557" s="40"/>
      <c r="AY1557"/>
    </row>
    <row r="1558" spans="4:51" ht="13" customHeight="1">
      <c r="D1558" s="25"/>
      <c r="AP1558" s="69"/>
      <c r="AQ1558" s="21"/>
      <c r="AR1558" s="30"/>
      <c r="AS1558" s="30"/>
      <c r="AT1558" s="30"/>
      <c r="AU1558" s="68"/>
      <c r="AV1558" s="30"/>
      <c r="AX1558" s="40"/>
      <c r="AY1558"/>
    </row>
    <row r="1559" spans="4:51" ht="13" customHeight="1">
      <c r="D1559" s="25"/>
      <c r="AP1559" s="69"/>
      <c r="AQ1559" s="21"/>
      <c r="AR1559" s="30"/>
      <c r="AS1559" s="30"/>
      <c r="AT1559" s="30"/>
      <c r="AU1559" s="68"/>
      <c r="AV1559" s="30"/>
      <c r="AX1559" s="40"/>
      <c r="AY1559"/>
    </row>
    <row r="1560" spans="4:51" ht="13" customHeight="1">
      <c r="D1560" s="25"/>
      <c r="AP1560" s="69"/>
      <c r="AQ1560" s="21"/>
      <c r="AR1560" s="30"/>
      <c r="AS1560" s="30"/>
      <c r="AT1560" s="30"/>
      <c r="AU1560" s="68"/>
      <c r="AV1560" s="30"/>
      <c r="AX1560" s="40"/>
      <c r="AY1560"/>
    </row>
    <row r="1561" spans="4:51" ht="13" customHeight="1">
      <c r="D1561" s="25"/>
      <c r="AP1561" s="69"/>
      <c r="AQ1561" s="21"/>
      <c r="AR1561" s="30"/>
      <c r="AS1561" s="30"/>
      <c r="AT1561" s="30"/>
      <c r="AU1561" s="68"/>
      <c r="AV1561" s="30"/>
      <c r="AX1561" s="40"/>
      <c r="AY1561"/>
    </row>
    <row r="1562" spans="4:51" ht="13" customHeight="1">
      <c r="D1562" s="25"/>
      <c r="AP1562" s="69"/>
      <c r="AQ1562" s="21"/>
      <c r="AR1562" s="30"/>
      <c r="AS1562" s="30"/>
      <c r="AT1562" s="30"/>
      <c r="AU1562" s="68"/>
      <c r="AV1562" s="30"/>
      <c r="AX1562" s="40"/>
      <c r="AY1562"/>
    </row>
    <row r="1563" spans="4:51" ht="13" customHeight="1">
      <c r="D1563" s="25"/>
      <c r="AP1563" s="69"/>
      <c r="AQ1563" s="21"/>
      <c r="AR1563" s="30"/>
      <c r="AS1563" s="30"/>
      <c r="AT1563" s="30"/>
      <c r="AU1563" s="68"/>
      <c r="AV1563" s="30"/>
      <c r="AX1563" s="40"/>
      <c r="AY1563"/>
    </row>
    <row r="1564" spans="4:51" ht="13" customHeight="1">
      <c r="D1564" s="25"/>
      <c r="AP1564" s="69"/>
      <c r="AQ1564" s="21"/>
      <c r="AR1564" s="30"/>
      <c r="AS1564" s="30"/>
      <c r="AT1564" s="30"/>
      <c r="AU1564" s="68"/>
      <c r="AV1564" s="30"/>
      <c r="AX1564" s="40"/>
      <c r="AY1564"/>
    </row>
    <row r="1565" spans="4:51" ht="13" customHeight="1">
      <c r="D1565" s="25"/>
      <c r="AP1565" s="69"/>
      <c r="AQ1565" s="21"/>
      <c r="AR1565" s="30"/>
      <c r="AS1565" s="30"/>
      <c r="AT1565" s="30"/>
      <c r="AU1565" s="68"/>
      <c r="AV1565" s="30"/>
      <c r="AX1565" s="40"/>
      <c r="AY1565"/>
    </row>
    <row r="1566" spans="4:51" ht="13" customHeight="1">
      <c r="D1566" s="25"/>
      <c r="AP1566" s="69"/>
      <c r="AQ1566" s="21"/>
      <c r="AR1566" s="30"/>
      <c r="AS1566" s="30"/>
      <c r="AT1566" s="30"/>
      <c r="AU1566" s="68"/>
      <c r="AV1566" s="30"/>
      <c r="AX1566" s="40"/>
      <c r="AY1566"/>
    </row>
    <row r="1567" spans="4:51" ht="13" customHeight="1">
      <c r="D1567" s="25"/>
      <c r="AP1567" s="69"/>
      <c r="AQ1567" s="21"/>
      <c r="AR1567" s="30"/>
      <c r="AS1567" s="30"/>
      <c r="AT1567" s="30"/>
      <c r="AU1567" s="68"/>
      <c r="AV1567" s="30"/>
      <c r="AX1567" s="40"/>
      <c r="AY1567"/>
    </row>
    <row r="1568" spans="4:51" ht="13" customHeight="1">
      <c r="D1568" s="25"/>
      <c r="AP1568" s="69"/>
      <c r="AQ1568" s="21"/>
      <c r="AR1568" s="30"/>
      <c r="AS1568" s="30"/>
      <c r="AT1568" s="30"/>
      <c r="AU1568" s="68"/>
      <c r="AV1568" s="30"/>
      <c r="AX1568" s="40"/>
      <c r="AY1568"/>
    </row>
    <row r="1569" spans="4:51" ht="13" customHeight="1">
      <c r="D1569" s="25"/>
      <c r="AP1569" s="69"/>
      <c r="AQ1569" s="21"/>
      <c r="AR1569" s="30"/>
      <c r="AS1569" s="30"/>
      <c r="AT1569" s="30"/>
      <c r="AU1569" s="68"/>
      <c r="AV1569" s="30"/>
      <c r="AX1569" s="40"/>
      <c r="AY1569"/>
    </row>
    <row r="1570" spans="4:51" ht="13" customHeight="1">
      <c r="D1570" s="25"/>
      <c r="AP1570" s="69"/>
      <c r="AQ1570" s="21"/>
      <c r="AR1570" s="30"/>
      <c r="AS1570" s="30"/>
      <c r="AT1570" s="30"/>
      <c r="AU1570" s="68"/>
      <c r="AV1570" s="30"/>
      <c r="AX1570" s="40"/>
      <c r="AY1570"/>
    </row>
    <row r="1571" spans="4:51" ht="13" customHeight="1">
      <c r="D1571" s="25"/>
      <c r="AP1571" s="69"/>
      <c r="AQ1571" s="21"/>
      <c r="AR1571" s="30"/>
      <c r="AS1571" s="30"/>
      <c r="AT1571" s="30"/>
      <c r="AU1571" s="68"/>
      <c r="AV1571" s="30"/>
      <c r="AX1571" s="40"/>
      <c r="AY1571"/>
    </row>
    <row r="1572" spans="4:51" ht="13" customHeight="1">
      <c r="D1572" s="25"/>
      <c r="AP1572" s="69"/>
      <c r="AQ1572" s="21"/>
      <c r="AR1572" s="30"/>
      <c r="AS1572" s="30"/>
      <c r="AT1572" s="30"/>
      <c r="AU1572" s="68"/>
      <c r="AV1572" s="30"/>
      <c r="AX1572" s="40"/>
      <c r="AY1572"/>
    </row>
    <row r="1573" spans="4:51" ht="13" customHeight="1">
      <c r="D1573" s="25"/>
      <c r="AP1573" s="69"/>
      <c r="AQ1573" s="21"/>
      <c r="AR1573" s="30"/>
      <c r="AS1573" s="30"/>
      <c r="AT1573" s="30"/>
      <c r="AU1573" s="68"/>
      <c r="AV1573" s="30"/>
      <c r="AX1573" s="40"/>
      <c r="AY1573"/>
    </row>
    <row r="1574" spans="4:51" ht="13" customHeight="1">
      <c r="D1574" s="25"/>
      <c r="AP1574" s="69"/>
      <c r="AQ1574" s="21"/>
      <c r="AR1574" s="30"/>
      <c r="AS1574" s="30"/>
      <c r="AT1574" s="30"/>
      <c r="AU1574" s="68"/>
      <c r="AV1574" s="30"/>
      <c r="AX1574" s="40"/>
      <c r="AY1574"/>
    </row>
    <row r="1575" spans="4:51" ht="13" customHeight="1">
      <c r="D1575" s="25"/>
      <c r="AP1575" s="69"/>
      <c r="AQ1575" s="21"/>
      <c r="AR1575" s="30"/>
      <c r="AS1575" s="30"/>
      <c r="AT1575" s="30"/>
      <c r="AU1575" s="68"/>
      <c r="AV1575" s="30"/>
      <c r="AX1575" s="40"/>
      <c r="AY1575"/>
    </row>
    <row r="1576" spans="4:51" ht="13" customHeight="1">
      <c r="D1576" s="25"/>
      <c r="AP1576" s="69"/>
      <c r="AQ1576" s="21"/>
      <c r="AR1576" s="30"/>
      <c r="AS1576" s="30"/>
      <c r="AT1576" s="30"/>
      <c r="AU1576" s="68"/>
      <c r="AV1576" s="30"/>
      <c r="AX1576" s="40"/>
      <c r="AY1576"/>
    </row>
    <row r="1577" spans="4:51" ht="13" customHeight="1">
      <c r="D1577" s="25"/>
      <c r="AP1577" s="69"/>
      <c r="AQ1577" s="21"/>
      <c r="AR1577" s="30"/>
      <c r="AS1577" s="30"/>
      <c r="AT1577" s="30"/>
      <c r="AU1577" s="68"/>
      <c r="AV1577" s="30"/>
      <c r="AX1577" s="40"/>
      <c r="AY1577"/>
    </row>
    <row r="1578" spans="4:51" ht="13" customHeight="1">
      <c r="D1578" s="25"/>
      <c r="AP1578" s="69"/>
      <c r="AQ1578" s="21"/>
      <c r="AR1578" s="30"/>
      <c r="AS1578" s="30"/>
      <c r="AT1578" s="30"/>
      <c r="AU1578" s="68"/>
      <c r="AV1578" s="30"/>
      <c r="AX1578" s="40"/>
      <c r="AY1578"/>
    </row>
    <row r="1579" spans="4:51" ht="13" customHeight="1">
      <c r="D1579" s="25"/>
      <c r="AP1579" s="69"/>
      <c r="AQ1579" s="21"/>
      <c r="AR1579" s="30"/>
      <c r="AS1579" s="30"/>
      <c r="AT1579" s="30"/>
      <c r="AU1579" s="68"/>
      <c r="AV1579" s="30"/>
      <c r="AX1579" s="40"/>
      <c r="AY1579"/>
    </row>
    <row r="1580" spans="4:51" ht="13" customHeight="1">
      <c r="D1580" s="25"/>
      <c r="AP1580" s="69"/>
      <c r="AQ1580" s="21"/>
      <c r="AR1580" s="30"/>
      <c r="AS1580" s="30"/>
      <c r="AT1580" s="30"/>
      <c r="AU1580" s="68"/>
      <c r="AV1580" s="30"/>
      <c r="AX1580" s="40"/>
      <c r="AY1580"/>
    </row>
    <row r="1581" spans="4:51" ht="13" customHeight="1">
      <c r="D1581" s="25"/>
      <c r="AP1581" s="69"/>
      <c r="AQ1581" s="21"/>
      <c r="AR1581" s="30"/>
      <c r="AS1581" s="30"/>
      <c r="AT1581" s="30"/>
      <c r="AU1581" s="68"/>
      <c r="AV1581" s="30"/>
      <c r="AX1581" s="40"/>
      <c r="AY1581"/>
    </row>
    <row r="1582" spans="4:51" ht="13" customHeight="1">
      <c r="D1582" s="25"/>
      <c r="AP1582" s="69"/>
      <c r="AQ1582" s="21"/>
      <c r="AR1582" s="30"/>
      <c r="AS1582" s="30"/>
      <c r="AT1582" s="30"/>
      <c r="AU1582" s="68"/>
      <c r="AV1582" s="30"/>
      <c r="AX1582" s="40"/>
      <c r="AY1582"/>
    </row>
    <row r="1583" spans="4:51" ht="13" customHeight="1">
      <c r="D1583" s="25"/>
      <c r="AP1583" s="69"/>
      <c r="AQ1583" s="21"/>
      <c r="AR1583" s="30"/>
      <c r="AS1583" s="30"/>
      <c r="AT1583" s="30"/>
      <c r="AU1583" s="68"/>
      <c r="AV1583" s="30"/>
      <c r="AX1583" s="40"/>
      <c r="AY1583"/>
    </row>
    <row r="1584" spans="4:51" ht="13" customHeight="1">
      <c r="D1584" s="25"/>
      <c r="AP1584" s="69"/>
      <c r="AQ1584" s="21"/>
      <c r="AR1584" s="30"/>
      <c r="AS1584" s="30"/>
      <c r="AT1584" s="30"/>
      <c r="AU1584" s="68"/>
      <c r="AV1584" s="30"/>
      <c r="AX1584" s="40"/>
      <c r="AY1584"/>
    </row>
    <row r="1585" spans="4:51" ht="13" customHeight="1">
      <c r="D1585" s="25"/>
      <c r="AP1585" s="69"/>
      <c r="AQ1585" s="21"/>
      <c r="AR1585" s="30"/>
      <c r="AS1585" s="30"/>
      <c r="AT1585" s="30"/>
      <c r="AU1585" s="68"/>
      <c r="AV1585" s="30"/>
      <c r="AX1585" s="40"/>
      <c r="AY1585"/>
    </row>
    <row r="1586" spans="4:51" ht="13" customHeight="1">
      <c r="D1586" s="25"/>
      <c r="AP1586" s="69"/>
      <c r="AQ1586" s="21"/>
      <c r="AR1586" s="30"/>
      <c r="AS1586" s="30"/>
      <c r="AT1586" s="30"/>
      <c r="AU1586" s="68"/>
      <c r="AV1586" s="30"/>
      <c r="AX1586" s="40"/>
      <c r="AY1586"/>
    </row>
    <row r="1587" spans="4:51" ht="13" customHeight="1">
      <c r="D1587" s="25"/>
      <c r="AP1587" s="69"/>
      <c r="AQ1587" s="21"/>
      <c r="AR1587" s="30"/>
      <c r="AS1587" s="30"/>
      <c r="AT1587" s="30"/>
      <c r="AU1587" s="68"/>
      <c r="AV1587" s="30"/>
      <c r="AX1587" s="40"/>
      <c r="AY1587"/>
    </row>
    <row r="1588" spans="4:51" ht="13" customHeight="1">
      <c r="D1588" s="25"/>
      <c r="AP1588" s="69"/>
      <c r="AQ1588" s="21"/>
      <c r="AR1588" s="30"/>
      <c r="AS1588" s="30"/>
      <c r="AT1588" s="30"/>
      <c r="AU1588" s="68"/>
      <c r="AV1588" s="30"/>
      <c r="AX1588" s="40"/>
      <c r="AY1588"/>
    </row>
    <row r="1589" spans="4:51" ht="13" customHeight="1">
      <c r="D1589" s="25"/>
      <c r="AP1589" s="69"/>
      <c r="AQ1589" s="21"/>
      <c r="AR1589" s="30"/>
      <c r="AS1589" s="30"/>
      <c r="AT1589" s="30"/>
      <c r="AU1589" s="68"/>
      <c r="AV1589" s="30"/>
      <c r="AX1589" s="40"/>
      <c r="AY1589"/>
    </row>
    <row r="1590" spans="4:51" ht="13" customHeight="1">
      <c r="D1590" s="25"/>
      <c r="AP1590" s="69"/>
      <c r="AQ1590" s="21"/>
      <c r="AR1590" s="30"/>
      <c r="AS1590" s="30"/>
      <c r="AT1590" s="30"/>
      <c r="AU1590" s="68"/>
      <c r="AV1590" s="30"/>
      <c r="AX1590" s="40"/>
      <c r="AY1590"/>
    </row>
    <row r="1591" spans="4:51" ht="13" customHeight="1">
      <c r="D1591" s="25"/>
      <c r="AP1591" s="69"/>
      <c r="AQ1591" s="21"/>
      <c r="AR1591" s="30"/>
      <c r="AS1591" s="30"/>
      <c r="AT1591" s="30"/>
      <c r="AU1591" s="68"/>
      <c r="AV1591" s="30"/>
      <c r="AX1591" s="40"/>
      <c r="AY1591"/>
    </row>
    <row r="1592" spans="4:51" ht="13" customHeight="1">
      <c r="D1592" s="25"/>
      <c r="AP1592" s="69"/>
      <c r="AQ1592" s="21"/>
      <c r="AR1592" s="30"/>
      <c r="AS1592" s="30"/>
      <c r="AT1592" s="30"/>
      <c r="AU1592" s="68"/>
      <c r="AV1592" s="30"/>
      <c r="AX1592" s="40"/>
      <c r="AY1592"/>
    </row>
    <row r="1593" spans="4:51" ht="13" customHeight="1">
      <c r="D1593" s="25"/>
      <c r="AP1593" s="69"/>
      <c r="AQ1593" s="21"/>
      <c r="AR1593" s="30"/>
      <c r="AS1593" s="30"/>
      <c r="AT1593" s="30"/>
      <c r="AU1593" s="68"/>
      <c r="AV1593" s="30"/>
      <c r="AX1593" s="40"/>
      <c r="AY1593"/>
    </row>
    <row r="1594" spans="4:51" ht="13" customHeight="1">
      <c r="D1594" s="25"/>
      <c r="AP1594" s="69"/>
      <c r="AQ1594" s="21"/>
      <c r="AR1594" s="30"/>
      <c r="AS1594" s="30"/>
      <c r="AT1594" s="30"/>
      <c r="AU1594" s="68"/>
      <c r="AV1594" s="30"/>
      <c r="AX1594" s="40"/>
      <c r="AY1594"/>
    </row>
    <row r="1595" spans="4:51" ht="13" customHeight="1">
      <c r="D1595" s="25"/>
      <c r="AP1595" s="69"/>
      <c r="AQ1595" s="21"/>
      <c r="AR1595" s="30"/>
      <c r="AS1595" s="30"/>
      <c r="AT1595" s="30"/>
      <c r="AU1595" s="68"/>
      <c r="AV1595" s="30"/>
      <c r="AX1595" s="40"/>
      <c r="AY1595"/>
    </row>
    <row r="1596" spans="4:51" ht="13" customHeight="1">
      <c r="D1596" s="25"/>
      <c r="AP1596" s="69"/>
      <c r="AQ1596" s="21"/>
      <c r="AR1596" s="30"/>
      <c r="AS1596" s="30"/>
      <c r="AT1596" s="30"/>
      <c r="AU1596" s="68"/>
      <c r="AV1596" s="30"/>
      <c r="AX1596" s="40"/>
      <c r="AY1596"/>
    </row>
    <row r="1597" spans="4:51" ht="13" customHeight="1">
      <c r="D1597" s="25"/>
      <c r="AP1597" s="69"/>
      <c r="AQ1597" s="21"/>
      <c r="AR1597" s="30"/>
      <c r="AS1597" s="30"/>
      <c r="AT1597" s="30"/>
      <c r="AU1597" s="68"/>
      <c r="AV1597" s="30"/>
      <c r="AX1597" s="40"/>
      <c r="AY1597"/>
    </row>
    <row r="1598" spans="4:51" ht="13" customHeight="1">
      <c r="D1598" s="25"/>
      <c r="AP1598" s="69"/>
      <c r="AQ1598" s="21"/>
      <c r="AR1598" s="30"/>
      <c r="AS1598" s="30"/>
      <c r="AT1598" s="30"/>
      <c r="AU1598" s="68"/>
      <c r="AV1598" s="30"/>
      <c r="AX1598" s="40"/>
      <c r="AY1598"/>
    </row>
    <row r="1599" spans="4:51" ht="13" customHeight="1">
      <c r="D1599" s="25"/>
      <c r="AP1599" s="69"/>
      <c r="AQ1599" s="21"/>
      <c r="AR1599" s="30"/>
      <c r="AS1599" s="30"/>
      <c r="AT1599" s="30"/>
      <c r="AU1599" s="68"/>
      <c r="AV1599" s="30"/>
      <c r="AX1599" s="40"/>
      <c r="AY1599"/>
    </row>
    <row r="1600" spans="4:51" ht="13" customHeight="1">
      <c r="D1600" s="25"/>
      <c r="AP1600" s="69"/>
      <c r="AQ1600" s="21"/>
      <c r="AR1600" s="30"/>
      <c r="AS1600" s="30"/>
      <c r="AT1600" s="30"/>
      <c r="AU1600" s="68"/>
      <c r="AV1600" s="30"/>
      <c r="AX1600" s="40"/>
      <c r="AY1600"/>
    </row>
    <row r="1601" spans="4:51" ht="13" customHeight="1">
      <c r="D1601" s="25"/>
      <c r="AP1601" s="69"/>
      <c r="AQ1601" s="21"/>
      <c r="AR1601" s="30"/>
      <c r="AS1601" s="30"/>
      <c r="AT1601" s="30"/>
      <c r="AU1601" s="68"/>
      <c r="AV1601" s="30"/>
      <c r="AX1601" s="40"/>
      <c r="AY1601"/>
    </row>
    <row r="1602" spans="4:51" ht="13" customHeight="1">
      <c r="D1602" s="25"/>
      <c r="AP1602" s="69"/>
      <c r="AQ1602" s="21"/>
      <c r="AR1602" s="30"/>
      <c r="AS1602" s="30"/>
      <c r="AT1602" s="30"/>
      <c r="AU1602" s="68"/>
      <c r="AV1602" s="30"/>
      <c r="AX1602" s="40"/>
      <c r="AY1602"/>
    </row>
    <row r="1603" spans="4:51" ht="13" customHeight="1">
      <c r="D1603" s="25"/>
      <c r="AP1603" s="69"/>
      <c r="AQ1603" s="21"/>
      <c r="AR1603" s="30"/>
      <c r="AS1603" s="30"/>
      <c r="AT1603" s="30"/>
      <c r="AU1603" s="68"/>
      <c r="AV1603" s="30"/>
      <c r="AX1603" s="40"/>
      <c r="AY1603"/>
    </row>
    <row r="1604" spans="4:51" ht="13" customHeight="1">
      <c r="D1604" s="25"/>
      <c r="AP1604" s="69"/>
      <c r="AQ1604" s="21"/>
      <c r="AR1604" s="30"/>
      <c r="AS1604" s="30"/>
      <c r="AT1604" s="30"/>
      <c r="AU1604" s="68"/>
      <c r="AV1604" s="30"/>
      <c r="AX1604" s="40"/>
      <c r="AY1604"/>
    </row>
    <row r="1605" spans="4:51" ht="13" customHeight="1">
      <c r="D1605" s="25"/>
      <c r="AP1605" s="69"/>
      <c r="AQ1605" s="21"/>
      <c r="AR1605" s="30"/>
      <c r="AS1605" s="30"/>
      <c r="AT1605" s="30"/>
      <c r="AU1605" s="68"/>
      <c r="AV1605" s="30"/>
      <c r="AX1605" s="40"/>
      <c r="AY1605"/>
    </row>
    <row r="1606" spans="4:51" ht="13" customHeight="1">
      <c r="D1606" s="25"/>
      <c r="AP1606" s="69"/>
      <c r="AQ1606" s="21"/>
      <c r="AR1606" s="30"/>
      <c r="AS1606" s="30"/>
      <c r="AT1606" s="30"/>
      <c r="AU1606" s="68"/>
      <c r="AV1606" s="30"/>
      <c r="AX1606" s="40"/>
      <c r="AY1606"/>
    </row>
    <row r="1607" spans="4:51" ht="13" customHeight="1">
      <c r="D1607" s="25"/>
      <c r="AP1607" s="69"/>
      <c r="AQ1607" s="21"/>
      <c r="AR1607" s="30"/>
      <c r="AS1607" s="30"/>
      <c r="AT1607" s="30"/>
      <c r="AU1607" s="68"/>
      <c r="AV1607" s="30"/>
      <c r="AX1607" s="40"/>
      <c r="AY1607"/>
    </row>
    <row r="1608" spans="4:51" ht="13" customHeight="1">
      <c r="D1608" s="25"/>
      <c r="AP1608" s="69"/>
      <c r="AQ1608" s="21"/>
      <c r="AR1608" s="30"/>
      <c r="AS1608" s="30"/>
      <c r="AT1608" s="30"/>
      <c r="AU1608" s="68"/>
      <c r="AV1608" s="30"/>
      <c r="AX1608" s="40"/>
      <c r="AY1608"/>
    </row>
    <row r="1609" spans="4:51" ht="13" customHeight="1">
      <c r="D1609" s="25"/>
      <c r="AP1609" s="69"/>
      <c r="AQ1609" s="21"/>
      <c r="AR1609" s="30"/>
      <c r="AS1609" s="30"/>
      <c r="AT1609" s="30"/>
      <c r="AU1609" s="68"/>
      <c r="AV1609" s="30"/>
      <c r="AX1609" s="40"/>
      <c r="AY1609"/>
    </row>
    <row r="1610" spans="4:51" ht="13" customHeight="1">
      <c r="D1610" s="25"/>
      <c r="AP1610" s="69"/>
      <c r="AQ1610" s="21"/>
      <c r="AR1610" s="30"/>
      <c r="AS1610" s="30"/>
      <c r="AT1610" s="30"/>
      <c r="AU1610" s="68"/>
      <c r="AV1610" s="30"/>
      <c r="AX1610" s="40"/>
      <c r="AY1610"/>
    </row>
    <row r="1611" spans="4:51" ht="13" customHeight="1">
      <c r="D1611" s="25"/>
      <c r="AP1611" s="69"/>
      <c r="AQ1611" s="21"/>
      <c r="AR1611" s="30"/>
      <c r="AS1611" s="30"/>
      <c r="AT1611" s="30"/>
      <c r="AU1611" s="68"/>
      <c r="AV1611" s="30"/>
      <c r="AX1611" s="40"/>
      <c r="AY1611"/>
    </row>
    <row r="1612" spans="4:51" ht="13" customHeight="1">
      <c r="D1612" s="25"/>
      <c r="AP1612" s="69"/>
      <c r="AQ1612" s="21"/>
      <c r="AR1612" s="30"/>
      <c r="AS1612" s="30"/>
      <c r="AT1612" s="30"/>
      <c r="AU1612" s="68"/>
      <c r="AV1612" s="30"/>
      <c r="AX1612" s="40"/>
      <c r="AY1612"/>
    </row>
    <row r="1613" spans="4:51" ht="13" customHeight="1">
      <c r="D1613" s="25"/>
      <c r="AP1613" s="69"/>
      <c r="AQ1613" s="21"/>
      <c r="AR1613" s="30"/>
      <c r="AS1613" s="30"/>
      <c r="AT1613" s="30"/>
      <c r="AU1613" s="68"/>
      <c r="AV1613" s="30"/>
      <c r="AX1613" s="40"/>
      <c r="AY1613"/>
    </row>
    <row r="1614" spans="4:51" ht="13" customHeight="1">
      <c r="D1614" s="25"/>
      <c r="AP1614" s="69"/>
      <c r="AQ1614" s="21"/>
      <c r="AR1614" s="30"/>
      <c r="AS1614" s="30"/>
      <c r="AT1614" s="30"/>
      <c r="AU1614" s="68"/>
      <c r="AV1614" s="30"/>
      <c r="AX1614" s="40"/>
      <c r="AY1614"/>
    </row>
    <row r="1615" spans="4:51" ht="13" customHeight="1">
      <c r="D1615" s="25"/>
      <c r="AP1615" s="69"/>
      <c r="AQ1615" s="21"/>
      <c r="AR1615" s="30"/>
      <c r="AS1615" s="30"/>
      <c r="AT1615" s="30"/>
      <c r="AU1615" s="68"/>
      <c r="AV1615" s="30"/>
      <c r="AX1615" s="40"/>
      <c r="AY1615"/>
    </row>
    <row r="1616" spans="4:51" ht="13" customHeight="1">
      <c r="D1616" s="25"/>
      <c r="AP1616" s="69"/>
      <c r="AQ1616" s="21"/>
      <c r="AR1616" s="30"/>
      <c r="AS1616" s="30"/>
      <c r="AT1616" s="30"/>
      <c r="AU1616" s="68"/>
      <c r="AV1616" s="30"/>
      <c r="AX1616" s="40"/>
      <c r="AY1616"/>
    </row>
    <row r="1617" spans="4:51" ht="13" customHeight="1">
      <c r="D1617" s="25"/>
      <c r="AP1617" s="69"/>
      <c r="AQ1617" s="21"/>
      <c r="AR1617" s="30"/>
      <c r="AS1617" s="30"/>
      <c r="AT1617" s="30"/>
      <c r="AU1617" s="68"/>
      <c r="AV1617" s="30"/>
      <c r="AX1617" s="40"/>
      <c r="AY1617"/>
    </row>
    <row r="1618" spans="4:51" ht="13" customHeight="1">
      <c r="D1618" s="25"/>
      <c r="AP1618" s="69"/>
      <c r="AQ1618" s="21"/>
      <c r="AR1618" s="30"/>
      <c r="AS1618" s="30"/>
      <c r="AT1618" s="30"/>
      <c r="AU1618" s="68"/>
      <c r="AV1618" s="30"/>
      <c r="AX1618" s="40"/>
      <c r="AY1618"/>
    </row>
    <row r="1619" spans="4:51" ht="13" customHeight="1">
      <c r="D1619" s="25"/>
      <c r="AP1619" s="69"/>
      <c r="AQ1619" s="21"/>
      <c r="AR1619" s="30"/>
      <c r="AS1619" s="30"/>
      <c r="AT1619" s="30"/>
      <c r="AU1619" s="68"/>
      <c r="AV1619" s="30"/>
      <c r="AX1619" s="40"/>
      <c r="AY1619"/>
    </row>
    <row r="1620" spans="4:51" ht="13" customHeight="1">
      <c r="D1620" s="25"/>
      <c r="AP1620" s="69"/>
      <c r="AQ1620" s="21"/>
      <c r="AR1620" s="30"/>
      <c r="AS1620" s="30"/>
      <c r="AT1620" s="30"/>
      <c r="AU1620" s="68"/>
      <c r="AV1620" s="30"/>
      <c r="AX1620" s="40"/>
      <c r="AY1620"/>
    </row>
    <row r="1621" spans="4:51" ht="13" customHeight="1">
      <c r="D1621" s="25"/>
      <c r="AP1621" s="69"/>
      <c r="AQ1621" s="21"/>
      <c r="AR1621" s="30"/>
      <c r="AS1621" s="30"/>
      <c r="AT1621" s="30"/>
      <c r="AU1621" s="68"/>
      <c r="AV1621" s="30"/>
      <c r="AX1621" s="40"/>
      <c r="AY1621"/>
    </row>
    <row r="1622" spans="4:51" ht="13" customHeight="1">
      <c r="D1622" s="25"/>
      <c r="AP1622" s="69"/>
      <c r="AQ1622" s="21"/>
      <c r="AR1622" s="30"/>
      <c r="AS1622" s="30"/>
      <c r="AT1622" s="30"/>
      <c r="AU1622" s="68"/>
      <c r="AV1622" s="30"/>
      <c r="AX1622" s="40"/>
      <c r="AY1622"/>
    </row>
    <row r="1623" spans="4:51" ht="13" customHeight="1">
      <c r="D1623" s="25"/>
      <c r="AP1623" s="69"/>
      <c r="AQ1623" s="21"/>
      <c r="AR1623" s="30"/>
      <c r="AS1623" s="30"/>
      <c r="AT1623" s="30"/>
      <c r="AU1623" s="68"/>
      <c r="AV1623" s="30"/>
      <c r="AX1623" s="40"/>
      <c r="AY1623"/>
    </row>
    <row r="1624" spans="4:51" ht="13" customHeight="1">
      <c r="D1624" s="25"/>
      <c r="AP1624" s="69"/>
      <c r="AQ1624" s="21"/>
      <c r="AR1624" s="30"/>
      <c r="AS1624" s="30"/>
      <c r="AT1624" s="30"/>
      <c r="AU1624" s="68"/>
      <c r="AV1624" s="30"/>
      <c r="AX1624" s="40"/>
      <c r="AY1624"/>
    </row>
    <row r="1625" spans="4:51" ht="13" customHeight="1">
      <c r="D1625" s="25"/>
      <c r="AP1625" s="69"/>
      <c r="AQ1625" s="21"/>
      <c r="AR1625" s="30"/>
      <c r="AS1625" s="30"/>
      <c r="AT1625" s="30"/>
      <c r="AU1625" s="68"/>
      <c r="AV1625" s="30"/>
      <c r="AX1625" s="40"/>
      <c r="AY1625"/>
    </row>
    <row r="1626" spans="4:51" ht="13" customHeight="1">
      <c r="D1626" s="25"/>
      <c r="AP1626" s="69"/>
      <c r="AQ1626" s="21"/>
      <c r="AR1626" s="30"/>
      <c r="AS1626" s="30"/>
      <c r="AT1626" s="30"/>
      <c r="AU1626" s="68"/>
      <c r="AV1626" s="30"/>
      <c r="AX1626" s="40"/>
      <c r="AY1626"/>
    </row>
    <row r="1627" spans="4:51" ht="13" customHeight="1">
      <c r="D1627" s="25"/>
      <c r="AP1627" s="69"/>
      <c r="AQ1627" s="21"/>
      <c r="AR1627" s="30"/>
      <c r="AS1627" s="30"/>
      <c r="AT1627" s="30"/>
      <c r="AU1627" s="68"/>
      <c r="AV1627" s="30"/>
      <c r="AX1627" s="40"/>
      <c r="AY1627"/>
    </row>
    <row r="1628" spans="4:51" ht="13" customHeight="1">
      <c r="D1628" s="25"/>
      <c r="AP1628" s="69"/>
      <c r="AQ1628" s="21"/>
      <c r="AR1628" s="30"/>
      <c r="AS1628" s="30"/>
      <c r="AT1628" s="30"/>
      <c r="AU1628" s="68"/>
      <c r="AV1628" s="30"/>
      <c r="AX1628" s="40"/>
      <c r="AY1628"/>
    </row>
    <row r="1629" spans="4:51" ht="13" customHeight="1">
      <c r="D1629" s="25"/>
      <c r="AP1629" s="69"/>
      <c r="AQ1629" s="21"/>
      <c r="AR1629" s="30"/>
      <c r="AS1629" s="30"/>
      <c r="AT1629" s="30"/>
      <c r="AU1629" s="68"/>
      <c r="AV1629" s="30"/>
      <c r="AX1629" s="40"/>
      <c r="AY1629"/>
    </row>
    <row r="1630" spans="4:51" ht="13" customHeight="1">
      <c r="D1630" s="25"/>
      <c r="AP1630" s="69"/>
      <c r="AQ1630" s="21"/>
      <c r="AR1630" s="30"/>
      <c r="AS1630" s="30"/>
      <c r="AT1630" s="30"/>
      <c r="AU1630" s="68"/>
      <c r="AV1630" s="30"/>
      <c r="AX1630" s="40"/>
      <c r="AY1630"/>
    </row>
    <row r="1631" spans="4:51" ht="13" customHeight="1">
      <c r="D1631" s="25"/>
      <c r="AP1631" s="69"/>
      <c r="AQ1631" s="21"/>
      <c r="AR1631" s="30"/>
      <c r="AS1631" s="30"/>
      <c r="AT1631" s="30"/>
      <c r="AU1631" s="68"/>
      <c r="AV1631" s="30"/>
      <c r="AX1631" s="40"/>
      <c r="AY1631"/>
    </row>
    <row r="1632" spans="4:51" ht="13" customHeight="1">
      <c r="D1632" s="25"/>
      <c r="AP1632" s="69"/>
      <c r="AQ1632" s="21"/>
      <c r="AR1632" s="30"/>
      <c r="AS1632" s="30"/>
      <c r="AT1632" s="30"/>
      <c r="AU1632" s="68"/>
      <c r="AV1632" s="30"/>
      <c r="AX1632" s="40"/>
      <c r="AY1632"/>
    </row>
    <row r="1633" spans="4:51" ht="13" customHeight="1">
      <c r="D1633" s="25"/>
      <c r="AP1633" s="69"/>
      <c r="AQ1633" s="21"/>
      <c r="AR1633" s="30"/>
      <c r="AS1633" s="30"/>
      <c r="AT1633" s="30"/>
      <c r="AU1633" s="68"/>
      <c r="AV1633" s="30"/>
      <c r="AX1633" s="40"/>
      <c r="AY1633"/>
    </row>
    <row r="1634" spans="4:51" ht="13" customHeight="1">
      <c r="D1634" s="25"/>
      <c r="AP1634" s="69"/>
      <c r="AQ1634" s="21"/>
      <c r="AR1634" s="30"/>
      <c r="AS1634" s="30"/>
      <c r="AT1634" s="30"/>
      <c r="AU1634" s="68"/>
      <c r="AV1634" s="30"/>
      <c r="AX1634" s="40"/>
      <c r="AY1634"/>
    </row>
    <row r="1635" spans="4:51" ht="13" customHeight="1">
      <c r="D1635" s="25"/>
      <c r="AP1635" s="69"/>
      <c r="AQ1635" s="21"/>
      <c r="AR1635" s="30"/>
      <c r="AS1635" s="30"/>
      <c r="AT1635" s="30"/>
      <c r="AU1635" s="68"/>
      <c r="AV1635" s="30"/>
      <c r="AX1635" s="40"/>
      <c r="AY1635"/>
    </row>
    <row r="1636" spans="4:51" ht="13" customHeight="1">
      <c r="D1636" s="25"/>
      <c r="AP1636" s="69"/>
      <c r="AQ1636" s="21"/>
      <c r="AR1636" s="30"/>
      <c r="AS1636" s="30"/>
      <c r="AT1636" s="30"/>
      <c r="AU1636" s="68"/>
      <c r="AV1636" s="30"/>
      <c r="AX1636" s="40"/>
      <c r="AY1636"/>
    </row>
    <row r="1637" spans="4:51" ht="13" customHeight="1">
      <c r="D1637" s="25"/>
      <c r="AP1637" s="69"/>
      <c r="AQ1637" s="21"/>
      <c r="AR1637" s="30"/>
      <c r="AS1637" s="30"/>
      <c r="AT1637" s="30"/>
      <c r="AU1637" s="68"/>
      <c r="AV1637" s="30"/>
      <c r="AX1637" s="40"/>
      <c r="AY1637"/>
    </row>
    <row r="1638" spans="4:51" ht="13" customHeight="1">
      <c r="D1638" s="25"/>
      <c r="AP1638" s="69"/>
      <c r="AQ1638" s="21"/>
      <c r="AR1638" s="30"/>
      <c r="AS1638" s="30"/>
      <c r="AT1638" s="30"/>
      <c r="AU1638" s="68"/>
      <c r="AV1638" s="30"/>
      <c r="AX1638" s="40"/>
      <c r="AY1638"/>
    </row>
    <row r="1639" spans="4:51" ht="13" customHeight="1">
      <c r="D1639" s="25"/>
      <c r="AP1639" s="69"/>
      <c r="AQ1639" s="21"/>
      <c r="AR1639" s="30"/>
      <c r="AS1639" s="30"/>
      <c r="AT1639" s="30"/>
      <c r="AU1639" s="68"/>
      <c r="AV1639" s="30"/>
      <c r="AX1639" s="40"/>
      <c r="AY1639"/>
    </row>
    <row r="1640" spans="4:51" ht="13" customHeight="1">
      <c r="D1640" s="25"/>
      <c r="AP1640" s="69"/>
      <c r="AQ1640" s="21"/>
      <c r="AR1640" s="30"/>
      <c r="AS1640" s="30"/>
      <c r="AT1640" s="30"/>
      <c r="AU1640" s="68"/>
      <c r="AV1640" s="30"/>
      <c r="AX1640" s="40"/>
      <c r="AY1640"/>
    </row>
    <row r="1641" spans="4:51" ht="13" customHeight="1">
      <c r="D1641" s="25"/>
      <c r="AP1641" s="69"/>
      <c r="AQ1641" s="21"/>
      <c r="AR1641" s="30"/>
      <c r="AS1641" s="30"/>
      <c r="AT1641" s="30"/>
      <c r="AU1641" s="68"/>
      <c r="AV1641" s="30"/>
      <c r="AX1641" s="40"/>
      <c r="AY1641"/>
    </row>
    <row r="1642" spans="4:51" ht="13" customHeight="1">
      <c r="D1642" s="25"/>
      <c r="AP1642" s="69"/>
      <c r="AQ1642" s="21"/>
      <c r="AR1642" s="30"/>
      <c r="AS1642" s="30"/>
      <c r="AT1642" s="30"/>
      <c r="AU1642" s="68"/>
      <c r="AV1642" s="30"/>
      <c r="AX1642" s="40"/>
      <c r="AY1642"/>
    </row>
    <row r="1643" spans="4:51" ht="13" customHeight="1">
      <c r="D1643" s="25"/>
      <c r="AP1643" s="69"/>
      <c r="AQ1643" s="21"/>
      <c r="AR1643" s="30"/>
      <c r="AS1643" s="30"/>
      <c r="AT1643" s="30"/>
      <c r="AU1643" s="68"/>
      <c r="AV1643" s="30"/>
      <c r="AX1643" s="40"/>
      <c r="AY1643"/>
    </row>
    <row r="1644" spans="4:51" ht="13" customHeight="1">
      <c r="D1644" s="25"/>
      <c r="AP1644" s="69"/>
      <c r="AQ1644" s="21"/>
      <c r="AR1644" s="30"/>
      <c r="AS1644" s="30"/>
      <c r="AT1644" s="30"/>
      <c r="AU1644" s="68"/>
      <c r="AV1644" s="30"/>
      <c r="AX1644" s="40"/>
      <c r="AY1644"/>
    </row>
    <row r="1645" spans="4:51" ht="13" customHeight="1">
      <c r="D1645" s="25"/>
      <c r="AP1645" s="69"/>
      <c r="AQ1645" s="21"/>
      <c r="AR1645" s="30"/>
      <c r="AS1645" s="30"/>
      <c r="AT1645" s="30"/>
      <c r="AU1645" s="68"/>
      <c r="AV1645" s="30"/>
      <c r="AX1645" s="40"/>
      <c r="AY1645"/>
    </row>
    <row r="1646" spans="4:51" ht="13" customHeight="1">
      <c r="D1646" s="25"/>
      <c r="AP1646" s="69"/>
      <c r="AQ1646" s="21"/>
      <c r="AR1646" s="30"/>
      <c r="AS1646" s="30"/>
      <c r="AT1646" s="30"/>
      <c r="AU1646" s="68"/>
      <c r="AV1646" s="30"/>
      <c r="AX1646" s="40"/>
      <c r="AY1646"/>
    </row>
    <row r="1647" spans="4:51" ht="13" customHeight="1">
      <c r="D1647" s="25"/>
      <c r="AP1647" s="69"/>
      <c r="AQ1647" s="21"/>
      <c r="AR1647" s="30"/>
      <c r="AS1647" s="30"/>
      <c r="AT1647" s="30"/>
      <c r="AU1647" s="68"/>
      <c r="AV1647" s="30"/>
      <c r="AX1647" s="40"/>
      <c r="AY1647"/>
    </row>
    <row r="1648" spans="4:51" ht="13" customHeight="1">
      <c r="D1648" s="25"/>
      <c r="AP1648" s="69"/>
      <c r="AQ1648" s="21"/>
      <c r="AR1648" s="30"/>
      <c r="AS1648" s="30"/>
      <c r="AT1648" s="30"/>
      <c r="AU1648" s="68"/>
      <c r="AV1648" s="30"/>
      <c r="AX1648" s="40"/>
      <c r="AY1648"/>
    </row>
    <row r="1649" spans="4:51" ht="13" customHeight="1">
      <c r="D1649" s="25"/>
      <c r="AP1649" s="69"/>
      <c r="AQ1649" s="21"/>
      <c r="AR1649" s="30"/>
      <c r="AS1649" s="30"/>
      <c r="AT1649" s="30"/>
      <c r="AU1649" s="68"/>
      <c r="AV1649" s="30"/>
      <c r="AX1649" s="40"/>
      <c r="AY1649"/>
    </row>
    <row r="1650" spans="4:51" ht="13" customHeight="1">
      <c r="D1650" s="25"/>
      <c r="AP1650" s="69"/>
      <c r="AQ1650" s="21"/>
      <c r="AR1650" s="30"/>
      <c r="AS1650" s="30"/>
      <c r="AT1650" s="30"/>
      <c r="AU1650" s="68"/>
      <c r="AV1650" s="30"/>
      <c r="AX1650" s="40"/>
      <c r="AY1650"/>
    </row>
    <row r="1651" spans="4:51" ht="13" customHeight="1">
      <c r="D1651" s="25"/>
      <c r="AP1651" s="69"/>
      <c r="AQ1651" s="21"/>
      <c r="AR1651" s="30"/>
      <c r="AS1651" s="30"/>
      <c r="AT1651" s="30"/>
      <c r="AU1651" s="68"/>
      <c r="AV1651" s="30"/>
      <c r="AX1651" s="40"/>
      <c r="AY1651"/>
    </row>
    <row r="1652" spans="4:51" ht="13" customHeight="1">
      <c r="D1652" s="25"/>
      <c r="AP1652" s="69"/>
      <c r="AQ1652" s="21"/>
      <c r="AR1652" s="30"/>
      <c r="AS1652" s="30"/>
      <c r="AT1652" s="30"/>
      <c r="AU1652" s="68"/>
      <c r="AV1652" s="30"/>
      <c r="AX1652" s="40"/>
      <c r="AY1652"/>
    </row>
    <row r="1653" spans="4:51" ht="13" customHeight="1">
      <c r="D1653" s="25"/>
      <c r="AP1653" s="69"/>
      <c r="AQ1653" s="21"/>
      <c r="AR1653" s="30"/>
      <c r="AS1653" s="30"/>
      <c r="AT1653" s="30"/>
      <c r="AU1653" s="68"/>
      <c r="AV1653" s="30"/>
      <c r="AX1653" s="40"/>
      <c r="AY1653"/>
    </row>
    <row r="1654" spans="4:51" ht="13" customHeight="1">
      <c r="D1654" s="25"/>
      <c r="AP1654" s="69"/>
      <c r="AQ1654" s="21"/>
      <c r="AR1654" s="30"/>
      <c r="AS1654" s="30"/>
      <c r="AT1654" s="30"/>
      <c r="AU1654" s="68"/>
      <c r="AV1654" s="30"/>
      <c r="AX1654" s="40"/>
      <c r="AY1654"/>
    </row>
    <row r="1655" spans="4:51" ht="13" customHeight="1">
      <c r="D1655" s="25"/>
      <c r="AP1655" s="69"/>
      <c r="AQ1655" s="21"/>
      <c r="AR1655" s="30"/>
      <c r="AS1655" s="30"/>
      <c r="AT1655" s="30"/>
      <c r="AU1655" s="68"/>
      <c r="AV1655" s="30"/>
      <c r="AX1655" s="40"/>
      <c r="AY1655"/>
    </row>
    <row r="1656" spans="4:51" ht="13" customHeight="1">
      <c r="D1656" s="25"/>
      <c r="AP1656" s="69"/>
      <c r="AQ1656" s="21"/>
      <c r="AR1656" s="30"/>
      <c r="AS1656" s="30"/>
      <c r="AT1656" s="30"/>
      <c r="AU1656" s="68"/>
      <c r="AV1656" s="30"/>
      <c r="AX1656" s="40"/>
      <c r="AY1656"/>
    </row>
    <row r="1657" spans="4:51" ht="13" customHeight="1">
      <c r="D1657" s="25"/>
      <c r="AP1657" s="69"/>
      <c r="AQ1657" s="21"/>
      <c r="AR1657" s="30"/>
      <c r="AS1657" s="30"/>
      <c r="AT1657" s="30"/>
      <c r="AU1657" s="68"/>
      <c r="AV1657" s="30"/>
      <c r="AX1657" s="40"/>
      <c r="AY1657"/>
    </row>
    <row r="1658" spans="4:51" ht="13" customHeight="1">
      <c r="D1658" s="25"/>
      <c r="AP1658" s="69"/>
      <c r="AQ1658" s="21"/>
      <c r="AR1658" s="30"/>
      <c r="AS1658" s="30"/>
      <c r="AT1658" s="30"/>
      <c r="AU1658" s="68"/>
      <c r="AV1658" s="30"/>
      <c r="AX1658" s="40"/>
      <c r="AY1658"/>
    </row>
    <row r="1659" spans="4:51" ht="13" customHeight="1">
      <c r="D1659" s="25"/>
      <c r="AP1659" s="69"/>
      <c r="AQ1659" s="21"/>
      <c r="AR1659" s="30"/>
      <c r="AS1659" s="30"/>
      <c r="AT1659" s="30"/>
      <c r="AU1659" s="68"/>
      <c r="AV1659" s="30"/>
      <c r="AX1659" s="40"/>
      <c r="AY1659"/>
    </row>
    <row r="1660" spans="4:51" ht="13" customHeight="1">
      <c r="D1660" s="25"/>
      <c r="AP1660" s="69"/>
      <c r="AQ1660" s="21"/>
      <c r="AR1660" s="30"/>
      <c r="AS1660" s="30"/>
      <c r="AT1660" s="30"/>
      <c r="AU1660" s="68"/>
      <c r="AV1660" s="30"/>
      <c r="AX1660" s="40"/>
      <c r="AY1660"/>
    </row>
    <row r="1661" spans="4:51" ht="13" customHeight="1">
      <c r="D1661" s="25"/>
      <c r="AP1661" s="69"/>
      <c r="AQ1661" s="21"/>
      <c r="AR1661" s="30"/>
      <c r="AS1661" s="30"/>
      <c r="AT1661" s="30"/>
      <c r="AU1661" s="68"/>
      <c r="AV1661" s="30"/>
      <c r="AX1661" s="40"/>
      <c r="AY1661"/>
    </row>
    <row r="1662" spans="4:51" ht="13" customHeight="1">
      <c r="D1662" s="25"/>
      <c r="AP1662" s="69"/>
      <c r="AQ1662" s="21"/>
      <c r="AR1662" s="30"/>
      <c r="AS1662" s="30"/>
      <c r="AT1662" s="30"/>
      <c r="AU1662" s="68"/>
      <c r="AV1662" s="30"/>
      <c r="AX1662" s="40"/>
      <c r="AY1662"/>
    </row>
    <row r="1663" spans="4:51" ht="13" customHeight="1">
      <c r="D1663" s="25"/>
      <c r="AP1663" s="69"/>
      <c r="AQ1663" s="21"/>
      <c r="AR1663" s="30"/>
      <c r="AS1663" s="30"/>
      <c r="AT1663" s="30"/>
      <c r="AU1663" s="68"/>
      <c r="AV1663" s="30"/>
      <c r="AX1663" s="40"/>
      <c r="AY1663"/>
    </row>
    <row r="1664" spans="4:51" ht="13" customHeight="1">
      <c r="D1664" s="25"/>
      <c r="AP1664" s="69"/>
      <c r="AQ1664" s="21"/>
      <c r="AR1664" s="30"/>
      <c r="AS1664" s="30"/>
      <c r="AT1664" s="30"/>
      <c r="AU1664" s="68"/>
      <c r="AV1664" s="30"/>
      <c r="AX1664" s="40"/>
      <c r="AY1664"/>
    </row>
    <row r="1665" spans="4:51" ht="13" customHeight="1">
      <c r="D1665" s="25"/>
      <c r="AP1665" s="69"/>
      <c r="AQ1665" s="21"/>
      <c r="AR1665" s="30"/>
      <c r="AS1665" s="30"/>
      <c r="AT1665" s="30"/>
      <c r="AU1665" s="68"/>
      <c r="AV1665" s="30"/>
      <c r="AX1665" s="40"/>
      <c r="AY1665"/>
    </row>
    <row r="1666" spans="4:51" ht="13" customHeight="1">
      <c r="D1666" s="25"/>
      <c r="AP1666" s="69"/>
      <c r="AQ1666" s="21"/>
      <c r="AR1666" s="30"/>
      <c r="AS1666" s="30"/>
      <c r="AT1666" s="30"/>
      <c r="AU1666" s="68"/>
      <c r="AV1666" s="30"/>
      <c r="AX1666" s="40"/>
      <c r="AY1666"/>
    </row>
    <row r="1667" spans="4:51" ht="13" customHeight="1">
      <c r="D1667" s="25"/>
      <c r="AP1667" s="69"/>
      <c r="AQ1667" s="21"/>
      <c r="AR1667" s="30"/>
      <c r="AS1667" s="30"/>
      <c r="AT1667" s="30"/>
      <c r="AU1667" s="68"/>
      <c r="AV1667" s="30"/>
      <c r="AX1667" s="40"/>
      <c r="AY1667"/>
    </row>
    <row r="1668" spans="4:51" ht="13" customHeight="1">
      <c r="D1668" s="25"/>
      <c r="AP1668" s="69"/>
      <c r="AQ1668" s="21"/>
      <c r="AR1668" s="30"/>
      <c r="AS1668" s="30"/>
      <c r="AT1668" s="30"/>
      <c r="AU1668" s="68"/>
      <c r="AV1668" s="30"/>
      <c r="AX1668" s="40"/>
      <c r="AY1668"/>
    </row>
    <row r="1669" spans="4:51" ht="13" customHeight="1">
      <c r="D1669" s="25"/>
      <c r="AP1669" s="69"/>
      <c r="AQ1669" s="21"/>
      <c r="AR1669" s="30"/>
      <c r="AS1669" s="30"/>
      <c r="AT1669" s="30"/>
      <c r="AU1669" s="68"/>
      <c r="AV1669" s="30"/>
      <c r="AX1669" s="40"/>
      <c r="AY1669"/>
    </row>
    <row r="1670" spans="4:51" ht="13" customHeight="1">
      <c r="D1670" s="25"/>
      <c r="AP1670" s="69"/>
      <c r="AQ1670" s="21"/>
      <c r="AR1670" s="30"/>
      <c r="AS1670" s="30"/>
      <c r="AT1670" s="30"/>
      <c r="AU1670" s="68"/>
      <c r="AV1670" s="30"/>
      <c r="AX1670" s="40"/>
      <c r="AY1670"/>
    </row>
    <row r="1671" spans="4:51" ht="13" customHeight="1">
      <c r="D1671" s="25"/>
      <c r="AP1671" s="69"/>
      <c r="AQ1671" s="21"/>
      <c r="AR1671" s="30"/>
      <c r="AS1671" s="30"/>
      <c r="AT1671" s="30"/>
      <c r="AU1671" s="68"/>
      <c r="AV1671" s="30"/>
      <c r="AX1671" s="40"/>
      <c r="AY1671"/>
    </row>
    <row r="1672" spans="4:51" ht="13" customHeight="1">
      <c r="D1672" s="25"/>
      <c r="AP1672" s="69"/>
      <c r="AQ1672" s="21"/>
      <c r="AR1672" s="30"/>
      <c r="AS1672" s="30"/>
      <c r="AT1672" s="30"/>
      <c r="AU1672" s="68"/>
      <c r="AV1672" s="30"/>
      <c r="AX1672" s="40"/>
      <c r="AY1672"/>
    </row>
    <row r="1673" spans="4:51" ht="13" customHeight="1">
      <c r="D1673" s="25"/>
      <c r="AP1673" s="69"/>
      <c r="AQ1673" s="21"/>
      <c r="AR1673" s="30"/>
      <c r="AS1673" s="30"/>
      <c r="AT1673" s="30"/>
      <c r="AU1673" s="68"/>
      <c r="AV1673" s="30"/>
      <c r="AX1673" s="40"/>
      <c r="AY1673"/>
    </row>
    <row r="1674" spans="4:51" ht="13" customHeight="1">
      <c r="D1674" s="25"/>
      <c r="AP1674" s="69"/>
      <c r="AQ1674" s="21"/>
      <c r="AR1674" s="30"/>
      <c r="AS1674" s="30"/>
      <c r="AT1674" s="30"/>
      <c r="AU1674" s="68"/>
      <c r="AV1674" s="30"/>
      <c r="AX1674" s="40"/>
      <c r="AY1674"/>
    </row>
    <row r="1675" spans="4:51" ht="13" customHeight="1">
      <c r="D1675" s="25"/>
      <c r="AP1675" s="69"/>
      <c r="AQ1675" s="21"/>
      <c r="AR1675" s="30"/>
      <c r="AS1675" s="30"/>
      <c r="AT1675" s="30"/>
      <c r="AU1675" s="68"/>
      <c r="AV1675" s="30"/>
      <c r="AX1675" s="40"/>
      <c r="AY1675"/>
    </row>
    <row r="1676" spans="4:51" ht="13" customHeight="1">
      <c r="D1676" s="25"/>
      <c r="AP1676" s="69"/>
      <c r="AQ1676" s="21"/>
      <c r="AR1676" s="30"/>
      <c r="AS1676" s="30"/>
      <c r="AT1676" s="30"/>
      <c r="AU1676" s="68"/>
      <c r="AV1676" s="30"/>
      <c r="AX1676" s="40"/>
      <c r="AY1676"/>
    </row>
    <row r="1677" spans="4:51" ht="13" customHeight="1">
      <c r="D1677" s="25"/>
      <c r="AP1677" s="69"/>
      <c r="AQ1677" s="21"/>
      <c r="AR1677" s="30"/>
      <c r="AS1677" s="30"/>
      <c r="AT1677" s="30"/>
      <c r="AU1677" s="68"/>
      <c r="AV1677" s="30"/>
      <c r="AX1677" s="40"/>
      <c r="AY1677"/>
    </row>
    <row r="1678" spans="4:51" ht="13" customHeight="1">
      <c r="D1678" s="25"/>
      <c r="AP1678" s="69"/>
      <c r="AQ1678" s="21"/>
      <c r="AR1678" s="30"/>
      <c r="AS1678" s="30"/>
      <c r="AT1678" s="30"/>
      <c r="AU1678" s="68"/>
      <c r="AV1678" s="30"/>
      <c r="AX1678" s="40"/>
      <c r="AY1678"/>
    </row>
    <row r="1679" spans="4:51" ht="13" customHeight="1">
      <c r="D1679" s="25"/>
      <c r="AP1679" s="69"/>
      <c r="AQ1679" s="21"/>
      <c r="AR1679" s="30"/>
      <c r="AS1679" s="30"/>
      <c r="AT1679" s="30"/>
      <c r="AU1679" s="68"/>
      <c r="AV1679" s="30"/>
      <c r="AX1679" s="40"/>
      <c r="AY1679"/>
    </row>
    <row r="1680" spans="4:51" ht="13" customHeight="1">
      <c r="D1680" s="25"/>
      <c r="AP1680" s="69"/>
      <c r="AQ1680" s="21"/>
      <c r="AR1680" s="30"/>
      <c r="AS1680" s="30"/>
      <c r="AT1680" s="30"/>
      <c r="AU1680" s="68"/>
      <c r="AV1680" s="30"/>
      <c r="AX1680" s="40"/>
      <c r="AY1680"/>
    </row>
    <row r="1681" spans="4:51" ht="13" customHeight="1">
      <c r="D1681" s="25"/>
      <c r="AP1681" s="69"/>
      <c r="AQ1681" s="21"/>
      <c r="AR1681" s="30"/>
      <c r="AS1681" s="30"/>
      <c r="AT1681" s="30"/>
      <c r="AU1681" s="68"/>
      <c r="AV1681" s="30"/>
      <c r="AX1681" s="40"/>
      <c r="AY1681"/>
    </row>
    <row r="1682" spans="4:51" ht="13" customHeight="1">
      <c r="D1682" s="25"/>
      <c r="AP1682" s="69"/>
      <c r="AQ1682" s="21"/>
      <c r="AR1682" s="30"/>
      <c r="AS1682" s="30"/>
      <c r="AT1682" s="30"/>
      <c r="AU1682" s="68"/>
      <c r="AV1682" s="30"/>
      <c r="AX1682" s="40"/>
      <c r="AY1682"/>
    </row>
    <row r="1683" spans="4:51" ht="13" customHeight="1">
      <c r="D1683" s="25"/>
      <c r="AP1683" s="69"/>
      <c r="AQ1683" s="21"/>
      <c r="AR1683" s="30"/>
      <c r="AS1683" s="30"/>
      <c r="AT1683" s="30"/>
      <c r="AU1683" s="68"/>
      <c r="AV1683" s="30"/>
      <c r="AX1683" s="40"/>
      <c r="AY1683"/>
    </row>
    <row r="1684" spans="4:51" ht="13" customHeight="1">
      <c r="D1684" s="25"/>
      <c r="AP1684" s="69"/>
      <c r="AQ1684" s="21"/>
      <c r="AR1684" s="30"/>
      <c r="AS1684" s="30"/>
      <c r="AT1684" s="30"/>
      <c r="AU1684" s="68"/>
      <c r="AV1684" s="30"/>
      <c r="AX1684" s="40"/>
      <c r="AY1684"/>
    </row>
    <row r="1685" spans="4:51" ht="13" customHeight="1">
      <c r="D1685" s="25"/>
      <c r="AP1685" s="69"/>
      <c r="AQ1685" s="21"/>
      <c r="AR1685" s="30"/>
      <c r="AS1685" s="30"/>
      <c r="AT1685" s="30"/>
      <c r="AU1685" s="68"/>
      <c r="AV1685" s="30"/>
      <c r="AX1685" s="40"/>
      <c r="AY1685"/>
    </row>
    <row r="1686" spans="4:51" ht="13" customHeight="1">
      <c r="D1686" s="25"/>
      <c r="AP1686" s="69"/>
      <c r="AQ1686" s="21"/>
      <c r="AR1686" s="30"/>
      <c r="AS1686" s="30"/>
      <c r="AT1686" s="30"/>
      <c r="AU1686" s="68"/>
      <c r="AV1686" s="30"/>
      <c r="AX1686" s="40"/>
      <c r="AY1686"/>
    </row>
    <row r="1687" spans="4:51" ht="13" customHeight="1">
      <c r="D1687" s="25"/>
      <c r="AP1687" s="69"/>
      <c r="AQ1687" s="21"/>
      <c r="AR1687" s="30"/>
      <c r="AS1687" s="30"/>
      <c r="AT1687" s="30"/>
      <c r="AU1687" s="68"/>
      <c r="AV1687" s="30"/>
      <c r="AX1687" s="40"/>
      <c r="AY1687"/>
    </row>
    <row r="1688" spans="4:51" ht="13" customHeight="1">
      <c r="D1688" s="25"/>
      <c r="AP1688" s="69"/>
      <c r="AQ1688" s="21"/>
      <c r="AR1688" s="30"/>
      <c r="AS1688" s="30"/>
      <c r="AT1688" s="30"/>
      <c r="AU1688" s="68"/>
      <c r="AV1688" s="30"/>
      <c r="AX1688" s="40"/>
      <c r="AY1688"/>
    </row>
    <row r="1689" spans="4:51" ht="13" customHeight="1">
      <c r="D1689" s="25"/>
      <c r="AP1689" s="69"/>
      <c r="AQ1689" s="21"/>
      <c r="AR1689" s="30"/>
      <c r="AS1689" s="30"/>
      <c r="AT1689" s="30"/>
      <c r="AU1689" s="68"/>
      <c r="AV1689" s="30"/>
      <c r="AX1689" s="40"/>
      <c r="AY1689"/>
    </row>
    <row r="1690" spans="4:51" ht="13" customHeight="1">
      <c r="D1690" s="25"/>
      <c r="AP1690" s="69"/>
      <c r="AQ1690" s="21"/>
      <c r="AR1690" s="30"/>
      <c r="AS1690" s="30"/>
      <c r="AT1690" s="30"/>
      <c r="AU1690" s="68"/>
      <c r="AV1690" s="30"/>
      <c r="AX1690" s="40"/>
      <c r="AY1690"/>
    </row>
    <row r="1691" spans="4:51" ht="13" customHeight="1">
      <c r="D1691" s="25"/>
      <c r="AP1691" s="69"/>
      <c r="AQ1691" s="21"/>
      <c r="AR1691" s="30"/>
      <c r="AS1691" s="30"/>
      <c r="AT1691" s="30"/>
      <c r="AU1691" s="68"/>
      <c r="AV1691" s="30"/>
      <c r="AX1691" s="40"/>
      <c r="AY1691"/>
    </row>
    <row r="1692" spans="4:51" ht="13" customHeight="1">
      <c r="D1692" s="25"/>
      <c r="AP1692" s="69"/>
      <c r="AQ1692" s="21"/>
      <c r="AR1692" s="30"/>
      <c r="AS1692" s="30"/>
      <c r="AT1692" s="30"/>
      <c r="AU1692" s="68"/>
      <c r="AV1692" s="30"/>
      <c r="AX1692" s="40"/>
      <c r="AY1692"/>
    </row>
    <row r="1693" spans="4:51" ht="13" customHeight="1">
      <c r="D1693" s="25"/>
      <c r="AP1693" s="69"/>
      <c r="AQ1693" s="21"/>
      <c r="AR1693" s="30"/>
      <c r="AS1693" s="30"/>
      <c r="AT1693" s="30"/>
      <c r="AU1693" s="68"/>
      <c r="AV1693" s="30"/>
      <c r="AX1693" s="40"/>
      <c r="AY1693"/>
    </row>
    <row r="1694" spans="4:51" ht="13" customHeight="1">
      <c r="D1694" s="25"/>
      <c r="AP1694" s="69"/>
      <c r="AQ1694" s="21"/>
      <c r="AR1694" s="30"/>
      <c r="AS1694" s="30"/>
      <c r="AT1694" s="30"/>
      <c r="AU1694" s="68"/>
      <c r="AV1694" s="30"/>
      <c r="AX1694" s="40"/>
      <c r="AY1694"/>
    </row>
    <row r="1695" spans="4:51" ht="13" customHeight="1">
      <c r="D1695" s="25"/>
      <c r="AP1695" s="69"/>
      <c r="AQ1695" s="21"/>
      <c r="AR1695" s="30"/>
      <c r="AS1695" s="30"/>
      <c r="AT1695" s="30"/>
      <c r="AU1695" s="68"/>
      <c r="AV1695" s="30"/>
      <c r="AX1695" s="40"/>
      <c r="AY1695"/>
    </row>
    <row r="1696" spans="4:51" ht="13" customHeight="1">
      <c r="D1696" s="25"/>
      <c r="AP1696" s="69"/>
      <c r="AQ1696" s="21"/>
      <c r="AR1696" s="30"/>
      <c r="AS1696" s="30"/>
      <c r="AT1696" s="30"/>
      <c r="AU1696" s="68"/>
      <c r="AV1696" s="30"/>
      <c r="AX1696" s="40"/>
      <c r="AY1696"/>
    </row>
    <row r="1697" spans="4:51" ht="13" customHeight="1">
      <c r="D1697" s="25"/>
      <c r="AP1697" s="69"/>
      <c r="AQ1697" s="21"/>
      <c r="AR1697" s="30"/>
      <c r="AS1697" s="30"/>
      <c r="AT1697" s="30"/>
      <c r="AU1697" s="68"/>
      <c r="AV1697" s="30"/>
      <c r="AX1697" s="40"/>
      <c r="AY1697"/>
    </row>
    <row r="1698" spans="4:51" ht="13" customHeight="1">
      <c r="D1698" s="25"/>
      <c r="AP1698" s="69"/>
      <c r="AQ1698" s="21"/>
      <c r="AR1698" s="30"/>
      <c r="AS1698" s="30"/>
      <c r="AT1698" s="30"/>
      <c r="AU1698" s="68"/>
      <c r="AV1698" s="30"/>
      <c r="AX1698" s="40"/>
      <c r="AY1698"/>
    </row>
    <row r="1699" spans="4:51" ht="13" customHeight="1">
      <c r="D1699" s="25"/>
      <c r="AP1699" s="69"/>
      <c r="AQ1699" s="21"/>
      <c r="AR1699" s="30"/>
      <c r="AS1699" s="30"/>
      <c r="AT1699" s="30"/>
      <c r="AU1699" s="68"/>
      <c r="AV1699" s="30"/>
      <c r="AX1699" s="40"/>
      <c r="AY1699"/>
    </row>
    <row r="1700" spans="4:51" ht="13" customHeight="1">
      <c r="D1700" s="25"/>
      <c r="AP1700" s="69"/>
      <c r="AQ1700" s="21"/>
      <c r="AR1700" s="30"/>
      <c r="AS1700" s="30"/>
      <c r="AT1700" s="30"/>
      <c r="AU1700" s="68"/>
      <c r="AV1700" s="30"/>
      <c r="AX1700" s="40"/>
      <c r="AY1700"/>
    </row>
    <row r="1701" spans="4:51" ht="13" customHeight="1">
      <c r="D1701" s="25"/>
      <c r="AP1701" s="69"/>
      <c r="AQ1701" s="21"/>
      <c r="AR1701" s="30"/>
      <c r="AS1701" s="30"/>
      <c r="AT1701" s="30"/>
      <c r="AU1701" s="68"/>
      <c r="AV1701" s="30"/>
      <c r="AX1701" s="40"/>
      <c r="AY1701"/>
    </row>
    <row r="1702" spans="4:51" ht="13" customHeight="1">
      <c r="D1702" s="25"/>
      <c r="AP1702" s="69"/>
      <c r="AQ1702" s="21"/>
      <c r="AR1702" s="30"/>
      <c r="AS1702" s="30"/>
      <c r="AT1702" s="30"/>
      <c r="AU1702" s="68"/>
      <c r="AV1702" s="30"/>
      <c r="AX1702" s="40"/>
      <c r="AY1702"/>
    </row>
    <row r="1703" spans="4:51" ht="13" customHeight="1">
      <c r="D1703" s="25"/>
      <c r="AP1703" s="69"/>
      <c r="AQ1703" s="21"/>
      <c r="AR1703" s="30"/>
      <c r="AS1703" s="30"/>
      <c r="AT1703" s="30"/>
      <c r="AU1703" s="68"/>
      <c r="AV1703" s="30"/>
      <c r="AX1703" s="40"/>
      <c r="AY1703"/>
    </row>
    <row r="1704" spans="4:51" ht="13" customHeight="1">
      <c r="D1704" s="25"/>
      <c r="AP1704" s="69"/>
      <c r="AQ1704" s="21"/>
      <c r="AR1704" s="30"/>
      <c r="AS1704" s="30"/>
      <c r="AT1704" s="30"/>
      <c r="AU1704" s="68"/>
      <c r="AV1704" s="30"/>
      <c r="AX1704" s="40"/>
      <c r="AY1704"/>
    </row>
    <row r="1705" spans="4:51" ht="13" customHeight="1">
      <c r="D1705" s="25"/>
      <c r="AP1705" s="69"/>
      <c r="AQ1705" s="21"/>
      <c r="AR1705" s="30"/>
      <c r="AS1705" s="30"/>
      <c r="AT1705" s="30"/>
      <c r="AU1705" s="68"/>
      <c r="AV1705" s="30"/>
      <c r="AX1705" s="40"/>
      <c r="AY1705"/>
    </row>
    <row r="1706" spans="4:51" ht="13" customHeight="1">
      <c r="D1706" s="25"/>
      <c r="AP1706" s="69"/>
      <c r="AQ1706" s="21"/>
      <c r="AR1706" s="30"/>
      <c r="AS1706" s="30"/>
      <c r="AT1706" s="30"/>
      <c r="AU1706" s="68"/>
      <c r="AV1706" s="30"/>
      <c r="AX1706" s="40"/>
      <c r="AY1706"/>
    </row>
    <row r="1707" spans="4:51" ht="13" customHeight="1">
      <c r="D1707" s="25"/>
      <c r="AP1707" s="69"/>
      <c r="AQ1707" s="21"/>
      <c r="AR1707" s="30"/>
      <c r="AS1707" s="30"/>
      <c r="AT1707" s="30"/>
      <c r="AU1707" s="68"/>
      <c r="AV1707" s="30"/>
      <c r="AX1707" s="40"/>
      <c r="AY1707"/>
    </row>
    <row r="1708" spans="4:51" ht="13" customHeight="1">
      <c r="D1708" s="25"/>
      <c r="AP1708" s="69"/>
      <c r="AQ1708" s="21"/>
      <c r="AR1708" s="30"/>
      <c r="AS1708" s="30"/>
      <c r="AT1708" s="30"/>
      <c r="AU1708" s="68"/>
      <c r="AV1708" s="30"/>
      <c r="AX1708" s="40"/>
      <c r="AY1708"/>
    </row>
    <row r="1709" spans="4:51" ht="13" customHeight="1">
      <c r="D1709" s="25"/>
      <c r="AP1709" s="69"/>
      <c r="AQ1709" s="21"/>
      <c r="AR1709" s="30"/>
      <c r="AS1709" s="30"/>
      <c r="AT1709" s="30"/>
      <c r="AU1709" s="68"/>
      <c r="AV1709" s="30"/>
      <c r="AX1709" s="40"/>
      <c r="AY1709"/>
    </row>
    <row r="1710" spans="4:51" ht="13" customHeight="1">
      <c r="D1710" s="25"/>
      <c r="AP1710" s="69"/>
      <c r="AQ1710" s="21"/>
      <c r="AR1710" s="30"/>
      <c r="AS1710" s="30"/>
      <c r="AT1710" s="30"/>
      <c r="AU1710" s="68"/>
      <c r="AV1710" s="30"/>
      <c r="AX1710" s="40"/>
      <c r="AY1710"/>
    </row>
    <row r="1711" spans="4:51" ht="13" customHeight="1">
      <c r="D1711" s="25"/>
      <c r="AP1711" s="69"/>
      <c r="AQ1711" s="21"/>
      <c r="AR1711" s="30"/>
      <c r="AS1711" s="30"/>
      <c r="AT1711" s="30"/>
      <c r="AU1711" s="68"/>
      <c r="AV1711" s="30"/>
      <c r="AX1711" s="40"/>
      <c r="AY1711"/>
    </row>
    <row r="1712" spans="4:51" ht="13" customHeight="1">
      <c r="D1712" s="25"/>
      <c r="AP1712" s="69"/>
      <c r="AQ1712" s="21"/>
      <c r="AR1712" s="30"/>
      <c r="AS1712" s="30"/>
      <c r="AT1712" s="30"/>
      <c r="AU1712" s="68"/>
      <c r="AV1712" s="30"/>
      <c r="AX1712" s="40"/>
      <c r="AY1712"/>
    </row>
    <row r="1713" spans="4:51" ht="13" customHeight="1">
      <c r="D1713" s="25"/>
      <c r="AP1713" s="69"/>
      <c r="AQ1713" s="21"/>
      <c r="AR1713" s="30"/>
      <c r="AS1713" s="30"/>
      <c r="AT1713" s="30"/>
      <c r="AU1713" s="68"/>
      <c r="AV1713" s="30"/>
      <c r="AX1713" s="40"/>
      <c r="AY1713"/>
    </row>
    <row r="1714" spans="4:51" ht="13" customHeight="1">
      <c r="D1714" s="25"/>
      <c r="AP1714" s="69"/>
      <c r="AQ1714" s="21"/>
      <c r="AR1714" s="30"/>
      <c r="AS1714" s="30"/>
      <c r="AT1714" s="30"/>
      <c r="AU1714" s="68"/>
      <c r="AV1714" s="30"/>
      <c r="AX1714" s="40"/>
      <c r="AY1714"/>
    </row>
    <row r="1715" spans="4:51" ht="13" customHeight="1">
      <c r="D1715" s="25"/>
      <c r="AP1715" s="69"/>
      <c r="AQ1715" s="21"/>
      <c r="AR1715" s="30"/>
      <c r="AS1715" s="30"/>
      <c r="AT1715" s="30"/>
      <c r="AU1715" s="68"/>
      <c r="AV1715" s="30"/>
      <c r="AX1715" s="40"/>
      <c r="AY1715"/>
    </row>
    <row r="1716" spans="4:51" ht="13" customHeight="1">
      <c r="D1716" s="25"/>
      <c r="AP1716" s="69"/>
      <c r="AQ1716" s="21"/>
      <c r="AR1716" s="30"/>
      <c r="AS1716" s="30"/>
      <c r="AT1716" s="30"/>
      <c r="AU1716" s="68"/>
      <c r="AV1716" s="30"/>
      <c r="AX1716" s="40"/>
      <c r="AY1716"/>
    </row>
    <row r="1717" spans="4:51" ht="13" customHeight="1">
      <c r="D1717" s="25"/>
      <c r="AP1717" s="69"/>
      <c r="AQ1717" s="21"/>
      <c r="AR1717" s="30"/>
      <c r="AS1717" s="30"/>
      <c r="AT1717" s="30"/>
      <c r="AU1717" s="68"/>
      <c r="AV1717" s="30"/>
      <c r="AX1717" s="40"/>
      <c r="AY1717"/>
    </row>
    <row r="1718" spans="4:51" ht="13" customHeight="1">
      <c r="D1718" s="25"/>
      <c r="AP1718" s="69"/>
      <c r="AQ1718" s="21"/>
      <c r="AR1718" s="30"/>
      <c r="AS1718" s="30"/>
      <c r="AT1718" s="30"/>
      <c r="AU1718" s="68"/>
      <c r="AV1718" s="30"/>
      <c r="AX1718" s="40"/>
      <c r="AY1718"/>
    </row>
    <row r="1719" spans="4:51" ht="13" customHeight="1">
      <c r="D1719" s="25"/>
      <c r="AP1719" s="69"/>
      <c r="AQ1719" s="21"/>
      <c r="AR1719" s="30"/>
      <c r="AS1719" s="30"/>
      <c r="AT1719" s="30"/>
      <c r="AU1719" s="68"/>
      <c r="AV1719" s="30"/>
      <c r="AX1719" s="40"/>
      <c r="AY1719"/>
    </row>
    <row r="1720" spans="4:51" ht="13" customHeight="1">
      <c r="D1720" s="25"/>
      <c r="AP1720" s="69"/>
      <c r="AQ1720" s="21"/>
      <c r="AR1720" s="30"/>
      <c r="AS1720" s="30"/>
      <c r="AT1720" s="30"/>
      <c r="AU1720" s="68"/>
      <c r="AV1720" s="30"/>
      <c r="AX1720" s="40"/>
      <c r="AY1720"/>
    </row>
    <row r="1721" spans="4:51" ht="13" customHeight="1">
      <c r="D1721" s="25"/>
      <c r="AP1721" s="69"/>
      <c r="AQ1721" s="21"/>
      <c r="AR1721" s="30"/>
      <c r="AS1721" s="30"/>
      <c r="AT1721" s="30"/>
      <c r="AU1721" s="68"/>
      <c r="AV1721" s="30"/>
      <c r="AX1721" s="40"/>
      <c r="AY1721"/>
    </row>
    <row r="1722" spans="4:51" ht="13" customHeight="1">
      <c r="D1722" s="25"/>
      <c r="AP1722" s="69"/>
      <c r="AQ1722" s="21"/>
      <c r="AR1722" s="30"/>
      <c r="AS1722" s="30"/>
      <c r="AT1722" s="30"/>
      <c r="AU1722" s="68"/>
      <c r="AV1722" s="30"/>
      <c r="AX1722" s="40"/>
      <c r="AY1722"/>
    </row>
    <row r="1723" spans="4:51" ht="13" customHeight="1">
      <c r="D1723" s="25"/>
      <c r="AP1723" s="69"/>
      <c r="AQ1723" s="21"/>
      <c r="AR1723" s="30"/>
      <c r="AS1723" s="30"/>
      <c r="AT1723" s="30"/>
      <c r="AU1723" s="68"/>
      <c r="AV1723" s="30"/>
      <c r="AX1723" s="40"/>
      <c r="AY1723"/>
    </row>
    <row r="1724" spans="4:51" ht="13" customHeight="1">
      <c r="D1724" s="25"/>
      <c r="AP1724" s="69"/>
      <c r="AQ1724" s="21"/>
      <c r="AR1724" s="30"/>
      <c r="AS1724" s="30"/>
      <c r="AT1724" s="30"/>
      <c r="AU1724" s="68"/>
      <c r="AV1724" s="30"/>
      <c r="AX1724" s="40"/>
      <c r="AY1724"/>
    </row>
    <row r="1725" spans="4:51" ht="13" customHeight="1">
      <c r="D1725" s="25"/>
      <c r="AP1725" s="69"/>
      <c r="AQ1725" s="21"/>
      <c r="AR1725" s="30"/>
      <c r="AS1725" s="30"/>
      <c r="AT1725" s="30"/>
      <c r="AU1725" s="68"/>
      <c r="AV1725" s="30"/>
      <c r="AX1725" s="40"/>
      <c r="AY1725"/>
    </row>
    <row r="1726" spans="4:51" ht="13" customHeight="1">
      <c r="D1726" s="25"/>
      <c r="AP1726" s="69"/>
      <c r="AQ1726" s="21"/>
      <c r="AR1726" s="30"/>
      <c r="AS1726" s="30"/>
      <c r="AT1726" s="30"/>
      <c r="AU1726" s="68"/>
      <c r="AV1726" s="30"/>
      <c r="AX1726" s="40"/>
      <c r="AY1726"/>
    </row>
    <row r="1727" spans="4:51" ht="13" customHeight="1">
      <c r="D1727" s="25"/>
      <c r="AP1727" s="69"/>
      <c r="AQ1727" s="21"/>
      <c r="AR1727" s="30"/>
      <c r="AS1727" s="30"/>
      <c r="AT1727" s="30"/>
      <c r="AU1727" s="68"/>
      <c r="AV1727" s="30"/>
      <c r="AX1727" s="40"/>
      <c r="AY1727"/>
    </row>
    <row r="1728" spans="4:51" ht="13" customHeight="1">
      <c r="D1728" s="25"/>
      <c r="AP1728" s="69"/>
      <c r="AQ1728" s="21"/>
      <c r="AR1728" s="30"/>
      <c r="AS1728" s="30"/>
      <c r="AT1728" s="30"/>
      <c r="AU1728" s="68"/>
      <c r="AV1728" s="30"/>
      <c r="AX1728" s="40"/>
      <c r="AY1728"/>
    </row>
    <row r="1729" spans="4:51" ht="13" customHeight="1">
      <c r="D1729" s="25"/>
      <c r="AP1729" s="69"/>
      <c r="AQ1729" s="21"/>
      <c r="AR1729" s="30"/>
      <c r="AS1729" s="30"/>
      <c r="AT1729" s="30"/>
      <c r="AU1729" s="68"/>
      <c r="AV1729" s="30"/>
      <c r="AX1729" s="40"/>
      <c r="AY1729"/>
    </row>
    <row r="1730" spans="4:51" ht="13" customHeight="1">
      <c r="D1730" s="25"/>
      <c r="AP1730" s="69"/>
      <c r="AQ1730" s="21"/>
      <c r="AR1730" s="30"/>
      <c r="AS1730" s="30"/>
      <c r="AT1730" s="30"/>
      <c r="AU1730" s="68"/>
      <c r="AV1730" s="30"/>
      <c r="AX1730" s="40"/>
      <c r="AY1730"/>
    </row>
    <row r="1731" spans="4:51" ht="13" customHeight="1">
      <c r="D1731" s="25"/>
      <c r="AP1731" s="69"/>
      <c r="AQ1731" s="21"/>
      <c r="AR1731" s="30"/>
      <c r="AS1731" s="30"/>
      <c r="AT1731" s="30"/>
      <c r="AU1731" s="68"/>
      <c r="AV1731" s="30"/>
      <c r="AX1731" s="40"/>
      <c r="AY1731"/>
    </row>
    <row r="1732" spans="4:51" ht="13" customHeight="1">
      <c r="D1732" s="25"/>
      <c r="AP1732" s="69"/>
      <c r="AQ1732" s="21"/>
      <c r="AR1732" s="30"/>
      <c r="AS1732" s="30"/>
      <c r="AT1732" s="30"/>
      <c r="AU1732" s="68"/>
      <c r="AV1732" s="30"/>
      <c r="AX1732" s="40"/>
      <c r="AY1732"/>
    </row>
    <row r="1733" spans="4:51" ht="13" customHeight="1">
      <c r="D1733" s="25"/>
      <c r="AP1733" s="69"/>
      <c r="AQ1733" s="21"/>
      <c r="AR1733" s="30"/>
      <c r="AS1733" s="30"/>
      <c r="AT1733" s="30"/>
      <c r="AU1733" s="68"/>
      <c r="AV1733" s="30"/>
      <c r="AX1733" s="40"/>
      <c r="AY1733"/>
    </row>
    <row r="1734" spans="4:51" ht="13" customHeight="1">
      <c r="D1734" s="25"/>
      <c r="AP1734" s="69"/>
      <c r="AQ1734" s="21"/>
      <c r="AR1734" s="30"/>
      <c r="AS1734" s="30"/>
      <c r="AT1734" s="30"/>
      <c r="AU1734" s="68"/>
      <c r="AV1734" s="30"/>
      <c r="AX1734" s="40"/>
      <c r="AY1734"/>
    </row>
    <row r="1735" spans="4:51" ht="13" customHeight="1">
      <c r="D1735" s="25"/>
      <c r="AP1735" s="69"/>
      <c r="AQ1735" s="21"/>
      <c r="AR1735" s="30"/>
      <c r="AS1735" s="30"/>
      <c r="AT1735" s="30"/>
      <c r="AU1735" s="68"/>
      <c r="AV1735" s="30"/>
      <c r="AX1735" s="40"/>
      <c r="AY1735"/>
    </row>
    <row r="1736" spans="4:51" ht="13" customHeight="1">
      <c r="D1736" s="25"/>
      <c r="AP1736" s="69"/>
      <c r="AQ1736" s="21"/>
      <c r="AR1736" s="30"/>
      <c r="AS1736" s="30"/>
      <c r="AT1736" s="30"/>
      <c r="AU1736" s="68"/>
      <c r="AV1736" s="30"/>
      <c r="AX1736" s="40"/>
      <c r="AY1736"/>
    </row>
    <row r="1737" spans="4:51" ht="13" customHeight="1">
      <c r="D1737" s="25"/>
      <c r="AP1737" s="69"/>
      <c r="AQ1737" s="21"/>
      <c r="AR1737" s="30"/>
      <c r="AS1737" s="30"/>
      <c r="AT1737" s="30"/>
      <c r="AU1737" s="68"/>
      <c r="AV1737" s="30"/>
      <c r="AX1737" s="40"/>
      <c r="AY1737"/>
    </row>
    <row r="1738" spans="4:51" ht="13" customHeight="1">
      <c r="D1738" s="25"/>
      <c r="AP1738" s="69"/>
      <c r="AQ1738" s="21"/>
      <c r="AR1738" s="30"/>
      <c r="AS1738" s="30"/>
      <c r="AT1738" s="30"/>
      <c r="AU1738" s="68"/>
      <c r="AV1738" s="30"/>
      <c r="AX1738" s="40"/>
      <c r="AY1738"/>
    </row>
    <row r="1739" spans="4:51" ht="13" customHeight="1">
      <c r="D1739" s="25"/>
      <c r="AP1739" s="69"/>
      <c r="AQ1739" s="21"/>
      <c r="AR1739" s="30"/>
      <c r="AS1739" s="30"/>
      <c r="AT1739" s="30"/>
      <c r="AU1739" s="68"/>
      <c r="AV1739" s="30"/>
      <c r="AX1739" s="40"/>
      <c r="AY1739"/>
    </row>
    <row r="1740" spans="4:51" ht="13" customHeight="1">
      <c r="D1740" s="25"/>
      <c r="AP1740" s="69"/>
      <c r="AQ1740" s="21"/>
      <c r="AR1740" s="30"/>
      <c r="AS1740" s="30"/>
      <c r="AT1740" s="30"/>
      <c r="AU1740" s="68"/>
      <c r="AV1740" s="30"/>
      <c r="AX1740" s="40"/>
      <c r="AY1740"/>
    </row>
    <row r="1741" spans="4:51" ht="13" customHeight="1">
      <c r="D1741" s="25"/>
      <c r="AP1741" s="69"/>
      <c r="AQ1741" s="21"/>
      <c r="AR1741" s="30"/>
      <c r="AS1741" s="30"/>
      <c r="AT1741" s="30"/>
      <c r="AU1741" s="68"/>
      <c r="AV1741" s="30"/>
      <c r="AX1741" s="40"/>
      <c r="AY1741"/>
    </row>
    <row r="1742" spans="4:51" ht="13" customHeight="1">
      <c r="D1742" s="25"/>
      <c r="AP1742" s="69"/>
      <c r="AQ1742" s="21"/>
      <c r="AR1742" s="30"/>
      <c r="AS1742" s="30"/>
      <c r="AT1742" s="30"/>
      <c r="AU1742" s="68"/>
      <c r="AV1742" s="30"/>
      <c r="AX1742" s="40"/>
      <c r="AY1742"/>
    </row>
    <row r="1743" spans="4:51" ht="13" customHeight="1">
      <c r="D1743" s="25"/>
      <c r="AP1743" s="69"/>
      <c r="AQ1743" s="21"/>
      <c r="AR1743" s="30"/>
      <c r="AS1743" s="30"/>
      <c r="AT1743" s="30"/>
      <c r="AU1743" s="68"/>
      <c r="AV1743" s="30"/>
      <c r="AX1743" s="40"/>
      <c r="AY1743"/>
    </row>
    <row r="1744" spans="4:51" ht="13" customHeight="1">
      <c r="D1744" s="25"/>
      <c r="AP1744" s="69"/>
      <c r="AQ1744" s="21"/>
      <c r="AR1744" s="30"/>
      <c r="AS1744" s="30"/>
      <c r="AT1744" s="30"/>
      <c r="AU1744" s="68"/>
      <c r="AV1744" s="30"/>
      <c r="AX1744" s="40"/>
      <c r="AY1744"/>
    </row>
    <row r="1745" spans="4:51" ht="13" customHeight="1">
      <c r="D1745" s="25"/>
      <c r="AP1745" s="69"/>
      <c r="AQ1745" s="21"/>
      <c r="AR1745" s="30"/>
      <c r="AS1745" s="30"/>
      <c r="AT1745" s="30"/>
      <c r="AU1745" s="68"/>
      <c r="AV1745" s="30"/>
      <c r="AX1745" s="40"/>
      <c r="AY1745"/>
    </row>
    <row r="1746" spans="4:51" ht="13" customHeight="1">
      <c r="D1746" s="25"/>
      <c r="AP1746" s="69"/>
      <c r="AQ1746" s="21"/>
      <c r="AR1746" s="30"/>
      <c r="AS1746" s="30"/>
      <c r="AT1746" s="30"/>
      <c r="AU1746" s="68"/>
      <c r="AV1746" s="30"/>
      <c r="AX1746" s="40"/>
      <c r="AY1746"/>
    </row>
    <row r="1747" spans="4:51" ht="13" customHeight="1">
      <c r="D1747" s="25"/>
      <c r="AP1747" s="69"/>
      <c r="AQ1747" s="21"/>
      <c r="AR1747" s="30"/>
      <c r="AS1747" s="30"/>
      <c r="AT1747" s="30"/>
      <c r="AU1747" s="68"/>
      <c r="AV1747" s="30"/>
      <c r="AX1747" s="40"/>
      <c r="AY1747"/>
    </row>
    <row r="1748" spans="4:51" ht="13" customHeight="1">
      <c r="D1748" s="25"/>
      <c r="AP1748" s="69"/>
      <c r="AQ1748" s="21"/>
      <c r="AR1748" s="30"/>
      <c r="AS1748" s="30"/>
      <c r="AT1748" s="30"/>
      <c r="AU1748" s="68"/>
      <c r="AV1748" s="30"/>
      <c r="AX1748" s="40"/>
      <c r="AY1748"/>
    </row>
    <row r="1749" spans="4:51" ht="13" customHeight="1">
      <c r="D1749" s="25"/>
      <c r="AP1749" s="69"/>
      <c r="AQ1749" s="21"/>
      <c r="AR1749" s="30"/>
      <c r="AS1749" s="30"/>
      <c r="AT1749" s="30"/>
      <c r="AU1749" s="68"/>
      <c r="AV1749" s="30"/>
      <c r="AX1749" s="40"/>
      <c r="AY1749"/>
    </row>
    <row r="1750" spans="4:51" ht="13" customHeight="1">
      <c r="D1750" s="25"/>
      <c r="AP1750" s="69"/>
      <c r="AQ1750" s="21"/>
      <c r="AR1750" s="30"/>
      <c r="AS1750" s="30"/>
      <c r="AT1750" s="30"/>
      <c r="AU1750" s="68"/>
      <c r="AV1750" s="30"/>
      <c r="AX1750" s="40"/>
      <c r="AY1750"/>
    </row>
    <row r="1751" spans="4:51" ht="13" customHeight="1">
      <c r="D1751" s="25"/>
      <c r="AP1751" s="69"/>
      <c r="AQ1751" s="21"/>
      <c r="AR1751" s="30"/>
      <c r="AS1751" s="30"/>
      <c r="AT1751" s="30"/>
      <c r="AU1751" s="68"/>
      <c r="AV1751" s="30"/>
      <c r="AX1751" s="40"/>
      <c r="AY1751"/>
    </row>
    <row r="1752" spans="4:51" ht="13" customHeight="1">
      <c r="D1752" s="25"/>
      <c r="AP1752" s="69"/>
      <c r="AQ1752" s="21"/>
      <c r="AR1752" s="30"/>
      <c r="AS1752" s="30"/>
      <c r="AT1752" s="30"/>
      <c r="AU1752" s="68"/>
      <c r="AV1752" s="30"/>
      <c r="AX1752" s="40"/>
      <c r="AY1752"/>
    </row>
    <row r="1753" spans="4:51" ht="13" customHeight="1">
      <c r="D1753" s="25"/>
      <c r="AP1753" s="69"/>
      <c r="AQ1753" s="21"/>
      <c r="AR1753" s="30"/>
      <c r="AS1753" s="30"/>
      <c r="AT1753" s="30"/>
      <c r="AU1753" s="68"/>
      <c r="AV1753" s="30"/>
      <c r="AX1753" s="40"/>
      <c r="AY1753"/>
    </row>
    <row r="1754" spans="4:51" ht="13" customHeight="1">
      <c r="D1754" s="25"/>
      <c r="AP1754" s="69"/>
      <c r="AQ1754" s="21"/>
      <c r="AR1754" s="30"/>
      <c r="AS1754" s="30"/>
      <c r="AT1754" s="30"/>
      <c r="AU1754" s="68"/>
      <c r="AV1754" s="30"/>
      <c r="AX1754" s="40"/>
      <c r="AY1754"/>
    </row>
    <row r="1755" spans="4:51" ht="13" customHeight="1">
      <c r="D1755" s="25"/>
      <c r="AP1755" s="69"/>
      <c r="AQ1755" s="21"/>
      <c r="AR1755" s="30"/>
      <c r="AS1755" s="30"/>
      <c r="AT1755" s="30"/>
      <c r="AU1755" s="68"/>
      <c r="AV1755" s="30"/>
      <c r="AX1755" s="40"/>
      <c r="AY1755"/>
    </row>
    <row r="1756" spans="4:51" ht="13" customHeight="1">
      <c r="D1756" s="25"/>
      <c r="AP1756" s="69"/>
      <c r="AQ1756" s="21"/>
      <c r="AR1756" s="30"/>
      <c r="AS1756" s="30"/>
      <c r="AT1756" s="30"/>
      <c r="AU1756" s="68"/>
      <c r="AV1756" s="30"/>
      <c r="AX1756" s="40"/>
      <c r="AY1756"/>
    </row>
    <row r="1757" spans="4:51" ht="13" customHeight="1">
      <c r="D1757" s="25"/>
      <c r="AP1757" s="69"/>
      <c r="AQ1757" s="21"/>
      <c r="AR1757" s="30"/>
      <c r="AS1757" s="30"/>
      <c r="AT1757" s="30"/>
      <c r="AU1757" s="68"/>
      <c r="AV1757" s="30"/>
      <c r="AX1757" s="40"/>
      <c r="AY1757"/>
    </row>
    <row r="1758" spans="4:51" ht="13" customHeight="1">
      <c r="D1758" s="25"/>
      <c r="AP1758" s="69"/>
      <c r="AQ1758" s="21"/>
      <c r="AR1758" s="30"/>
      <c r="AS1758" s="30"/>
      <c r="AT1758" s="30"/>
      <c r="AU1758" s="68"/>
      <c r="AV1758" s="30"/>
      <c r="AX1758" s="40"/>
      <c r="AY1758"/>
    </row>
    <row r="1759" spans="4:51" ht="13" customHeight="1">
      <c r="D1759" s="25"/>
      <c r="AP1759" s="69"/>
      <c r="AQ1759" s="21"/>
      <c r="AR1759" s="30"/>
      <c r="AS1759" s="30"/>
      <c r="AT1759" s="30"/>
      <c r="AU1759" s="68"/>
      <c r="AV1759" s="30"/>
      <c r="AX1759" s="40"/>
      <c r="AY1759"/>
    </row>
    <row r="1760" spans="4:51" ht="13" customHeight="1">
      <c r="D1760" s="25"/>
      <c r="AP1760" s="69"/>
      <c r="AQ1760" s="21"/>
      <c r="AR1760" s="30"/>
      <c r="AS1760" s="30"/>
      <c r="AT1760" s="30"/>
      <c r="AU1760" s="68"/>
      <c r="AV1760" s="30"/>
      <c r="AX1760" s="40"/>
      <c r="AY1760"/>
    </row>
    <row r="1761" spans="4:51" ht="13" customHeight="1">
      <c r="D1761" s="25"/>
      <c r="AP1761" s="69"/>
      <c r="AQ1761" s="21"/>
      <c r="AR1761" s="30"/>
      <c r="AS1761" s="30"/>
      <c r="AT1761" s="30"/>
      <c r="AU1761" s="68"/>
      <c r="AV1761" s="30"/>
      <c r="AX1761" s="40"/>
      <c r="AY1761"/>
    </row>
    <row r="1762" spans="4:51" ht="13" customHeight="1">
      <c r="D1762" s="25"/>
      <c r="AP1762" s="69"/>
      <c r="AQ1762" s="21"/>
      <c r="AR1762" s="30"/>
      <c r="AS1762" s="30"/>
      <c r="AT1762" s="30"/>
      <c r="AU1762" s="68"/>
      <c r="AV1762" s="30"/>
      <c r="AX1762" s="40"/>
      <c r="AY1762"/>
    </row>
    <row r="1763" spans="4:51" ht="13" customHeight="1">
      <c r="D1763" s="25"/>
      <c r="AP1763" s="69"/>
      <c r="AQ1763" s="21"/>
      <c r="AR1763" s="30"/>
      <c r="AS1763" s="30"/>
      <c r="AT1763" s="30"/>
      <c r="AU1763" s="68"/>
      <c r="AV1763" s="30"/>
      <c r="AX1763" s="40"/>
      <c r="AY1763"/>
    </row>
    <row r="1764" spans="4:51" ht="13" customHeight="1">
      <c r="D1764" s="25"/>
      <c r="AP1764" s="69"/>
      <c r="AQ1764" s="21"/>
      <c r="AR1764" s="30"/>
      <c r="AS1764" s="30"/>
      <c r="AT1764" s="30"/>
      <c r="AU1764" s="68"/>
      <c r="AV1764" s="30"/>
      <c r="AX1764" s="40"/>
      <c r="AY1764"/>
    </row>
    <row r="1765" spans="4:51" ht="13" customHeight="1">
      <c r="D1765" s="25"/>
      <c r="AP1765" s="69"/>
      <c r="AQ1765" s="21"/>
      <c r="AR1765" s="30"/>
      <c r="AS1765" s="30"/>
      <c r="AT1765" s="30"/>
      <c r="AU1765" s="68"/>
      <c r="AV1765" s="30"/>
      <c r="AX1765" s="40"/>
      <c r="AY1765"/>
    </row>
    <row r="1766" spans="4:51" ht="13" customHeight="1">
      <c r="D1766" s="25"/>
      <c r="AP1766" s="69"/>
      <c r="AQ1766" s="21"/>
      <c r="AR1766" s="30"/>
      <c r="AS1766" s="30"/>
      <c r="AT1766" s="30"/>
      <c r="AU1766" s="68"/>
      <c r="AV1766" s="30"/>
      <c r="AX1766" s="40"/>
      <c r="AY1766"/>
    </row>
    <row r="1767" spans="4:51" ht="13" customHeight="1">
      <c r="D1767" s="25"/>
      <c r="AP1767" s="69"/>
      <c r="AQ1767" s="21"/>
      <c r="AR1767" s="30"/>
      <c r="AS1767" s="30"/>
      <c r="AT1767" s="30"/>
      <c r="AU1767" s="68"/>
      <c r="AV1767" s="30"/>
      <c r="AX1767" s="40"/>
      <c r="AY1767"/>
    </row>
    <row r="1768" spans="4:51" ht="13" customHeight="1">
      <c r="D1768" s="25"/>
      <c r="AP1768" s="69"/>
      <c r="AQ1768" s="21"/>
      <c r="AR1768" s="30"/>
      <c r="AS1768" s="30"/>
      <c r="AT1768" s="30"/>
      <c r="AU1768" s="68"/>
      <c r="AV1768" s="30"/>
      <c r="AX1768" s="40"/>
      <c r="AY1768"/>
    </row>
    <row r="1769" spans="4:51" ht="13" customHeight="1">
      <c r="D1769" s="25"/>
      <c r="AP1769" s="69"/>
      <c r="AQ1769" s="21"/>
      <c r="AR1769" s="30"/>
      <c r="AS1769" s="30"/>
      <c r="AT1769" s="30"/>
      <c r="AU1769" s="68"/>
      <c r="AV1769" s="30"/>
      <c r="AX1769" s="40"/>
      <c r="AY1769"/>
    </row>
    <row r="1770" spans="4:51" ht="13" customHeight="1">
      <c r="D1770" s="25"/>
      <c r="AP1770" s="69"/>
      <c r="AQ1770" s="21"/>
      <c r="AR1770" s="30"/>
      <c r="AS1770" s="30"/>
      <c r="AT1770" s="30"/>
      <c r="AU1770" s="68"/>
      <c r="AV1770" s="30"/>
      <c r="AX1770" s="40"/>
      <c r="AY1770"/>
    </row>
    <row r="1771" spans="4:51" ht="13" customHeight="1">
      <c r="D1771" s="25"/>
      <c r="AP1771" s="69"/>
      <c r="AQ1771" s="21"/>
      <c r="AR1771" s="30"/>
      <c r="AS1771" s="30"/>
      <c r="AT1771" s="30"/>
      <c r="AU1771" s="68"/>
      <c r="AV1771" s="30"/>
      <c r="AX1771" s="40"/>
      <c r="AY1771"/>
    </row>
    <row r="1772" spans="4:51" ht="13" customHeight="1">
      <c r="D1772" s="25"/>
      <c r="AP1772" s="69"/>
      <c r="AQ1772" s="21"/>
      <c r="AR1772" s="30"/>
      <c r="AS1772" s="30"/>
      <c r="AT1772" s="30"/>
      <c r="AU1772" s="68"/>
      <c r="AV1772" s="30"/>
      <c r="AX1772" s="40"/>
      <c r="AY1772"/>
    </row>
    <row r="1773" spans="4:51" ht="13" customHeight="1">
      <c r="D1773" s="25"/>
      <c r="AP1773" s="69"/>
      <c r="AQ1773" s="21"/>
      <c r="AR1773" s="30"/>
      <c r="AS1773" s="30"/>
      <c r="AT1773" s="30"/>
      <c r="AU1773" s="68"/>
      <c r="AV1773" s="30"/>
      <c r="AX1773" s="40"/>
      <c r="AY1773"/>
    </row>
    <row r="1774" spans="4:51" ht="13" customHeight="1">
      <c r="D1774" s="25"/>
      <c r="AP1774" s="69"/>
      <c r="AQ1774" s="21"/>
      <c r="AR1774" s="30"/>
      <c r="AS1774" s="30"/>
      <c r="AT1774" s="30"/>
      <c r="AU1774" s="68"/>
      <c r="AV1774" s="30"/>
      <c r="AX1774" s="40"/>
      <c r="AY1774"/>
    </row>
    <row r="1775" spans="4:51" ht="13" customHeight="1">
      <c r="D1775" s="25"/>
      <c r="AP1775" s="69"/>
      <c r="AQ1775" s="21"/>
      <c r="AR1775" s="30"/>
      <c r="AS1775" s="30"/>
      <c r="AT1775" s="30"/>
      <c r="AU1775" s="68"/>
      <c r="AV1775" s="30"/>
      <c r="AX1775" s="40"/>
      <c r="AY1775"/>
    </row>
    <row r="1776" spans="4:51" ht="13" customHeight="1">
      <c r="D1776" s="25"/>
      <c r="AP1776" s="69"/>
      <c r="AQ1776" s="21"/>
      <c r="AR1776" s="30"/>
      <c r="AS1776" s="30"/>
      <c r="AT1776" s="30"/>
      <c r="AU1776" s="68"/>
      <c r="AV1776" s="30"/>
      <c r="AX1776" s="40"/>
      <c r="AY1776"/>
    </row>
    <row r="1777" spans="4:51" ht="13" customHeight="1">
      <c r="D1777" s="25"/>
      <c r="AP1777" s="69"/>
      <c r="AQ1777" s="21"/>
      <c r="AR1777" s="30"/>
      <c r="AS1777" s="30"/>
      <c r="AT1777" s="30"/>
      <c r="AU1777" s="68"/>
      <c r="AV1777" s="30"/>
      <c r="AX1777" s="40"/>
      <c r="AY1777"/>
    </row>
    <row r="1778" spans="4:51" ht="13" customHeight="1">
      <c r="D1778" s="25"/>
      <c r="AP1778" s="69"/>
      <c r="AQ1778" s="21"/>
      <c r="AR1778" s="30"/>
      <c r="AS1778" s="30"/>
      <c r="AT1778" s="30"/>
      <c r="AU1778" s="68"/>
      <c r="AV1778" s="30"/>
      <c r="AX1778" s="40"/>
      <c r="AY1778"/>
    </row>
    <row r="1779" spans="4:51" ht="13" customHeight="1">
      <c r="D1779" s="25"/>
      <c r="AP1779" s="69"/>
      <c r="AQ1779" s="21"/>
      <c r="AR1779" s="30"/>
      <c r="AS1779" s="30"/>
      <c r="AT1779" s="30"/>
      <c r="AU1779" s="68"/>
      <c r="AV1779" s="30"/>
      <c r="AX1779" s="40"/>
      <c r="AY1779"/>
    </row>
    <row r="1780" spans="4:51" ht="13" customHeight="1">
      <c r="D1780" s="25"/>
      <c r="AP1780" s="69"/>
      <c r="AQ1780" s="21"/>
      <c r="AR1780" s="30"/>
      <c r="AS1780" s="30"/>
      <c r="AT1780" s="30"/>
      <c r="AU1780" s="68"/>
      <c r="AV1780" s="30"/>
      <c r="AX1780" s="40"/>
      <c r="AY1780"/>
    </row>
    <row r="1781" spans="4:51" ht="13" customHeight="1">
      <c r="D1781" s="25"/>
      <c r="AP1781" s="69"/>
      <c r="AQ1781" s="21"/>
      <c r="AR1781" s="30"/>
      <c r="AS1781" s="30"/>
      <c r="AT1781" s="30"/>
      <c r="AU1781" s="68"/>
      <c r="AV1781" s="30"/>
      <c r="AX1781" s="40"/>
      <c r="AY1781"/>
    </row>
    <row r="1782" spans="4:51" ht="13" customHeight="1">
      <c r="D1782" s="25"/>
      <c r="AP1782" s="69"/>
      <c r="AQ1782" s="21"/>
      <c r="AR1782" s="30"/>
      <c r="AS1782" s="30"/>
      <c r="AT1782" s="30"/>
      <c r="AU1782" s="68"/>
      <c r="AV1782" s="30"/>
      <c r="AX1782" s="40"/>
      <c r="AY1782"/>
    </row>
    <row r="1783" spans="4:51" ht="13" customHeight="1">
      <c r="D1783" s="25"/>
      <c r="AP1783" s="69"/>
      <c r="AQ1783" s="21"/>
      <c r="AR1783" s="30"/>
      <c r="AS1783" s="30"/>
      <c r="AT1783" s="30"/>
      <c r="AU1783" s="68"/>
      <c r="AV1783" s="30"/>
      <c r="AX1783" s="40"/>
      <c r="AY1783"/>
    </row>
    <row r="1784" spans="4:51" ht="13" customHeight="1">
      <c r="D1784" s="25"/>
      <c r="AP1784" s="69"/>
      <c r="AQ1784" s="21"/>
      <c r="AR1784" s="30"/>
      <c r="AS1784" s="30"/>
      <c r="AT1784" s="30"/>
      <c r="AU1784" s="68"/>
      <c r="AV1784" s="30"/>
      <c r="AX1784" s="40"/>
      <c r="AY1784"/>
    </row>
    <row r="1785" spans="4:51" ht="13" customHeight="1">
      <c r="D1785" s="25"/>
      <c r="AP1785" s="69"/>
      <c r="AQ1785" s="21"/>
      <c r="AR1785" s="30"/>
      <c r="AS1785" s="30"/>
      <c r="AT1785" s="30"/>
      <c r="AU1785" s="68"/>
      <c r="AV1785" s="30"/>
      <c r="AX1785" s="40"/>
      <c r="AY1785"/>
    </row>
    <row r="1786" spans="4:51" ht="13" customHeight="1">
      <c r="D1786" s="25"/>
      <c r="AP1786" s="69"/>
      <c r="AQ1786" s="21"/>
      <c r="AR1786" s="30"/>
      <c r="AS1786" s="30"/>
      <c r="AT1786" s="30"/>
      <c r="AU1786" s="68"/>
      <c r="AV1786" s="30"/>
      <c r="AX1786" s="40"/>
      <c r="AY1786"/>
    </row>
    <row r="1787" spans="4:51" ht="13" customHeight="1">
      <c r="D1787" s="25"/>
      <c r="AP1787" s="69"/>
      <c r="AQ1787" s="21"/>
      <c r="AR1787" s="30"/>
      <c r="AS1787" s="30"/>
      <c r="AT1787" s="30"/>
      <c r="AU1787" s="68"/>
      <c r="AV1787" s="30"/>
      <c r="AX1787" s="40"/>
      <c r="AY1787"/>
    </row>
    <row r="1788" spans="4:51" ht="13" customHeight="1">
      <c r="D1788" s="25"/>
      <c r="AP1788" s="69"/>
      <c r="AQ1788" s="21"/>
      <c r="AR1788" s="30"/>
      <c r="AS1788" s="30"/>
      <c r="AT1788" s="30"/>
      <c r="AU1788" s="68"/>
      <c r="AV1788" s="30"/>
      <c r="AX1788" s="40"/>
      <c r="AY1788"/>
    </row>
    <row r="1789" spans="4:51" ht="13" customHeight="1">
      <c r="D1789" s="25"/>
      <c r="AP1789" s="69"/>
      <c r="AQ1789" s="21"/>
      <c r="AR1789" s="30"/>
      <c r="AS1789" s="30"/>
      <c r="AT1789" s="30"/>
      <c r="AU1789" s="68"/>
      <c r="AV1789" s="30"/>
      <c r="AX1789" s="40"/>
      <c r="AY1789"/>
    </row>
    <row r="1790" spans="4:51" ht="13" customHeight="1">
      <c r="D1790" s="25"/>
      <c r="AP1790" s="69"/>
      <c r="AQ1790" s="21"/>
      <c r="AR1790" s="30"/>
      <c r="AS1790" s="30"/>
      <c r="AT1790" s="30"/>
      <c r="AU1790" s="68"/>
      <c r="AV1790" s="30"/>
      <c r="AX1790" s="40"/>
      <c r="AY1790"/>
    </row>
    <row r="1791" spans="4:51" ht="13" customHeight="1">
      <c r="D1791" s="25"/>
      <c r="AP1791" s="69"/>
      <c r="AQ1791" s="21"/>
      <c r="AR1791" s="30"/>
      <c r="AS1791" s="30"/>
      <c r="AT1791" s="30"/>
      <c r="AU1791" s="68"/>
      <c r="AV1791" s="30"/>
      <c r="AX1791" s="40"/>
      <c r="AY1791"/>
    </row>
    <row r="1792" spans="4:51" ht="13" customHeight="1">
      <c r="D1792" s="25"/>
      <c r="AP1792" s="69"/>
      <c r="AQ1792" s="21"/>
      <c r="AR1792" s="30"/>
      <c r="AS1792" s="30"/>
      <c r="AT1792" s="30"/>
      <c r="AU1792" s="68"/>
      <c r="AV1792" s="30"/>
      <c r="AX1792" s="40"/>
      <c r="AY1792"/>
    </row>
    <row r="1793" spans="4:51" ht="13" customHeight="1">
      <c r="D1793" s="25"/>
      <c r="AP1793" s="69"/>
      <c r="AQ1793" s="21"/>
      <c r="AR1793" s="30"/>
      <c r="AS1793" s="30"/>
      <c r="AT1793" s="30"/>
      <c r="AU1793" s="68"/>
      <c r="AV1793" s="30"/>
      <c r="AX1793" s="40"/>
      <c r="AY1793"/>
    </row>
    <row r="1794" spans="4:51" ht="13" customHeight="1">
      <c r="D1794" s="25"/>
      <c r="AP1794" s="69"/>
      <c r="AQ1794" s="21"/>
      <c r="AR1794" s="30"/>
      <c r="AS1794" s="30"/>
      <c r="AT1794" s="30"/>
      <c r="AU1794" s="68"/>
      <c r="AV1794" s="30"/>
      <c r="AX1794" s="40"/>
      <c r="AY1794"/>
    </row>
    <row r="1795" spans="4:51" ht="13" customHeight="1">
      <c r="D1795" s="25"/>
      <c r="AP1795" s="69"/>
      <c r="AQ1795" s="21"/>
      <c r="AR1795" s="30"/>
      <c r="AS1795" s="30"/>
      <c r="AT1795" s="30"/>
      <c r="AU1795" s="68"/>
      <c r="AV1795" s="30"/>
      <c r="AX1795" s="40"/>
      <c r="AY1795"/>
    </row>
    <row r="1796" spans="4:51" ht="13" customHeight="1">
      <c r="D1796" s="25"/>
      <c r="AP1796" s="69"/>
      <c r="AQ1796" s="21"/>
      <c r="AR1796" s="30"/>
      <c r="AS1796" s="30"/>
      <c r="AT1796" s="30"/>
      <c r="AU1796" s="68"/>
      <c r="AV1796" s="30"/>
      <c r="AX1796" s="40"/>
      <c r="AY1796"/>
    </row>
    <row r="1797" spans="4:51" ht="13" customHeight="1">
      <c r="D1797" s="25"/>
      <c r="AP1797" s="69"/>
      <c r="AQ1797" s="21"/>
      <c r="AR1797" s="30"/>
      <c r="AS1797" s="30"/>
      <c r="AT1797" s="30"/>
      <c r="AU1797" s="68"/>
      <c r="AV1797" s="30"/>
      <c r="AX1797" s="40"/>
      <c r="AY1797"/>
    </row>
    <row r="1798" spans="4:51" ht="13" customHeight="1">
      <c r="D1798" s="25"/>
      <c r="AP1798" s="69"/>
      <c r="AQ1798" s="21"/>
      <c r="AR1798" s="30"/>
      <c r="AS1798" s="30"/>
      <c r="AT1798" s="30"/>
      <c r="AU1798" s="68"/>
      <c r="AV1798" s="30"/>
      <c r="AX1798" s="40"/>
      <c r="AY1798"/>
    </row>
    <row r="1799" spans="4:51" ht="13" customHeight="1">
      <c r="D1799" s="25"/>
      <c r="AP1799" s="69"/>
      <c r="AQ1799" s="21"/>
      <c r="AR1799" s="30"/>
      <c r="AS1799" s="30"/>
      <c r="AT1799" s="30"/>
      <c r="AU1799" s="68"/>
      <c r="AV1799" s="30"/>
      <c r="AX1799" s="40"/>
      <c r="AY1799"/>
    </row>
    <row r="1800" spans="4:51" ht="13" customHeight="1">
      <c r="D1800" s="25"/>
      <c r="AP1800" s="69"/>
      <c r="AQ1800" s="21"/>
      <c r="AR1800" s="30"/>
      <c r="AS1800" s="30"/>
      <c r="AT1800" s="30"/>
      <c r="AU1800" s="68"/>
      <c r="AV1800" s="30"/>
      <c r="AX1800" s="40"/>
      <c r="AY1800"/>
    </row>
    <row r="1801" spans="4:51" ht="13" customHeight="1">
      <c r="D1801" s="25"/>
      <c r="AP1801" s="69"/>
      <c r="AQ1801" s="21"/>
      <c r="AR1801" s="30"/>
      <c r="AS1801" s="30"/>
      <c r="AT1801" s="30"/>
      <c r="AU1801" s="68"/>
      <c r="AV1801" s="30"/>
      <c r="AX1801" s="40"/>
      <c r="AY1801"/>
    </row>
    <row r="1802" spans="4:51" ht="13" customHeight="1">
      <c r="D1802" s="25"/>
      <c r="AP1802" s="69"/>
      <c r="AQ1802" s="21"/>
      <c r="AR1802" s="30"/>
      <c r="AS1802" s="30"/>
      <c r="AT1802" s="30"/>
      <c r="AU1802" s="68"/>
      <c r="AV1802" s="30"/>
      <c r="AX1802" s="40"/>
      <c r="AY1802"/>
    </row>
    <row r="1803" spans="4:51" ht="13" customHeight="1">
      <c r="D1803" s="25"/>
      <c r="AP1803" s="69"/>
      <c r="AQ1803" s="21"/>
      <c r="AR1803" s="30"/>
      <c r="AS1803" s="30"/>
      <c r="AT1803" s="30"/>
      <c r="AU1803" s="68"/>
      <c r="AV1803" s="30"/>
      <c r="AX1803" s="40"/>
      <c r="AY1803"/>
    </row>
    <row r="1804" spans="4:51" ht="13" customHeight="1">
      <c r="D1804" s="25"/>
      <c r="AP1804" s="69"/>
      <c r="AQ1804" s="21"/>
      <c r="AR1804" s="30"/>
      <c r="AS1804" s="30"/>
      <c r="AT1804" s="30"/>
      <c r="AU1804" s="68"/>
      <c r="AV1804" s="30"/>
      <c r="AX1804" s="40"/>
      <c r="AY1804"/>
    </row>
    <row r="1805" spans="4:51" ht="13" customHeight="1">
      <c r="D1805" s="25"/>
      <c r="AP1805" s="69"/>
      <c r="AQ1805" s="21"/>
      <c r="AR1805" s="30"/>
      <c r="AS1805" s="30"/>
      <c r="AT1805" s="30"/>
      <c r="AU1805" s="68"/>
      <c r="AV1805" s="30"/>
      <c r="AX1805" s="40"/>
      <c r="AY1805"/>
    </row>
    <row r="1806" spans="4:51" ht="13" customHeight="1">
      <c r="D1806" s="25"/>
      <c r="AP1806" s="69"/>
      <c r="AQ1806" s="21"/>
      <c r="AR1806" s="30"/>
      <c r="AS1806" s="30"/>
      <c r="AT1806" s="30"/>
      <c r="AU1806" s="68"/>
      <c r="AV1806" s="30"/>
      <c r="AX1806" s="40"/>
      <c r="AY1806"/>
    </row>
    <row r="1807" spans="4:51" ht="13" customHeight="1">
      <c r="D1807" s="25"/>
      <c r="AP1807" s="69"/>
      <c r="AQ1807" s="21"/>
      <c r="AR1807" s="30"/>
      <c r="AS1807" s="30"/>
      <c r="AT1807" s="30"/>
      <c r="AU1807" s="68"/>
      <c r="AV1807" s="30"/>
      <c r="AX1807" s="40"/>
      <c r="AY1807"/>
    </row>
    <row r="1808" spans="4:51" ht="13" customHeight="1">
      <c r="D1808" s="25"/>
      <c r="AP1808" s="69"/>
      <c r="AQ1808" s="21"/>
      <c r="AR1808" s="30"/>
      <c r="AS1808" s="30"/>
      <c r="AT1808" s="30"/>
      <c r="AU1808" s="68"/>
      <c r="AV1808" s="30"/>
      <c r="AX1808" s="40"/>
      <c r="AY1808"/>
    </row>
    <row r="1809" spans="4:51" ht="13" customHeight="1">
      <c r="D1809" s="25"/>
      <c r="AP1809" s="69"/>
      <c r="AQ1809" s="21"/>
      <c r="AR1809" s="30"/>
      <c r="AS1809" s="30"/>
      <c r="AT1809" s="30"/>
      <c r="AU1809" s="68"/>
      <c r="AV1809" s="30"/>
      <c r="AX1809" s="40"/>
      <c r="AY1809"/>
    </row>
    <row r="1810" spans="4:51" ht="13" customHeight="1">
      <c r="D1810" s="25"/>
      <c r="AP1810" s="69"/>
      <c r="AQ1810" s="21"/>
      <c r="AR1810" s="30"/>
      <c r="AS1810" s="30"/>
      <c r="AT1810" s="30"/>
      <c r="AU1810" s="68"/>
      <c r="AV1810" s="30"/>
      <c r="AX1810" s="40"/>
      <c r="AY1810"/>
    </row>
    <row r="1811" spans="4:51" ht="13" customHeight="1">
      <c r="D1811" s="25"/>
      <c r="AP1811" s="69"/>
      <c r="AQ1811" s="21"/>
      <c r="AR1811" s="30"/>
      <c r="AS1811" s="30"/>
      <c r="AT1811" s="30"/>
      <c r="AU1811" s="68"/>
      <c r="AV1811" s="30"/>
      <c r="AX1811" s="40"/>
      <c r="AY1811"/>
    </row>
    <row r="1812" spans="4:51" ht="13" customHeight="1">
      <c r="D1812" s="25"/>
      <c r="AP1812" s="69"/>
      <c r="AQ1812" s="21"/>
      <c r="AR1812" s="30"/>
      <c r="AS1812" s="30"/>
      <c r="AT1812" s="30"/>
      <c r="AU1812" s="68"/>
      <c r="AV1812" s="30"/>
      <c r="AX1812" s="40"/>
      <c r="AY1812"/>
    </row>
    <row r="1813" spans="4:51" ht="13" customHeight="1">
      <c r="D1813" s="25"/>
      <c r="AP1813" s="69"/>
      <c r="AQ1813" s="21"/>
      <c r="AR1813" s="30"/>
      <c r="AS1813" s="30"/>
      <c r="AT1813" s="30"/>
      <c r="AU1813" s="68"/>
      <c r="AV1813" s="30"/>
      <c r="AX1813" s="40"/>
      <c r="AY1813"/>
    </row>
    <row r="1814" spans="4:51" ht="13" customHeight="1">
      <c r="D1814" s="25"/>
      <c r="AP1814" s="69"/>
      <c r="AQ1814" s="21"/>
      <c r="AR1814" s="30"/>
      <c r="AS1814" s="30"/>
      <c r="AT1814" s="30"/>
      <c r="AU1814" s="68"/>
      <c r="AV1814" s="30"/>
      <c r="AX1814" s="40"/>
      <c r="AY1814"/>
    </row>
    <row r="1815" spans="4:51" ht="13" customHeight="1">
      <c r="D1815" s="25"/>
      <c r="AP1815" s="69"/>
      <c r="AQ1815" s="21"/>
      <c r="AR1815" s="30"/>
      <c r="AS1815" s="30"/>
      <c r="AT1815" s="30"/>
      <c r="AU1815" s="68"/>
      <c r="AV1815" s="30"/>
      <c r="AX1815" s="40"/>
      <c r="AY1815"/>
    </row>
    <row r="1816" spans="4:51" ht="13" customHeight="1">
      <c r="D1816" s="25"/>
      <c r="AP1816" s="69"/>
      <c r="AQ1816" s="21"/>
      <c r="AR1816" s="30"/>
      <c r="AS1816" s="30"/>
      <c r="AT1816" s="30"/>
      <c r="AU1816" s="68"/>
      <c r="AV1816" s="30"/>
      <c r="AX1816" s="40"/>
      <c r="AY1816"/>
    </row>
    <row r="1817" spans="4:51" ht="13" customHeight="1">
      <c r="D1817" s="25"/>
      <c r="AP1817" s="69"/>
      <c r="AQ1817" s="21"/>
      <c r="AR1817" s="30"/>
      <c r="AS1817" s="30"/>
      <c r="AT1817" s="30"/>
      <c r="AU1817" s="68"/>
      <c r="AV1817" s="30"/>
      <c r="AX1817" s="40"/>
      <c r="AY1817"/>
    </row>
    <row r="1818" spans="4:51" ht="13" customHeight="1">
      <c r="D1818" s="25"/>
      <c r="AP1818" s="69"/>
      <c r="AQ1818" s="21"/>
      <c r="AR1818" s="30"/>
      <c r="AS1818" s="30"/>
      <c r="AT1818" s="30"/>
      <c r="AU1818" s="68"/>
      <c r="AV1818" s="30"/>
      <c r="AX1818" s="40"/>
      <c r="AY1818"/>
    </row>
    <row r="1819" spans="4:51" ht="13" customHeight="1">
      <c r="D1819" s="25"/>
      <c r="AP1819" s="69"/>
      <c r="AQ1819" s="21"/>
      <c r="AR1819" s="30"/>
      <c r="AS1819" s="30"/>
      <c r="AT1819" s="30"/>
      <c r="AU1819" s="68"/>
      <c r="AV1819" s="30"/>
      <c r="AX1819" s="40"/>
      <c r="AY1819"/>
    </row>
    <row r="1820" spans="4:51" ht="13" customHeight="1">
      <c r="D1820" s="25"/>
      <c r="AP1820" s="69"/>
      <c r="AQ1820" s="21"/>
      <c r="AR1820" s="30"/>
      <c r="AS1820" s="30"/>
      <c r="AT1820" s="30"/>
      <c r="AU1820" s="68"/>
      <c r="AV1820" s="30"/>
      <c r="AX1820" s="40"/>
      <c r="AY1820"/>
    </row>
    <row r="1821" spans="4:51" ht="13" customHeight="1">
      <c r="D1821" s="25"/>
      <c r="AP1821" s="69"/>
      <c r="AQ1821" s="21"/>
      <c r="AR1821" s="30"/>
      <c r="AS1821" s="30"/>
      <c r="AT1821" s="30"/>
      <c r="AU1821" s="68"/>
      <c r="AV1821" s="30"/>
      <c r="AX1821" s="40"/>
      <c r="AY1821"/>
    </row>
    <row r="1822" spans="4:51" ht="13" customHeight="1">
      <c r="D1822" s="25"/>
      <c r="AP1822" s="69"/>
      <c r="AQ1822" s="21"/>
      <c r="AR1822" s="30"/>
      <c r="AS1822" s="30"/>
      <c r="AT1822" s="30"/>
      <c r="AU1822" s="68"/>
      <c r="AV1822" s="30"/>
      <c r="AX1822" s="40"/>
      <c r="AY1822"/>
    </row>
    <row r="1823" spans="4:51" ht="13" customHeight="1">
      <c r="D1823" s="25"/>
      <c r="AP1823" s="69"/>
      <c r="AQ1823" s="21"/>
      <c r="AR1823" s="30"/>
      <c r="AS1823" s="30"/>
      <c r="AT1823" s="30"/>
      <c r="AU1823" s="68"/>
      <c r="AV1823" s="30"/>
      <c r="AX1823" s="40"/>
      <c r="AY1823"/>
    </row>
    <row r="1824" spans="4:51" ht="13" customHeight="1">
      <c r="D1824" s="25"/>
      <c r="AP1824" s="69"/>
      <c r="AQ1824" s="21"/>
      <c r="AR1824" s="30"/>
      <c r="AS1824" s="30"/>
      <c r="AT1824" s="30"/>
      <c r="AU1824" s="68"/>
      <c r="AV1824" s="30"/>
      <c r="AX1824" s="40"/>
      <c r="AY1824"/>
    </row>
    <row r="1825" spans="4:51" ht="13" customHeight="1">
      <c r="D1825" s="25"/>
      <c r="AP1825" s="69"/>
      <c r="AQ1825" s="21"/>
      <c r="AR1825" s="30"/>
      <c r="AS1825" s="30"/>
      <c r="AT1825" s="30"/>
      <c r="AU1825" s="68"/>
      <c r="AV1825" s="30"/>
      <c r="AX1825" s="40"/>
      <c r="AY1825"/>
    </row>
    <row r="1826" spans="4:51" ht="13" customHeight="1">
      <c r="D1826" s="25"/>
      <c r="AP1826" s="69"/>
      <c r="AQ1826" s="21"/>
      <c r="AR1826" s="30"/>
      <c r="AS1826" s="30"/>
      <c r="AT1826" s="30"/>
      <c r="AU1826" s="68"/>
      <c r="AV1826" s="30"/>
      <c r="AX1826" s="40"/>
      <c r="AY1826"/>
    </row>
    <row r="1827" spans="4:51" ht="13" customHeight="1">
      <c r="D1827" s="25"/>
      <c r="AP1827" s="69"/>
      <c r="AQ1827" s="21"/>
      <c r="AR1827" s="30"/>
      <c r="AS1827" s="30"/>
      <c r="AT1827" s="30"/>
      <c r="AU1827" s="68"/>
      <c r="AV1827" s="30"/>
      <c r="AX1827" s="40"/>
      <c r="AY1827"/>
    </row>
    <row r="1828" spans="4:51" ht="13" customHeight="1">
      <c r="D1828" s="25"/>
      <c r="AP1828" s="69"/>
      <c r="AQ1828" s="21"/>
      <c r="AR1828" s="30"/>
      <c r="AS1828" s="30"/>
      <c r="AT1828" s="30"/>
      <c r="AU1828" s="68"/>
      <c r="AV1828" s="30"/>
      <c r="AX1828" s="40"/>
      <c r="AY1828"/>
    </row>
    <row r="1829" spans="4:51" ht="13" customHeight="1">
      <c r="D1829" s="25"/>
      <c r="AP1829" s="69"/>
      <c r="AQ1829" s="21"/>
      <c r="AR1829" s="30"/>
      <c r="AS1829" s="30"/>
      <c r="AT1829" s="30"/>
      <c r="AU1829" s="68"/>
      <c r="AV1829" s="30"/>
      <c r="AX1829" s="40"/>
      <c r="AY1829"/>
    </row>
    <row r="1830" spans="4:51" ht="13" customHeight="1">
      <c r="D1830" s="25"/>
      <c r="AP1830" s="69"/>
      <c r="AQ1830" s="21"/>
      <c r="AR1830" s="30"/>
      <c r="AS1830" s="30"/>
      <c r="AT1830" s="30"/>
      <c r="AU1830" s="68"/>
      <c r="AV1830" s="30"/>
      <c r="AX1830" s="40"/>
      <c r="AY1830"/>
    </row>
    <row r="1831" spans="4:51" ht="13" customHeight="1">
      <c r="D1831" s="25"/>
      <c r="AP1831" s="69"/>
      <c r="AQ1831" s="21"/>
      <c r="AR1831" s="30"/>
      <c r="AS1831" s="30"/>
      <c r="AT1831" s="30"/>
      <c r="AU1831" s="68"/>
      <c r="AV1831" s="30"/>
      <c r="AX1831" s="40"/>
      <c r="AY1831"/>
    </row>
    <row r="1832" spans="4:51" ht="13" customHeight="1">
      <c r="D1832" s="25"/>
      <c r="AP1832" s="69"/>
      <c r="AQ1832" s="21"/>
      <c r="AR1832" s="30"/>
      <c r="AS1832" s="30"/>
      <c r="AT1832" s="30"/>
      <c r="AU1832" s="68"/>
      <c r="AV1832" s="30"/>
      <c r="AX1832" s="40"/>
      <c r="AY1832"/>
    </row>
    <row r="1833" spans="4:51" ht="13" customHeight="1">
      <c r="D1833" s="25"/>
      <c r="AP1833" s="69"/>
      <c r="AQ1833" s="21"/>
      <c r="AR1833" s="30"/>
      <c r="AS1833" s="30"/>
      <c r="AT1833" s="30"/>
      <c r="AU1833" s="68"/>
      <c r="AV1833" s="30"/>
      <c r="AX1833" s="40"/>
      <c r="AY1833"/>
    </row>
    <row r="1834" spans="4:51" ht="13" customHeight="1">
      <c r="D1834" s="25"/>
      <c r="AP1834" s="69"/>
      <c r="AQ1834" s="21"/>
      <c r="AR1834" s="30"/>
      <c r="AS1834" s="30"/>
      <c r="AT1834" s="30"/>
      <c r="AU1834" s="68"/>
      <c r="AV1834" s="30"/>
      <c r="AX1834" s="40"/>
      <c r="AY1834"/>
    </row>
    <row r="1835" spans="4:51" ht="13" customHeight="1">
      <c r="D1835" s="25"/>
      <c r="AP1835" s="69"/>
      <c r="AQ1835" s="21"/>
      <c r="AR1835" s="30"/>
      <c r="AS1835" s="30"/>
      <c r="AT1835" s="30"/>
      <c r="AU1835" s="68"/>
      <c r="AV1835" s="30"/>
      <c r="AX1835" s="40"/>
      <c r="AY1835"/>
    </row>
    <row r="1836" spans="4:51" ht="13" customHeight="1">
      <c r="D1836" s="25"/>
      <c r="AP1836" s="69"/>
      <c r="AQ1836" s="21"/>
      <c r="AR1836" s="30"/>
      <c r="AS1836" s="30"/>
      <c r="AT1836" s="30"/>
      <c r="AU1836" s="68"/>
      <c r="AV1836" s="30"/>
      <c r="AX1836" s="40"/>
      <c r="AY1836"/>
    </row>
    <row r="1837" spans="4:51" ht="13" customHeight="1">
      <c r="D1837" s="25"/>
      <c r="AP1837" s="69"/>
      <c r="AQ1837" s="21"/>
      <c r="AR1837" s="30"/>
      <c r="AS1837" s="30"/>
      <c r="AT1837" s="30"/>
      <c r="AU1837" s="68"/>
      <c r="AV1837" s="30"/>
      <c r="AX1837" s="40"/>
      <c r="AY1837"/>
    </row>
    <row r="1838" spans="4:51" ht="13" customHeight="1">
      <c r="D1838" s="25"/>
      <c r="AP1838" s="69"/>
      <c r="AQ1838" s="21"/>
      <c r="AR1838" s="30"/>
      <c r="AS1838" s="30"/>
      <c r="AT1838" s="30"/>
      <c r="AU1838" s="68"/>
      <c r="AV1838" s="30"/>
      <c r="AX1838" s="40"/>
      <c r="AY1838"/>
    </row>
    <row r="1839" spans="4:51" ht="13" customHeight="1">
      <c r="D1839" s="25"/>
      <c r="AP1839" s="69"/>
      <c r="AQ1839" s="21"/>
      <c r="AR1839" s="30"/>
      <c r="AS1839" s="30"/>
      <c r="AT1839" s="30"/>
      <c r="AU1839" s="68"/>
      <c r="AV1839" s="30"/>
      <c r="AX1839" s="40"/>
      <c r="AY1839"/>
    </row>
    <row r="1840" spans="4:51" ht="13" customHeight="1">
      <c r="D1840" s="25"/>
      <c r="AP1840" s="69"/>
      <c r="AQ1840" s="21"/>
      <c r="AR1840" s="30"/>
      <c r="AS1840" s="30"/>
      <c r="AT1840" s="30"/>
      <c r="AU1840" s="68"/>
      <c r="AV1840" s="30"/>
      <c r="AX1840" s="40"/>
      <c r="AY1840"/>
    </row>
    <row r="1841" spans="4:51" ht="13" customHeight="1">
      <c r="D1841" s="25"/>
      <c r="AP1841" s="69"/>
      <c r="AQ1841" s="21"/>
      <c r="AR1841" s="30"/>
      <c r="AS1841" s="30"/>
      <c r="AT1841" s="30"/>
      <c r="AU1841" s="68"/>
      <c r="AV1841" s="30"/>
      <c r="AX1841" s="40"/>
      <c r="AY1841"/>
    </row>
    <row r="1842" spans="4:51" ht="13" customHeight="1">
      <c r="D1842" s="25"/>
      <c r="AP1842" s="69"/>
      <c r="AQ1842" s="21"/>
      <c r="AR1842" s="30"/>
      <c r="AS1842" s="30"/>
      <c r="AT1842" s="30"/>
      <c r="AU1842" s="68"/>
      <c r="AV1842" s="30"/>
      <c r="AX1842" s="40"/>
      <c r="AY1842"/>
    </row>
    <row r="1843" spans="4:51" ht="13" customHeight="1">
      <c r="D1843" s="25"/>
      <c r="AP1843" s="69"/>
      <c r="AQ1843" s="21"/>
      <c r="AR1843" s="30"/>
      <c r="AS1843" s="30"/>
      <c r="AT1843" s="30"/>
      <c r="AU1843" s="68"/>
      <c r="AV1843" s="30"/>
      <c r="AX1843" s="40"/>
      <c r="AY1843"/>
    </row>
    <row r="1844" spans="4:51" ht="13" customHeight="1">
      <c r="D1844" s="25"/>
      <c r="AP1844" s="69"/>
      <c r="AQ1844" s="21"/>
      <c r="AR1844" s="30"/>
      <c r="AS1844" s="30"/>
      <c r="AT1844" s="30"/>
      <c r="AU1844" s="68"/>
      <c r="AV1844" s="30"/>
      <c r="AX1844" s="40"/>
      <c r="AY1844"/>
    </row>
    <row r="1845" spans="4:51" ht="13" customHeight="1">
      <c r="D1845" s="25"/>
      <c r="AP1845" s="69"/>
      <c r="AQ1845" s="21"/>
      <c r="AR1845" s="30"/>
      <c r="AS1845" s="30"/>
      <c r="AT1845" s="30"/>
      <c r="AU1845" s="68"/>
      <c r="AV1845" s="30"/>
      <c r="AX1845" s="40"/>
      <c r="AY1845"/>
    </row>
    <row r="1846" spans="4:51" ht="13" customHeight="1">
      <c r="D1846" s="25"/>
      <c r="AP1846" s="69"/>
      <c r="AQ1846" s="21"/>
      <c r="AR1846" s="30"/>
      <c r="AS1846" s="30"/>
      <c r="AT1846" s="30"/>
      <c r="AU1846" s="68"/>
      <c r="AV1846" s="30"/>
      <c r="AX1846" s="40"/>
      <c r="AY1846"/>
    </row>
    <row r="1847" spans="4:51" ht="13" customHeight="1">
      <c r="D1847" s="25"/>
      <c r="AP1847" s="69"/>
      <c r="AQ1847" s="21"/>
      <c r="AR1847" s="30"/>
      <c r="AS1847" s="30"/>
      <c r="AT1847" s="30"/>
      <c r="AU1847" s="68"/>
      <c r="AV1847" s="30"/>
      <c r="AX1847" s="40"/>
      <c r="AY1847"/>
    </row>
    <row r="1848" spans="4:51" ht="13" customHeight="1">
      <c r="D1848" s="25"/>
      <c r="AP1848" s="69"/>
      <c r="AQ1848" s="21"/>
      <c r="AR1848" s="30"/>
      <c r="AS1848" s="30"/>
      <c r="AT1848" s="30"/>
      <c r="AU1848" s="68"/>
      <c r="AV1848" s="30"/>
      <c r="AX1848" s="40"/>
      <c r="AY1848"/>
    </row>
    <row r="1849" spans="4:51" ht="13" customHeight="1">
      <c r="D1849" s="25"/>
      <c r="AP1849" s="69"/>
      <c r="AQ1849" s="21"/>
      <c r="AR1849" s="30"/>
      <c r="AS1849" s="30"/>
      <c r="AT1849" s="30"/>
      <c r="AU1849" s="68"/>
      <c r="AV1849" s="30"/>
      <c r="AX1849" s="40"/>
      <c r="AY1849"/>
    </row>
    <row r="1850" spans="4:51" ht="13" customHeight="1">
      <c r="D1850" s="25"/>
      <c r="AP1850" s="69"/>
      <c r="AQ1850" s="21"/>
      <c r="AR1850" s="30"/>
      <c r="AS1850" s="30"/>
      <c r="AT1850" s="30"/>
      <c r="AU1850" s="68"/>
      <c r="AV1850" s="30"/>
      <c r="AX1850" s="40"/>
      <c r="AY1850"/>
    </row>
    <row r="1851" spans="4:51" ht="13" customHeight="1">
      <c r="D1851" s="25"/>
      <c r="AP1851" s="69"/>
      <c r="AQ1851" s="21"/>
      <c r="AR1851" s="30"/>
      <c r="AS1851" s="30"/>
      <c r="AT1851" s="30"/>
      <c r="AU1851" s="68"/>
      <c r="AV1851" s="30"/>
      <c r="AX1851" s="40"/>
      <c r="AY1851"/>
    </row>
    <row r="1852" spans="4:51" ht="13" customHeight="1">
      <c r="D1852" s="25"/>
      <c r="AP1852" s="69"/>
      <c r="AQ1852" s="21"/>
      <c r="AR1852" s="30"/>
      <c r="AS1852" s="30"/>
      <c r="AT1852" s="30"/>
      <c r="AU1852" s="68"/>
      <c r="AV1852" s="30"/>
      <c r="AX1852" s="40"/>
      <c r="AY1852"/>
    </row>
    <row r="1853" spans="4:51" ht="13" customHeight="1">
      <c r="D1853" s="25"/>
      <c r="AP1853" s="69"/>
      <c r="AQ1853" s="21"/>
      <c r="AR1853" s="30"/>
      <c r="AS1853" s="30"/>
      <c r="AT1853" s="30"/>
      <c r="AU1853" s="68"/>
      <c r="AV1853" s="30"/>
      <c r="AX1853" s="40"/>
      <c r="AY1853"/>
    </row>
    <row r="1854" spans="4:51" ht="13" customHeight="1">
      <c r="D1854" s="25"/>
      <c r="AP1854" s="69"/>
      <c r="AQ1854" s="21"/>
      <c r="AR1854" s="30"/>
      <c r="AS1854" s="30"/>
      <c r="AT1854" s="30"/>
      <c r="AU1854" s="68"/>
      <c r="AV1854" s="30"/>
      <c r="AX1854" s="40"/>
      <c r="AY1854"/>
    </row>
    <row r="1855" spans="4:51" ht="13" customHeight="1">
      <c r="D1855" s="25"/>
      <c r="AP1855" s="69"/>
      <c r="AQ1855" s="21"/>
      <c r="AR1855" s="30"/>
      <c r="AS1855" s="30"/>
      <c r="AT1855" s="30"/>
      <c r="AU1855" s="68"/>
      <c r="AV1855" s="30"/>
      <c r="AX1855" s="40"/>
      <c r="AY1855"/>
    </row>
    <row r="1856" spans="4:51" ht="13" customHeight="1">
      <c r="D1856" s="25"/>
      <c r="AP1856" s="69"/>
      <c r="AQ1856" s="21"/>
      <c r="AR1856" s="30"/>
      <c r="AS1856" s="30"/>
      <c r="AT1856" s="30"/>
      <c r="AU1856" s="68"/>
      <c r="AV1856" s="30"/>
      <c r="AX1856" s="40"/>
      <c r="AY1856"/>
    </row>
    <row r="1857" spans="4:51" ht="13" customHeight="1">
      <c r="D1857" s="25"/>
      <c r="AP1857" s="69"/>
      <c r="AQ1857" s="21"/>
      <c r="AR1857" s="30"/>
      <c r="AS1857" s="30"/>
      <c r="AT1857" s="30"/>
      <c r="AU1857" s="68"/>
      <c r="AV1857" s="30"/>
      <c r="AX1857" s="40"/>
      <c r="AY1857"/>
    </row>
    <row r="1858" spans="4:51" ht="13" customHeight="1">
      <c r="D1858" s="25"/>
      <c r="AP1858" s="69"/>
      <c r="AQ1858" s="21"/>
      <c r="AR1858" s="30"/>
      <c r="AS1858" s="30"/>
      <c r="AT1858" s="30"/>
      <c r="AU1858" s="68"/>
      <c r="AV1858" s="30"/>
      <c r="AX1858" s="40"/>
      <c r="AY1858"/>
    </row>
    <row r="1859" spans="4:51" ht="13" customHeight="1">
      <c r="D1859" s="25"/>
      <c r="AP1859" s="69"/>
      <c r="AQ1859" s="21"/>
      <c r="AR1859" s="30"/>
      <c r="AS1859" s="30"/>
      <c r="AT1859" s="30"/>
      <c r="AU1859" s="68"/>
      <c r="AV1859" s="30"/>
      <c r="AX1859" s="40"/>
      <c r="AY1859"/>
    </row>
    <row r="1860" spans="4:51" ht="13" customHeight="1">
      <c r="D1860" s="25"/>
      <c r="AP1860" s="69"/>
      <c r="AQ1860" s="21"/>
      <c r="AR1860" s="30"/>
      <c r="AS1860" s="30"/>
      <c r="AT1860" s="30"/>
      <c r="AU1860" s="68"/>
      <c r="AV1860" s="30"/>
      <c r="AX1860" s="40"/>
      <c r="AY1860"/>
    </row>
    <row r="1861" spans="4:51" ht="13" customHeight="1">
      <c r="D1861" s="25"/>
      <c r="AP1861" s="69"/>
      <c r="AQ1861" s="21"/>
      <c r="AR1861" s="30"/>
      <c r="AS1861" s="30"/>
      <c r="AT1861" s="30"/>
      <c r="AU1861" s="68"/>
      <c r="AV1861" s="30"/>
      <c r="AX1861" s="40"/>
      <c r="AY1861"/>
    </row>
    <row r="1862" spans="4:51" ht="13" customHeight="1">
      <c r="D1862" s="25"/>
      <c r="AP1862" s="69"/>
      <c r="AQ1862" s="21"/>
      <c r="AR1862" s="30"/>
      <c r="AS1862" s="30"/>
      <c r="AT1862" s="30"/>
      <c r="AU1862" s="68"/>
      <c r="AV1862" s="30"/>
      <c r="AX1862" s="40"/>
      <c r="AY1862"/>
    </row>
    <row r="1863" spans="4:51" ht="13" customHeight="1">
      <c r="D1863" s="25"/>
      <c r="AP1863" s="69"/>
      <c r="AQ1863" s="21"/>
      <c r="AR1863" s="30"/>
      <c r="AS1863" s="30"/>
      <c r="AT1863" s="30"/>
      <c r="AU1863" s="68"/>
      <c r="AV1863" s="30"/>
      <c r="AX1863" s="40"/>
      <c r="AY1863"/>
    </row>
    <row r="1864" spans="4:51" ht="13" customHeight="1">
      <c r="D1864" s="25"/>
      <c r="AP1864" s="69"/>
      <c r="AQ1864" s="21"/>
      <c r="AR1864" s="30"/>
      <c r="AS1864" s="30"/>
      <c r="AT1864" s="30"/>
      <c r="AU1864" s="68"/>
      <c r="AV1864" s="30"/>
      <c r="AX1864" s="40"/>
      <c r="AY1864"/>
    </row>
    <row r="1865" spans="4:51" ht="13" customHeight="1">
      <c r="D1865" s="25"/>
      <c r="AP1865" s="69"/>
      <c r="AQ1865" s="21"/>
      <c r="AR1865" s="30"/>
      <c r="AS1865" s="30"/>
      <c r="AT1865" s="30"/>
      <c r="AU1865" s="68"/>
      <c r="AV1865" s="30"/>
      <c r="AX1865" s="40"/>
      <c r="AY1865"/>
    </row>
    <row r="1866" spans="4:51" ht="13" customHeight="1">
      <c r="D1866" s="25"/>
      <c r="AP1866" s="69"/>
      <c r="AQ1866" s="21"/>
      <c r="AR1866" s="30"/>
      <c r="AS1866" s="30"/>
      <c r="AT1866" s="30"/>
      <c r="AU1866" s="68"/>
      <c r="AV1866" s="30"/>
      <c r="AX1866" s="40"/>
      <c r="AY1866"/>
    </row>
    <row r="1867" spans="4:51" ht="13" customHeight="1">
      <c r="D1867" s="25"/>
      <c r="AP1867" s="69"/>
      <c r="AQ1867" s="21"/>
      <c r="AR1867" s="30"/>
      <c r="AS1867" s="30"/>
      <c r="AT1867" s="30"/>
      <c r="AU1867" s="68"/>
      <c r="AV1867" s="30"/>
      <c r="AX1867" s="40"/>
      <c r="AY1867"/>
    </row>
    <row r="1868" spans="4:51" ht="13" customHeight="1">
      <c r="D1868" s="25"/>
      <c r="AP1868" s="69"/>
      <c r="AQ1868" s="21"/>
      <c r="AR1868" s="30"/>
      <c r="AS1868" s="30"/>
      <c r="AT1868" s="30"/>
      <c r="AU1868" s="68"/>
      <c r="AV1868" s="30"/>
      <c r="AX1868" s="40"/>
      <c r="AY1868"/>
    </row>
    <row r="1869" spans="4:51" ht="13" customHeight="1">
      <c r="D1869" s="25"/>
      <c r="AP1869" s="69"/>
      <c r="AQ1869" s="21"/>
      <c r="AR1869" s="30"/>
      <c r="AS1869" s="30"/>
      <c r="AT1869" s="30"/>
      <c r="AU1869" s="68"/>
      <c r="AV1869" s="30"/>
      <c r="AX1869" s="40"/>
      <c r="AY1869"/>
    </row>
    <row r="1870" spans="4:51" ht="13" customHeight="1">
      <c r="D1870" s="25"/>
      <c r="AP1870" s="69"/>
      <c r="AQ1870" s="21"/>
      <c r="AR1870" s="30"/>
      <c r="AS1870" s="30"/>
      <c r="AT1870" s="30"/>
      <c r="AU1870" s="68"/>
      <c r="AV1870" s="30"/>
      <c r="AX1870" s="40"/>
      <c r="AY1870"/>
    </row>
    <row r="1871" spans="4:51" ht="13" customHeight="1">
      <c r="D1871" s="25"/>
      <c r="AP1871" s="69"/>
      <c r="AQ1871" s="21"/>
      <c r="AR1871" s="30"/>
      <c r="AS1871" s="30"/>
      <c r="AT1871" s="30"/>
      <c r="AU1871" s="68"/>
      <c r="AV1871" s="30"/>
      <c r="AX1871" s="40"/>
      <c r="AY1871"/>
    </row>
    <row r="1872" spans="4:51" ht="13" customHeight="1">
      <c r="D1872" s="25"/>
      <c r="AP1872" s="69"/>
      <c r="AQ1872" s="21"/>
      <c r="AR1872" s="30"/>
      <c r="AS1872" s="30"/>
      <c r="AT1872" s="30"/>
      <c r="AU1872" s="68"/>
      <c r="AV1872" s="30"/>
      <c r="AX1872" s="40"/>
      <c r="AY1872"/>
    </row>
    <row r="1873" spans="4:51" ht="13" customHeight="1">
      <c r="D1873" s="25"/>
      <c r="AP1873" s="69"/>
      <c r="AQ1873" s="21"/>
      <c r="AR1873" s="30"/>
      <c r="AS1873" s="30"/>
      <c r="AT1873" s="30"/>
      <c r="AU1873" s="68"/>
      <c r="AV1873" s="30"/>
      <c r="AX1873" s="40"/>
      <c r="AY1873"/>
    </row>
    <row r="1874" spans="4:51" ht="13" customHeight="1">
      <c r="D1874" s="25"/>
      <c r="AP1874" s="69"/>
      <c r="AQ1874" s="21"/>
      <c r="AR1874" s="30"/>
      <c r="AS1874" s="30"/>
      <c r="AT1874" s="30"/>
      <c r="AU1874" s="68"/>
      <c r="AV1874" s="30"/>
      <c r="AX1874" s="40"/>
      <c r="AY1874"/>
    </row>
    <row r="1875" spans="4:51" ht="13" customHeight="1">
      <c r="D1875" s="25"/>
      <c r="AP1875" s="69"/>
      <c r="AQ1875" s="21"/>
      <c r="AR1875" s="30"/>
      <c r="AS1875" s="30"/>
      <c r="AT1875" s="30"/>
      <c r="AU1875" s="68"/>
      <c r="AV1875" s="30"/>
      <c r="AX1875" s="40"/>
      <c r="AY1875"/>
    </row>
    <row r="1876" spans="4:51" ht="13" customHeight="1">
      <c r="D1876" s="25"/>
      <c r="AP1876" s="69"/>
      <c r="AQ1876" s="21"/>
      <c r="AR1876" s="30"/>
      <c r="AS1876" s="30"/>
      <c r="AT1876" s="30"/>
      <c r="AU1876" s="68"/>
      <c r="AV1876" s="30"/>
      <c r="AX1876" s="40"/>
      <c r="AY1876"/>
    </row>
    <row r="1877" spans="4:51" ht="13" customHeight="1">
      <c r="D1877" s="25"/>
      <c r="AP1877" s="69"/>
      <c r="AQ1877" s="21"/>
      <c r="AR1877" s="30"/>
      <c r="AS1877" s="30"/>
      <c r="AT1877" s="30"/>
      <c r="AU1877" s="68"/>
      <c r="AV1877" s="30"/>
      <c r="AX1877" s="40"/>
      <c r="AY1877"/>
    </row>
    <row r="1878" spans="4:51" ht="13" customHeight="1">
      <c r="D1878" s="25"/>
      <c r="AP1878" s="69"/>
      <c r="AQ1878" s="21"/>
      <c r="AR1878" s="30"/>
      <c r="AS1878" s="30"/>
      <c r="AT1878" s="30"/>
      <c r="AU1878" s="68"/>
      <c r="AV1878" s="30"/>
      <c r="AX1878" s="40"/>
      <c r="AY1878"/>
    </row>
    <row r="1879" spans="4:51" ht="13" customHeight="1">
      <c r="D1879" s="25"/>
      <c r="AP1879" s="69"/>
      <c r="AQ1879" s="21"/>
      <c r="AR1879" s="30"/>
      <c r="AS1879" s="30"/>
      <c r="AT1879" s="30"/>
      <c r="AU1879" s="68"/>
      <c r="AV1879" s="30"/>
      <c r="AX1879" s="40"/>
      <c r="AY1879"/>
    </row>
    <row r="1880" spans="4:51" ht="13" customHeight="1">
      <c r="D1880" s="25"/>
      <c r="AP1880" s="69"/>
      <c r="AQ1880" s="21"/>
      <c r="AR1880" s="30"/>
      <c r="AS1880" s="30"/>
      <c r="AT1880" s="30"/>
      <c r="AU1880" s="68"/>
      <c r="AV1880" s="30"/>
      <c r="AX1880" s="40"/>
      <c r="AY1880"/>
    </row>
    <row r="1881" spans="4:51" ht="13" customHeight="1">
      <c r="D1881" s="25"/>
      <c r="AP1881" s="69"/>
      <c r="AQ1881" s="21"/>
      <c r="AR1881" s="30"/>
      <c r="AS1881" s="30"/>
      <c r="AT1881" s="30"/>
      <c r="AU1881" s="68"/>
      <c r="AV1881" s="30"/>
      <c r="AX1881" s="40"/>
      <c r="AY1881"/>
    </row>
    <row r="1882" spans="4:51" ht="13" customHeight="1">
      <c r="D1882" s="25"/>
      <c r="AP1882" s="69"/>
      <c r="AQ1882" s="21"/>
      <c r="AR1882" s="30"/>
      <c r="AS1882" s="30"/>
      <c r="AT1882" s="30"/>
      <c r="AU1882" s="68"/>
      <c r="AV1882" s="30"/>
      <c r="AX1882" s="40"/>
      <c r="AY1882"/>
    </row>
    <row r="1883" spans="4:51" ht="13" customHeight="1">
      <c r="D1883" s="25"/>
      <c r="AP1883" s="69"/>
      <c r="AQ1883" s="21"/>
      <c r="AR1883" s="30"/>
      <c r="AS1883" s="30"/>
      <c r="AT1883" s="30"/>
      <c r="AU1883" s="68"/>
      <c r="AV1883" s="30"/>
      <c r="AX1883" s="40"/>
      <c r="AY1883"/>
    </row>
    <row r="1884" spans="4:51" ht="13" customHeight="1">
      <c r="D1884" s="25"/>
      <c r="AP1884" s="69"/>
      <c r="AQ1884" s="21"/>
      <c r="AR1884" s="30"/>
      <c r="AS1884" s="30"/>
      <c r="AT1884" s="30"/>
      <c r="AU1884" s="68"/>
      <c r="AV1884" s="30"/>
      <c r="AX1884" s="40"/>
      <c r="AY1884"/>
    </row>
    <row r="1885" spans="4:51" ht="13" customHeight="1">
      <c r="D1885" s="25"/>
      <c r="AP1885" s="69"/>
      <c r="AQ1885" s="21"/>
      <c r="AR1885" s="30"/>
      <c r="AS1885" s="30"/>
      <c r="AT1885" s="30"/>
      <c r="AU1885" s="68"/>
      <c r="AV1885" s="30"/>
      <c r="AX1885" s="40"/>
      <c r="AY1885"/>
    </row>
    <row r="1886" spans="4:51" ht="13" customHeight="1">
      <c r="D1886" s="25"/>
      <c r="AP1886" s="69"/>
      <c r="AQ1886" s="21"/>
      <c r="AR1886" s="30"/>
      <c r="AS1886" s="30"/>
      <c r="AT1886" s="30"/>
      <c r="AU1886" s="68"/>
      <c r="AV1886" s="30"/>
      <c r="AX1886" s="40"/>
      <c r="AY1886"/>
    </row>
    <row r="1887" spans="4:51" ht="13" customHeight="1">
      <c r="D1887" s="25"/>
      <c r="AP1887" s="69"/>
      <c r="AQ1887" s="21"/>
      <c r="AR1887" s="30"/>
      <c r="AS1887" s="30"/>
      <c r="AT1887" s="30"/>
      <c r="AU1887" s="68"/>
      <c r="AV1887" s="30"/>
      <c r="AX1887" s="40"/>
      <c r="AY1887"/>
    </row>
    <row r="1888" spans="4:51" ht="13" customHeight="1">
      <c r="D1888" s="25"/>
      <c r="AP1888" s="69"/>
      <c r="AQ1888" s="21"/>
      <c r="AR1888" s="30"/>
      <c r="AS1888" s="30"/>
      <c r="AT1888" s="30"/>
      <c r="AU1888" s="68"/>
      <c r="AV1888" s="30"/>
      <c r="AX1888" s="40"/>
      <c r="AY1888"/>
    </row>
    <row r="1889" spans="4:51" ht="13" customHeight="1">
      <c r="D1889" s="25"/>
      <c r="AP1889" s="69"/>
      <c r="AQ1889" s="21"/>
      <c r="AR1889" s="30"/>
      <c r="AS1889" s="30"/>
      <c r="AT1889" s="30"/>
      <c r="AU1889" s="68"/>
      <c r="AV1889" s="30"/>
      <c r="AX1889" s="40"/>
      <c r="AY1889"/>
    </row>
    <row r="1890" spans="4:51" ht="13" customHeight="1">
      <c r="D1890" s="25"/>
      <c r="AP1890" s="69"/>
      <c r="AQ1890" s="21"/>
      <c r="AR1890" s="30"/>
      <c r="AS1890" s="30"/>
      <c r="AT1890" s="30"/>
      <c r="AU1890" s="68"/>
      <c r="AV1890" s="30"/>
      <c r="AX1890" s="40"/>
      <c r="AY1890"/>
    </row>
    <row r="1891" spans="4:51" ht="13" customHeight="1">
      <c r="D1891" s="25"/>
      <c r="AP1891" s="69"/>
      <c r="AQ1891" s="21"/>
      <c r="AR1891" s="30"/>
      <c r="AS1891" s="30"/>
      <c r="AT1891" s="30"/>
      <c r="AU1891" s="68"/>
      <c r="AV1891" s="30"/>
      <c r="AX1891" s="40"/>
      <c r="AY1891"/>
    </row>
    <row r="1892" spans="4:51" ht="13" customHeight="1">
      <c r="D1892" s="25"/>
      <c r="AP1892" s="69"/>
      <c r="AQ1892" s="21"/>
      <c r="AR1892" s="30"/>
      <c r="AS1892" s="30"/>
      <c r="AT1892" s="30"/>
      <c r="AU1892" s="68"/>
      <c r="AV1892" s="30"/>
      <c r="AX1892" s="40"/>
      <c r="AY1892"/>
    </row>
    <row r="1893" spans="4:51" ht="13" customHeight="1">
      <c r="D1893" s="25"/>
      <c r="AP1893" s="69"/>
      <c r="AQ1893" s="21"/>
      <c r="AR1893" s="30"/>
      <c r="AS1893" s="30"/>
      <c r="AT1893" s="30"/>
      <c r="AU1893" s="68"/>
      <c r="AV1893" s="30"/>
      <c r="AX1893" s="40"/>
      <c r="AY1893"/>
    </row>
    <row r="1894" spans="4:51" ht="13" customHeight="1">
      <c r="D1894" s="25"/>
      <c r="AP1894" s="69"/>
      <c r="AQ1894" s="21"/>
      <c r="AR1894" s="30"/>
      <c r="AS1894" s="30"/>
      <c r="AT1894" s="30"/>
      <c r="AU1894" s="68"/>
      <c r="AV1894" s="30"/>
      <c r="AX1894" s="40"/>
      <c r="AY1894"/>
    </row>
    <row r="1895" spans="4:51" ht="13" customHeight="1">
      <c r="D1895" s="25"/>
      <c r="AP1895" s="69"/>
      <c r="AQ1895" s="21"/>
      <c r="AR1895" s="30"/>
      <c r="AS1895" s="30"/>
      <c r="AT1895" s="30"/>
      <c r="AU1895" s="68"/>
      <c r="AV1895" s="30"/>
      <c r="AX1895" s="40"/>
      <c r="AY1895"/>
    </row>
    <row r="1896" spans="4:51" ht="13" customHeight="1">
      <c r="D1896" s="25"/>
      <c r="AP1896" s="69"/>
      <c r="AQ1896" s="21"/>
      <c r="AR1896" s="30"/>
      <c r="AS1896" s="30"/>
      <c r="AT1896" s="30"/>
      <c r="AU1896" s="68"/>
      <c r="AV1896" s="30"/>
      <c r="AX1896" s="40"/>
      <c r="AY1896"/>
    </row>
    <row r="1897" spans="4:51" ht="13" customHeight="1">
      <c r="D1897" s="25"/>
      <c r="AP1897" s="69"/>
      <c r="AQ1897" s="21"/>
      <c r="AR1897" s="30"/>
      <c r="AS1897" s="30"/>
      <c r="AT1897" s="30"/>
      <c r="AU1897" s="68"/>
      <c r="AV1897" s="30"/>
      <c r="AX1897" s="40"/>
      <c r="AY1897"/>
    </row>
    <row r="1898" spans="4:51" ht="13" customHeight="1">
      <c r="D1898" s="25"/>
      <c r="AP1898" s="69"/>
      <c r="AQ1898" s="21"/>
      <c r="AR1898" s="30"/>
      <c r="AS1898" s="30"/>
      <c r="AT1898" s="30"/>
      <c r="AU1898" s="68"/>
      <c r="AV1898" s="30"/>
      <c r="AX1898" s="40"/>
      <c r="AY1898"/>
    </row>
    <row r="1899" spans="4:51" ht="13" customHeight="1">
      <c r="D1899" s="25"/>
      <c r="AP1899" s="69"/>
      <c r="AQ1899" s="21"/>
      <c r="AR1899" s="30"/>
      <c r="AS1899" s="30"/>
      <c r="AT1899" s="30"/>
      <c r="AU1899" s="68"/>
      <c r="AV1899" s="30"/>
      <c r="AX1899" s="40"/>
      <c r="AY1899"/>
    </row>
    <row r="1900" spans="4:51" ht="13" customHeight="1">
      <c r="D1900" s="25"/>
      <c r="AP1900" s="69"/>
      <c r="AQ1900" s="21"/>
      <c r="AR1900" s="30"/>
      <c r="AS1900" s="30"/>
      <c r="AT1900" s="30"/>
      <c r="AU1900" s="68"/>
      <c r="AV1900" s="30"/>
      <c r="AX1900" s="40"/>
      <c r="AY1900"/>
    </row>
    <row r="1901" spans="4:51" ht="13" customHeight="1">
      <c r="D1901" s="25"/>
      <c r="AP1901" s="69"/>
      <c r="AQ1901" s="21"/>
      <c r="AR1901" s="30"/>
      <c r="AS1901" s="30"/>
      <c r="AT1901" s="30"/>
      <c r="AU1901" s="68"/>
      <c r="AV1901" s="30"/>
      <c r="AX1901" s="40"/>
      <c r="AY1901"/>
    </row>
    <row r="1902" spans="4:51" ht="13" customHeight="1">
      <c r="D1902" s="25"/>
      <c r="AP1902" s="69"/>
      <c r="AQ1902" s="21"/>
      <c r="AR1902" s="30"/>
      <c r="AS1902" s="30"/>
      <c r="AT1902" s="30"/>
      <c r="AU1902" s="68"/>
      <c r="AV1902" s="30"/>
      <c r="AX1902" s="40"/>
      <c r="AY1902"/>
    </row>
    <row r="1903" spans="4:51" ht="13" customHeight="1">
      <c r="D1903" s="25"/>
      <c r="AP1903" s="69"/>
      <c r="AQ1903" s="21"/>
      <c r="AR1903" s="30"/>
      <c r="AS1903" s="30"/>
      <c r="AT1903" s="30"/>
      <c r="AU1903" s="68"/>
      <c r="AV1903" s="30"/>
      <c r="AX1903" s="40"/>
      <c r="AY1903"/>
    </row>
    <row r="1904" spans="4:51" ht="13" customHeight="1">
      <c r="D1904" s="25"/>
      <c r="AP1904" s="69"/>
      <c r="AQ1904" s="21"/>
      <c r="AR1904" s="30"/>
      <c r="AS1904" s="30"/>
      <c r="AT1904" s="30"/>
      <c r="AU1904" s="68"/>
      <c r="AV1904" s="30"/>
      <c r="AX1904" s="40"/>
      <c r="AY1904"/>
    </row>
    <row r="1905" spans="4:51" ht="13" customHeight="1">
      <c r="D1905" s="25"/>
      <c r="AP1905" s="69"/>
      <c r="AQ1905" s="21"/>
      <c r="AR1905" s="30"/>
      <c r="AS1905" s="30"/>
      <c r="AT1905" s="30"/>
      <c r="AU1905" s="68"/>
      <c r="AV1905" s="30"/>
      <c r="AX1905" s="40"/>
      <c r="AY1905"/>
    </row>
    <row r="1906" spans="4:51" ht="13" customHeight="1">
      <c r="D1906" s="25"/>
      <c r="AP1906" s="69"/>
      <c r="AQ1906" s="21"/>
      <c r="AR1906" s="30"/>
      <c r="AS1906" s="30"/>
      <c r="AT1906" s="30"/>
      <c r="AU1906" s="68"/>
      <c r="AV1906" s="30"/>
      <c r="AX1906" s="40"/>
      <c r="AY1906"/>
    </row>
    <row r="1907" spans="4:51" ht="13" customHeight="1">
      <c r="D1907" s="25"/>
      <c r="AP1907" s="69"/>
      <c r="AQ1907" s="21"/>
      <c r="AR1907" s="30"/>
      <c r="AS1907" s="30"/>
      <c r="AT1907" s="30"/>
      <c r="AU1907" s="68"/>
      <c r="AV1907" s="30"/>
      <c r="AX1907" s="40"/>
      <c r="AY1907"/>
    </row>
    <row r="1908" spans="4:51" ht="13" customHeight="1">
      <c r="D1908" s="25"/>
      <c r="AP1908" s="69"/>
      <c r="AQ1908" s="21"/>
      <c r="AR1908" s="30"/>
      <c r="AS1908" s="30"/>
      <c r="AT1908" s="30"/>
      <c r="AU1908" s="68"/>
      <c r="AV1908" s="30"/>
      <c r="AX1908" s="40"/>
      <c r="AY1908"/>
    </row>
    <row r="1909" spans="4:51" ht="13" customHeight="1">
      <c r="D1909" s="25"/>
      <c r="AP1909" s="69"/>
      <c r="AQ1909" s="21"/>
      <c r="AR1909" s="30"/>
      <c r="AS1909" s="30"/>
      <c r="AT1909" s="30"/>
      <c r="AU1909" s="68"/>
      <c r="AV1909" s="30"/>
      <c r="AX1909" s="40"/>
      <c r="AY1909"/>
    </row>
    <row r="1910" spans="4:51" ht="13" customHeight="1">
      <c r="D1910" s="25"/>
      <c r="AP1910" s="69"/>
      <c r="AQ1910" s="21"/>
      <c r="AR1910" s="30"/>
      <c r="AS1910" s="30"/>
      <c r="AT1910" s="30"/>
      <c r="AU1910" s="68"/>
      <c r="AV1910" s="30"/>
      <c r="AX1910" s="40"/>
      <c r="AY1910"/>
    </row>
    <row r="1911" spans="4:51" ht="13" customHeight="1">
      <c r="D1911" s="25"/>
      <c r="AP1911" s="69"/>
      <c r="AQ1911" s="21"/>
      <c r="AR1911" s="30"/>
      <c r="AS1911" s="30"/>
      <c r="AT1911" s="30"/>
      <c r="AU1911" s="68"/>
      <c r="AV1911" s="30"/>
      <c r="AX1911" s="40"/>
      <c r="AY1911"/>
    </row>
    <row r="1912" spans="4:51" ht="13" customHeight="1">
      <c r="D1912" s="25"/>
      <c r="AP1912" s="69"/>
      <c r="AQ1912" s="21"/>
      <c r="AR1912" s="30"/>
      <c r="AS1912" s="30"/>
      <c r="AT1912" s="30"/>
      <c r="AU1912" s="68"/>
      <c r="AV1912" s="30"/>
      <c r="AX1912" s="40"/>
      <c r="AY1912"/>
    </row>
    <row r="1913" spans="4:51" ht="13" customHeight="1">
      <c r="D1913" s="25"/>
      <c r="AP1913" s="69"/>
      <c r="AQ1913" s="21"/>
      <c r="AR1913" s="30"/>
      <c r="AS1913" s="30"/>
      <c r="AT1913" s="30"/>
      <c r="AU1913" s="68"/>
      <c r="AV1913" s="30"/>
      <c r="AX1913" s="40"/>
      <c r="AY1913"/>
    </row>
    <row r="1914" spans="4:51" ht="13" customHeight="1">
      <c r="D1914" s="25"/>
      <c r="AP1914" s="69"/>
      <c r="AQ1914" s="21"/>
      <c r="AR1914" s="30"/>
      <c r="AS1914" s="30"/>
      <c r="AT1914" s="30"/>
      <c r="AU1914" s="68"/>
      <c r="AV1914" s="30"/>
      <c r="AX1914" s="40"/>
      <c r="AY1914"/>
    </row>
    <row r="1915" spans="4:51" ht="13" customHeight="1">
      <c r="D1915" s="25"/>
      <c r="AP1915" s="69"/>
      <c r="AQ1915" s="21"/>
      <c r="AR1915" s="30"/>
      <c r="AS1915" s="30"/>
      <c r="AT1915" s="30"/>
      <c r="AU1915" s="68"/>
      <c r="AV1915" s="30"/>
      <c r="AX1915" s="40"/>
      <c r="AY1915"/>
    </row>
    <row r="1916" spans="4:51" ht="13" customHeight="1">
      <c r="D1916" s="25"/>
      <c r="AP1916" s="69"/>
      <c r="AQ1916" s="21"/>
      <c r="AR1916" s="30"/>
      <c r="AS1916" s="30"/>
      <c r="AT1916" s="30"/>
      <c r="AU1916" s="68"/>
      <c r="AV1916" s="30"/>
      <c r="AX1916" s="40"/>
      <c r="AY1916"/>
    </row>
    <row r="1917" spans="4:51" ht="13" customHeight="1">
      <c r="D1917" s="25"/>
      <c r="AP1917" s="69"/>
      <c r="AQ1917" s="21"/>
      <c r="AR1917" s="30"/>
      <c r="AS1917" s="30"/>
      <c r="AT1917" s="30"/>
      <c r="AU1917" s="68"/>
      <c r="AV1917" s="30"/>
      <c r="AX1917" s="40"/>
      <c r="AY1917"/>
    </row>
    <row r="1918" spans="4:51" ht="13" customHeight="1">
      <c r="D1918" s="25"/>
      <c r="AP1918" s="69"/>
      <c r="AQ1918" s="21"/>
      <c r="AR1918" s="30"/>
      <c r="AS1918" s="30"/>
      <c r="AT1918" s="30"/>
      <c r="AU1918" s="68"/>
      <c r="AV1918" s="30"/>
      <c r="AX1918" s="40"/>
      <c r="AY1918"/>
    </row>
    <row r="1919" spans="4:51" ht="13" customHeight="1">
      <c r="D1919" s="25"/>
      <c r="AP1919" s="69"/>
      <c r="AQ1919" s="21"/>
      <c r="AR1919" s="30"/>
      <c r="AS1919" s="30"/>
      <c r="AT1919" s="30"/>
      <c r="AU1919" s="68"/>
      <c r="AV1919" s="30"/>
      <c r="AX1919" s="40"/>
      <c r="AY1919"/>
    </row>
    <row r="1920" spans="4:51" ht="13" customHeight="1">
      <c r="D1920" s="25"/>
      <c r="AP1920" s="69"/>
      <c r="AQ1920" s="21"/>
      <c r="AR1920" s="30"/>
      <c r="AS1920" s="30"/>
      <c r="AT1920" s="30"/>
      <c r="AU1920" s="68"/>
      <c r="AV1920" s="30"/>
      <c r="AX1920" s="40"/>
      <c r="AY1920"/>
    </row>
    <row r="1921" spans="4:51" ht="13" customHeight="1">
      <c r="D1921" s="25"/>
      <c r="AP1921" s="69"/>
      <c r="AQ1921" s="21"/>
      <c r="AR1921" s="30"/>
      <c r="AS1921" s="30"/>
      <c r="AT1921" s="30"/>
      <c r="AU1921" s="68"/>
      <c r="AV1921" s="30"/>
      <c r="AX1921" s="40"/>
      <c r="AY1921"/>
    </row>
    <row r="1922" spans="4:51" ht="13" customHeight="1">
      <c r="D1922" s="25"/>
      <c r="AP1922" s="69"/>
      <c r="AQ1922" s="21"/>
      <c r="AR1922" s="30"/>
      <c r="AS1922" s="30"/>
      <c r="AT1922" s="30"/>
      <c r="AU1922" s="68"/>
      <c r="AV1922" s="30"/>
      <c r="AX1922" s="40"/>
      <c r="AY1922"/>
    </row>
    <row r="1923" spans="4:51" ht="13" customHeight="1">
      <c r="D1923" s="25"/>
      <c r="AP1923" s="69"/>
      <c r="AQ1923" s="21"/>
      <c r="AR1923" s="30"/>
      <c r="AS1923" s="30"/>
      <c r="AT1923" s="30"/>
      <c r="AU1923" s="68"/>
      <c r="AV1923" s="30"/>
      <c r="AX1923" s="40"/>
      <c r="AY1923"/>
    </row>
    <row r="1924" spans="4:51" ht="13" customHeight="1">
      <c r="D1924" s="25"/>
      <c r="AP1924" s="69"/>
      <c r="AQ1924" s="21"/>
      <c r="AR1924" s="30"/>
      <c r="AS1924" s="30"/>
      <c r="AT1924" s="30"/>
      <c r="AU1924" s="68"/>
      <c r="AV1924" s="30"/>
      <c r="AX1924" s="40"/>
      <c r="AY1924"/>
    </row>
    <row r="1925" spans="4:51" ht="13" customHeight="1">
      <c r="D1925" s="25"/>
      <c r="AP1925" s="69"/>
      <c r="AQ1925" s="21"/>
      <c r="AR1925" s="30"/>
      <c r="AS1925" s="30"/>
      <c r="AT1925" s="30"/>
      <c r="AU1925" s="68"/>
      <c r="AV1925" s="30"/>
      <c r="AX1925" s="40"/>
      <c r="AY1925"/>
    </row>
    <row r="1926" spans="4:51" ht="13" customHeight="1">
      <c r="D1926" s="25"/>
      <c r="AP1926" s="69"/>
      <c r="AQ1926" s="21"/>
      <c r="AR1926" s="30"/>
      <c r="AS1926" s="30"/>
      <c r="AT1926" s="30"/>
      <c r="AU1926" s="68"/>
      <c r="AV1926" s="30"/>
      <c r="AX1926" s="40"/>
      <c r="AY1926"/>
    </row>
    <row r="1927" spans="4:51" ht="13" customHeight="1">
      <c r="D1927" s="25"/>
      <c r="AP1927" s="69"/>
      <c r="AQ1927" s="21"/>
      <c r="AR1927" s="30"/>
      <c r="AS1927" s="30"/>
      <c r="AT1927" s="30"/>
      <c r="AU1927" s="68"/>
      <c r="AV1927" s="30"/>
      <c r="AX1927" s="40"/>
      <c r="AY1927"/>
    </row>
    <row r="1928" spans="4:51" ht="13" customHeight="1">
      <c r="D1928" s="25"/>
      <c r="AP1928" s="69"/>
      <c r="AQ1928" s="21"/>
      <c r="AR1928" s="30"/>
      <c r="AS1928" s="30"/>
      <c r="AT1928" s="30"/>
      <c r="AU1928" s="68"/>
      <c r="AV1928" s="30"/>
      <c r="AX1928" s="40"/>
      <c r="AY1928"/>
    </row>
    <row r="1929" spans="4:51" ht="13" customHeight="1">
      <c r="D1929" s="25"/>
      <c r="AP1929" s="69"/>
      <c r="AQ1929" s="21"/>
      <c r="AR1929" s="30"/>
      <c r="AS1929" s="30"/>
      <c r="AT1929" s="30"/>
      <c r="AU1929" s="68"/>
      <c r="AV1929" s="30"/>
      <c r="AX1929" s="40"/>
      <c r="AY1929"/>
    </row>
    <row r="1930" spans="4:51" ht="13" customHeight="1">
      <c r="D1930" s="25"/>
      <c r="AP1930" s="69"/>
      <c r="AQ1930" s="21"/>
      <c r="AR1930" s="30"/>
      <c r="AS1930" s="30"/>
      <c r="AT1930" s="30"/>
      <c r="AU1930" s="68"/>
      <c r="AV1930" s="30"/>
      <c r="AX1930" s="40"/>
      <c r="AY1930"/>
    </row>
    <row r="1931" spans="4:51" ht="13" customHeight="1">
      <c r="D1931" s="25"/>
      <c r="AP1931" s="69"/>
      <c r="AQ1931" s="21"/>
      <c r="AR1931" s="30"/>
      <c r="AS1931" s="30"/>
      <c r="AT1931" s="30"/>
      <c r="AU1931" s="68"/>
      <c r="AV1931" s="30"/>
      <c r="AX1931" s="40"/>
      <c r="AY1931"/>
    </row>
    <row r="1932" spans="4:51" ht="13" customHeight="1">
      <c r="D1932" s="25"/>
      <c r="AP1932" s="69"/>
      <c r="AQ1932" s="21"/>
      <c r="AR1932" s="30"/>
      <c r="AS1932" s="30"/>
      <c r="AT1932" s="30"/>
      <c r="AU1932" s="68"/>
      <c r="AV1932" s="30"/>
      <c r="AX1932" s="40"/>
      <c r="AY1932"/>
    </row>
    <row r="1933" spans="4:51" ht="13" customHeight="1">
      <c r="D1933" s="25"/>
      <c r="AP1933" s="69"/>
      <c r="AQ1933" s="21"/>
      <c r="AR1933" s="30"/>
      <c r="AS1933" s="30"/>
      <c r="AT1933" s="30"/>
      <c r="AU1933" s="68"/>
      <c r="AV1933" s="30"/>
      <c r="AX1933" s="40"/>
      <c r="AY1933"/>
    </row>
    <row r="1934" spans="4:51" ht="13" customHeight="1">
      <c r="D1934" s="25"/>
      <c r="AP1934" s="69"/>
      <c r="AQ1934" s="21"/>
      <c r="AR1934" s="30"/>
      <c r="AS1934" s="30"/>
      <c r="AT1934" s="30"/>
      <c r="AU1934" s="68"/>
      <c r="AV1934" s="30"/>
      <c r="AX1934" s="40"/>
      <c r="AY1934"/>
    </row>
    <row r="1935" spans="4:51" ht="13" customHeight="1">
      <c r="D1935" s="25"/>
      <c r="AP1935" s="69"/>
      <c r="AQ1935" s="21"/>
      <c r="AR1935" s="30"/>
      <c r="AS1935" s="30"/>
      <c r="AT1935" s="30"/>
      <c r="AU1935" s="68"/>
      <c r="AV1935" s="30"/>
      <c r="AX1935" s="40"/>
      <c r="AY1935"/>
    </row>
    <row r="1936" spans="4:51" ht="13" customHeight="1">
      <c r="D1936" s="25"/>
      <c r="AP1936" s="69"/>
      <c r="AQ1936" s="21"/>
      <c r="AR1936" s="30"/>
      <c r="AS1936" s="30"/>
      <c r="AT1936" s="30"/>
      <c r="AU1936" s="68"/>
      <c r="AV1936" s="30"/>
      <c r="AX1936" s="40"/>
      <c r="AY1936"/>
    </row>
    <row r="1937" spans="4:51" ht="13" customHeight="1">
      <c r="D1937" s="25"/>
      <c r="AP1937" s="69"/>
      <c r="AQ1937" s="21"/>
      <c r="AR1937" s="30"/>
      <c r="AS1937" s="30"/>
      <c r="AT1937" s="30"/>
      <c r="AU1937" s="68"/>
      <c r="AV1937" s="30"/>
      <c r="AX1937" s="40"/>
      <c r="AY1937"/>
    </row>
    <row r="1938" spans="4:51" ht="13" customHeight="1">
      <c r="D1938" s="25"/>
      <c r="AP1938" s="69"/>
      <c r="AQ1938" s="21"/>
      <c r="AR1938" s="30"/>
      <c r="AS1938" s="30"/>
      <c r="AT1938" s="30"/>
      <c r="AU1938" s="68"/>
      <c r="AV1938" s="30"/>
      <c r="AX1938" s="40"/>
      <c r="AY1938"/>
    </row>
    <row r="1939" spans="4:51" ht="13" customHeight="1">
      <c r="D1939" s="25"/>
      <c r="AP1939" s="69"/>
      <c r="AQ1939" s="21"/>
      <c r="AR1939" s="30"/>
      <c r="AS1939" s="30"/>
      <c r="AT1939" s="30"/>
      <c r="AU1939" s="68"/>
      <c r="AV1939" s="30"/>
      <c r="AX1939" s="40"/>
      <c r="AY1939"/>
    </row>
    <row r="1940" spans="4:51" ht="13" customHeight="1">
      <c r="D1940" s="25"/>
      <c r="AP1940" s="69"/>
      <c r="AQ1940" s="21"/>
      <c r="AR1940" s="30"/>
      <c r="AS1940" s="30"/>
      <c r="AT1940" s="30"/>
      <c r="AU1940" s="68"/>
      <c r="AV1940" s="30"/>
      <c r="AX1940" s="40"/>
      <c r="AY1940"/>
    </row>
    <row r="1941" spans="4:51" ht="13" customHeight="1">
      <c r="D1941" s="25"/>
      <c r="AP1941" s="69"/>
      <c r="AQ1941" s="21"/>
      <c r="AR1941" s="30"/>
      <c r="AS1941" s="30"/>
      <c r="AT1941" s="30"/>
      <c r="AU1941" s="68"/>
      <c r="AV1941" s="30"/>
      <c r="AX1941" s="40"/>
      <c r="AY1941"/>
    </row>
    <row r="1942" spans="4:51" ht="13" customHeight="1">
      <c r="D1942" s="25"/>
      <c r="AP1942" s="69"/>
      <c r="AQ1942" s="21"/>
      <c r="AR1942" s="30"/>
      <c r="AS1942" s="30"/>
      <c r="AT1942" s="30"/>
      <c r="AU1942" s="68"/>
      <c r="AV1942" s="30"/>
      <c r="AX1942" s="40"/>
      <c r="AY1942"/>
    </row>
    <row r="1943" spans="4:51" ht="13" customHeight="1">
      <c r="D1943" s="25"/>
      <c r="AP1943" s="69"/>
      <c r="AQ1943" s="21"/>
      <c r="AR1943" s="30"/>
      <c r="AS1943" s="30"/>
      <c r="AT1943" s="30"/>
      <c r="AU1943" s="68"/>
      <c r="AV1943" s="30"/>
      <c r="AX1943" s="40"/>
      <c r="AY1943"/>
    </row>
    <row r="1944" spans="4:51" ht="13" customHeight="1">
      <c r="D1944" s="25"/>
      <c r="AP1944" s="69"/>
      <c r="AQ1944" s="21"/>
      <c r="AR1944" s="30"/>
      <c r="AS1944" s="30"/>
      <c r="AT1944" s="30"/>
      <c r="AU1944" s="68"/>
      <c r="AV1944" s="30"/>
      <c r="AX1944" s="40"/>
      <c r="AY1944"/>
    </row>
    <row r="1945" spans="4:51" ht="13" customHeight="1">
      <c r="D1945" s="25"/>
      <c r="AP1945" s="69"/>
      <c r="AQ1945" s="21"/>
      <c r="AR1945" s="30"/>
      <c r="AS1945" s="30"/>
      <c r="AT1945" s="30"/>
      <c r="AU1945" s="68"/>
      <c r="AV1945" s="30"/>
      <c r="AX1945" s="40"/>
      <c r="AY1945"/>
    </row>
    <row r="1946" spans="4:51" ht="13" customHeight="1">
      <c r="D1946" s="25"/>
      <c r="AP1946" s="69"/>
      <c r="AQ1946" s="21"/>
      <c r="AR1946" s="30"/>
      <c r="AS1946" s="30"/>
      <c r="AT1946" s="30"/>
      <c r="AU1946" s="68"/>
      <c r="AV1946" s="30"/>
      <c r="AX1946" s="40"/>
      <c r="AY1946"/>
    </row>
    <row r="1947" spans="4:51" ht="13" customHeight="1">
      <c r="D1947" s="25"/>
      <c r="AP1947" s="69"/>
      <c r="AQ1947" s="21"/>
      <c r="AR1947" s="30"/>
      <c r="AS1947" s="30"/>
      <c r="AT1947" s="30"/>
      <c r="AU1947" s="68"/>
      <c r="AV1947" s="30"/>
      <c r="AX1947" s="40"/>
      <c r="AY1947"/>
    </row>
    <row r="1948" spans="4:51" ht="13" customHeight="1">
      <c r="D1948" s="25"/>
      <c r="AP1948" s="69"/>
      <c r="AQ1948" s="21"/>
      <c r="AR1948" s="30"/>
      <c r="AS1948" s="30"/>
      <c r="AT1948" s="30"/>
      <c r="AU1948" s="68"/>
      <c r="AV1948" s="30"/>
      <c r="AX1948" s="40"/>
      <c r="AY1948"/>
    </row>
    <row r="1949" spans="4:51" ht="13" customHeight="1">
      <c r="D1949" s="25"/>
      <c r="AP1949" s="69"/>
      <c r="AQ1949" s="21"/>
      <c r="AR1949" s="30"/>
      <c r="AS1949" s="30"/>
      <c r="AT1949" s="30"/>
      <c r="AU1949" s="68"/>
      <c r="AV1949" s="30"/>
      <c r="AX1949" s="40"/>
      <c r="AY1949"/>
    </row>
    <row r="1950" spans="4:51" ht="13" customHeight="1">
      <c r="D1950" s="25"/>
      <c r="AP1950" s="69"/>
      <c r="AQ1950" s="21"/>
      <c r="AR1950" s="30"/>
      <c r="AS1950" s="30"/>
      <c r="AT1950" s="30"/>
      <c r="AU1950" s="68"/>
      <c r="AV1950" s="30"/>
      <c r="AX1950" s="40"/>
      <c r="AY1950"/>
    </row>
    <row r="1951" spans="4:51" ht="13" customHeight="1">
      <c r="D1951" s="25"/>
      <c r="AP1951" s="69"/>
      <c r="AQ1951" s="21"/>
      <c r="AR1951" s="30"/>
      <c r="AS1951" s="30"/>
      <c r="AT1951" s="30"/>
      <c r="AU1951" s="68"/>
      <c r="AV1951" s="30"/>
      <c r="AX1951" s="40"/>
      <c r="AY1951"/>
    </row>
    <row r="1952" spans="4:51" ht="13" customHeight="1">
      <c r="D1952" s="25"/>
      <c r="AP1952" s="69"/>
      <c r="AQ1952" s="21"/>
      <c r="AR1952" s="30"/>
      <c r="AS1952" s="30"/>
      <c r="AT1952" s="30"/>
      <c r="AU1952" s="68"/>
      <c r="AV1952" s="30"/>
      <c r="AX1952" s="40"/>
      <c r="AY1952"/>
    </row>
    <row r="1953" spans="4:51" ht="13" customHeight="1">
      <c r="D1953" s="25"/>
      <c r="AP1953" s="69"/>
      <c r="AQ1953" s="21"/>
      <c r="AR1953" s="30"/>
      <c r="AS1953" s="30"/>
      <c r="AT1953" s="30"/>
      <c r="AU1953" s="68"/>
      <c r="AV1953" s="30"/>
      <c r="AX1953" s="40"/>
      <c r="AY1953"/>
    </row>
    <row r="1954" spans="4:51" ht="13" customHeight="1">
      <c r="D1954" s="25"/>
      <c r="AP1954" s="69"/>
      <c r="AQ1954" s="21"/>
      <c r="AR1954" s="30"/>
      <c r="AS1954" s="30"/>
      <c r="AT1954" s="30"/>
      <c r="AU1954" s="68"/>
      <c r="AV1954" s="30"/>
      <c r="AX1954" s="40"/>
      <c r="AY1954"/>
    </row>
    <row r="1955" spans="4:51" ht="13" customHeight="1">
      <c r="D1955" s="25"/>
      <c r="AP1955" s="69"/>
      <c r="AQ1955" s="21"/>
      <c r="AR1955" s="30"/>
      <c r="AS1955" s="30"/>
      <c r="AT1955" s="30"/>
      <c r="AU1955" s="68"/>
      <c r="AV1955" s="30"/>
      <c r="AX1955" s="40"/>
      <c r="AY1955"/>
    </row>
    <row r="1956" spans="4:51" ht="13" customHeight="1">
      <c r="D1956" s="25"/>
      <c r="AP1956" s="69"/>
      <c r="AQ1956" s="21"/>
      <c r="AR1956" s="30"/>
      <c r="AS1956" s="30"/>
      <c r="AT1956" s="30"/>
      <c r="AU1956" s="68"/>
      <c r="AV1956" s="30"/>
      <c r="AX1956" s="40"/>
      <c r="AY1956"/>
    </row>
    <row r="1957" spans="4:51" ht="13" customHeight="1">
      <c r="D1957" s="25"/>
      <c r="AP1957" s="69"/>
      <c r="AQ1957" s="21"/>
      <c r="AR1957" s="30"/>
      <c r="AS1957" s="30"/>
      <c r="AT1957" s="30"/>
      <c r="AU1957" s="68"/>
      <c r="AV1957" s="30"/>
      <c r="AX1957" s="40"/>
      <c r="AY1957"/>
    </row>
    <row r="1958" spans="4:51" ht="13" customHeight="1">
      <c r="D1958" s="25"/>
      <c r="AP1958" s="69"/>
      <c r="AQ1958" s="21"/>
      <c r="AR1958" s="30"/>
      <c r="AS1958" s="30"/>
      <c r="AT1958" s="30"/>
      <c r="AU1958" s="68"/>
      <c r="AV1958" s="30"/>
      <c r="AX1958" s="40"/>
      <c r="AY1958"/>
    </row>
    <row r="1959" spans="4:51" ht="13" customHeight="1">
      <c r="D1959" s="25"/>
      <c r="AP1959" s="69"/>
      <c r="AQ1959" s="21"/>
      <c r="AR1959" s="30"/>
      <c r="AS1959" s="30"/>
      <c r="AT1959" s="30"/>
      <c r="AU1959" s="68"/>
      <c r="AV1959" s="30"/>
      <c r="AX1959" s="40"/>
      <c r="AY1959"/>
    </row>
    <row r="1960" spans="4:51" ht="13" customHeight="1">
      <c r="D1960" s="25"/>
      <c r="AP1960" s="69"/>
      <c r="AQ1960" s="21"/>
      <c r="AR1960" s="30"/>
      <c r="AS1960" s="30"/>
      <c r="AT1960" s="30"/>
      <c r="AU1960" s="68"/>
      <c r="AV1960" s="30"/>
      <c r="AX1960" s="40"/>
      <c r="AY1960"/>
    </row>
    <row r="1961" spans="4:51" ht="13" customHeight="1">
      <c r="D1961" s="25"/>
      <c r="AP1961" s="69"/>
      <c r="AQ1961" s="21"/>
      <c r="AR1961" s="30"/>
      <c r="AS1961" s="30"/>
      <c r="AT1961" s="30"/>
      <c r="AU1961" s="68"/>
      <c r="AV1961" s="30"/>
      <c r="AX1961" s="40"/>
      <c r="AY1961"/>
    </row>
    <row r="1962" spans="4:51" ht="13" customHeight="1">
      <c r="D1962" s="25"/>
      <c r="AP1962" s="69"/>
      <c r="AQ1962" s="21"/>
      <c r="AR1962" s="30"/>
      <c r="AS1962" s="30"/>
      <c r="AT1962" s="30"/>
      <c r="AU1962" s="68"/>
      <c r="AV1962" s="30"/>
      <c r="AX1962" s="40"/>
      <c r="AY1962"/>
    </row>
    <row r="1963" spans="4:51" ht="13" customHeight="1">
      <c r="D1963" s="25"/>
      <c r="AP1963" s="69"/>
      <c r="AQ1963" s="21"/>
      <c r="AR1963" s="30"/>
      <c r="AS1963" s="30"/>
      <c r="AT1963" s="30"/>
      <c r="AU1963" s="68"/>
      <c r="AV1963" s="30"/>
      <c r="AX1963" s="40"/>
      <c r="AY1963"/>
    </row>
    <row r="1964" spans="4:51" ht="13" customHeight="1">
      <c r="D1964" s="25"/>
      <c r="AP1964" s="69"/>
      <c r="AQ1964" s="21"/>
      <c r="AR1964" s="30"/>
      <c r="AS1964" s="30"/>
      <c r="AT1964" s="30"/>
      <c r="AU1964" s="68"/>
      <c r="AV1964" s="30"/>
      <c r="AX1964" s="40"/>
      <c r="AY1964"/>
    </row>
    <row r="1965" spans="4:51" ht="13" customHeight="1">
      <c r="D1965" s="25"/>
      <c r="AP1965" s="69"/>
      <c r="AQ1965" s="21"/>
      <c r="AR1965" s="30"/>
      <c r="AS1965" s="30"/>
      <c r="AT1965" s="30"/>
      <c r="AU1965" s="68"/>
      <c r="AV1965" s="30"/>
      <c r="AX1965" s="40"/>
      <c r="AY1965"/>
    </row>
    <row r="1966" spans="4:51" ht="13" customHeight="1">
      <c r="D1966" s="25"/>
      <c r="AP1966" s="69"/>
      <c r="AQ1966" s="21"/>
      <c r="AR1966" s="30"/>
      <c r="AS1966" s="30"/>
      <c r="AT1966" s="30"/>
      <c r="AU1966" s="68"/>
      <c r="AV1966" s="30"/>
      <c r="AX1966" s="40"/>
      <c r="AY1966"/>
    </row>
    <row r="1967" spans="4:51" ht="13" customHeight="1">
      <c r="D1967" s="25"/>
      <c r="AP1967" s="69"/>
      <c r="AQ1967" s="21"/>
      <c r="AR1967" s="30"/>
      <c r="AS1967" s="30"/>
      <c r="AT1967" s="30"/>
      <c r="AU1967" s="68"/>
      <c r="AV1967" s="30"/>
      <c r="AX1967" s="40"/>
      <c r="AY1967"/>
    </row>
    <row r="1968" spans="4:51" ht="13" customHeight="1">
      <c r="D1968" s="25"/>
      <c r="AP1968" s="69"/>
      <c r="AQ1968" s="21"/>
      <c r="AR1968" s="30"/>
      <c r="AS1968" s="30"/>
      <c r="AT1968" s="30"/>
      <c r="AU1968" s="68"/>
      <c r="AV1968" s="30"/>
      <c r="AX1968" s="40"/>
      <c r="AY1968"/>
    </row>
    <row r="1969" spans="4:51" ht="13" customHeight="1">
      <c r="D1969" s="25"/>
      <c r="AP1969" s="69"/>
      <c r="AQ1969" s="21"/>
      <c r="AR1969" s="30"/>
      <c r="AS1969" s="30"/>
      <c r="AT1969" s="30"/>
      <c r="AU1969" s="68"/>
      <c r="AV1969" s="30"/>
      <c r="AX1969" s="40"/>
      <c r="AY1969"/>
    </row>
    <row r="1970" spans="4:51" ht="13" customHeight="1">
      <c r="D1970" s="25"/>
      <c r="AP1970" s="69"/>
      <c r="AQ1970" s="21"/>
      <c r="AR1970" s="30"/>
      <c r="AS1970" s="30"/>
      <c r="AT1970" s="30"/>
      <c r="AU1970" s="68"/>
      <c r="AV1970" s="30"/>
      <c r="AX1970" s="40"/>
      <c r="AY1970"/>
    </row>
    <row r="1971" spans="4:51" ht="13" customHeight="1">
      <c r="D1971" s="25"/>
      <c r="AP1971" s="69"/>
      <c r="AQ1971" s="21"/>
      <c r="AR1971" s="30"/>
      <c r="AS1971" s="30"/>
      <c r="AT1971" s="30"/>
      <c r="AU1971" s="68"/>
      <c r="AV1971" s="30"/>
      <c r="AX1971" s="40"/>
      <c r="AY1971"/>
    </row>
    <row r="1972" spans="4:51" ht="13" customHeight="1">
      <c r="D1972" s="25"/>
      <c r="AP1972" s="69"/>
      <c r="AQ1972" s="21"/>
      <c r="AR1972" s="30"/>
      <c r="AS1972" s="30"/>
      <c r="AT1972" s="30"/>
      <c r="AU1972" s="68"/>
      <c r="AV1972" s="30"/>
      <c r="AX1972" s="40"/>
      <c r="AY1972"/>
    </row>
    <row r="1973" spans="4:51" ht="13" customHeight="1">
      <c r="D1973" s="25"/>
      <c r="AP1973" s="69"/>
      <c r="AQ1973" s="21"/>
      <c r="AR1973" s="30"/>
      <c r="AS1973" s="30"/>
      <c r="AT1973" s="30"/>
      <c r="AU1973" s="68"/>
      <c r="AV1973" s="30"/>
      <c r="AX1973" s="40"/>
      <c r="AY1973"/>
    </row>
    <row r="1974" spans="4:51" ht="13" customHeight="1">
      <c r="D1974" s="25"/>
      <c r="AP1974" s="69"/>
      <c r="AQ1974" s="21"/>
      <c r="AR1974" s="30"/>
      <c r="AS1974" s="30"/>
      <c r="AT1974" s="30"/>
      <c r="AU1974" s="68"/>
      <c r="AV1974" s="30"/>
      <c r="AX1974" s="40"/>
      <c r="AY1974"/>
    </row>
    <row r="1975" spans="4:51" ht="13" customHeight="1">
      <c r="D1975" s="25"/>
      <c r="AP1975" s="69"/>
      <c r="AQ1975" s="21"/>
      <c r="AR1975" s="30"/>
      <c r="AS1975" s="30"/>
      <c r="AT1975" s="30"/>
      <c r="AU1975" s="68"/>
      <c r="AV1975" s="30"/>
      <c r="AX1975" s="40"/>
      <c r="AY1975"/>
    </row>
    <row r="1976" spans="4:51" ht="13" customHeight="1">
      <c r="D1976" s="25"/>
      <c r="AP1976" s="69"/>
      <c r="AQ1976" s="21"/>
      <c r="AR1976" s="30"/>
      <c r="AS1976" s="30"/>
      <c r="AT1976" s="30"/>
      <c r="AU1976" s="68"/>
      <c r="AV1976" s="30"/>
      <c r="AX1976" s="40"/>
      <c r="AY1976"/>
    </row>
    <row r="1977" spans="4:51" ht="13" customHeight="1">
      <c r="D1977" s="25"/>
      <c r="AP1977" s="69"/>
      <c r="AQ1977" s="21"/>
      <c r="AR1977" s="30"/>
      <c r="AS1977" s="30"/>
      <c r="AT1977" s="30"/>
      <c r="AU1977" s="68"/>
      <c r="AV1977" s="30"/>
      <c r="AX1977" s="40"/>
      <c r="AY1977"/>
    </row>
    <row r="1978" spans="4:51" ht="13" customHeight="1">
      <c r="D1978" s="25"/>
      <c r="AP1978" s="69"/>
      <c r="AQ1978" s="21"/>
      <c r="AR1978" s="30"/>
      <c r="AS1978" s="30"/>
      <c r="AT1978" s="30"/>
      <c r="AU1978" s="68"/>
      <c r="AV1978" s="30"/>
      <c r="AX1978" s="40"/>
      <c r="AY1978"/>
    </row>
    <row r="1979" spans="4:51" ht="13" customHeight="1">
      <c r="D1979" s="25"/>
      <c r="AP1979" s="69"/>
      <c r="AQ1979" s="21"/>
      <c r="AR1979" s="30"/>
      <c r="AS1979" s="30"/>
      <c r="AT1979" s="30"/>
      <c r="AU1979" s="68"/>
      <c r="AV1979" s="30"/>
      <c r="AX1979" s="40"/>
      <c r="AY1979"/>
    </row>
    <row r="1980" spans="4:51" ht="13" customHeight="1">
      <c r="D1980" s="25"/>
      <c r="AP1980" s="69"/>
      <c r="AQ1980" s="21"/>
      <c r="AR1980" s="30"/>
      <c r="AS1980" s="30"/>
      <c r="AT1980" s="30"/>
      <c r="AU1980" s="68"/>
      <c r="AV1980" s="30"/>
      <c r="AX1980" s="40"/>
      <c r="AY1980"/>
    </row>
    <row r="1981" spans="4:51" ht="13" customHeight="1">
      <c r="D1981" s="25"/>
      <c r="AP1981" s="69"/>
      <c r="AQ1981" s="21"/>
      <c r="AR1981" s="30"/>
      <c r="AS1981" s="30"/>
      <c r="AT1981" s="30"/>
      <c r="AU1981" s="68"/>
      <c r="AV1981" s="30"/>
      <c r="AX1981" s="40"/>
      <c r="AY1981"/>
    </row>
    <row r="1982" spans="4:51" ht="13" customHeight="1">
      <c r="D1982" s="25"/>
      <c r="AP1982" s="69"/>
      <c r="AQ1982" s="21"/>
      <c r="AR1982" s="30"/>
      <c r="AS1982" s="30"/>
      <c r="AT1982" s="30"/>
      <c r="AU1982" s="68"/>
      <c r="AV1982" s="30"/>
      <c r="AX1982" s="40"/>
      <c r="AY1982"/>
    </row>
    <row r="1983" spans="4:51" ht="13" customHeight="1">
      <c r="D1983" s="25"/>
      <c r="AP1983" s="69"/>
      <c r="AQ1983" s="21"/>
      <c r="AR1983" s="30"/>
      <c r="AS1983" s="30"/>
      <c r="AT1983" s="30"/>
      <c r="AU1983" s="68"/>
      <c r="AV1983" s="30"/>
      <c r="AX1983" s="40"/>
      <c r="AY1983"/>
    </row>
    <row r="1984" spans="4:51" ht="13" customHeight="1">
      <c r="D1984" s="25"/>
      <c r="AP1984" s="69"/>
      <c r="AQ1984" s="21"/>
      <c r="AR1984" s="30"/>
      <c r="AS1984" s="30"/>
      <c r="AT1984" s="30"/>
      <c r="AU1984" s="68"/>
      <c r="AV1984" s="30"/>
      <c r="AX1984" s="40"/>
      <c r="AY1984"/>
    </row>
    <row r="1985" spans="4:51" ht="13" customHeight="1">
      <c r="D1985" s="25"/>
      <c r="AP1985" s="69"/>
      <c r="AQ1985" s="21"/>
      <c r="AR1985" s="30"/>
      <c r="AS1985" s="30"/>
      <c r="AT1985" s="30"/>
      <c r="AU1985" s="68"/>
      <c r="AV1985" s="30"/>
      <c r="AX1985" s="40"/>
      <c r="AY1985"/>
    </row>
    <row r="1986" spans="4:51" ht="13" customHeight="1">
      <c r="D1986" s="25"/>
      <c r="AP1986" s="69"/>
      <c r="AQ1986" s="21"/>
      <c r="AR1986" s="30"/>
      <c r="AS1986" s="30"/>
      <c r="AT1986" s="30"/>
      <c r="AU1986" s="68"/>
      <c r="AV1986" s="30"/>
      <c r="AX1986" s="40"/>
      <c r="AY1986"/>
    </row>
    <row r="1987" spans="4:51" ht="13" customHeight="1">
      <c r="D1987" s="25"/>
      <c r="AP1987" s="69"/>
      <c r="AQ1987" s="21"/>
      <c r="AR1987" s="30"/>
      <c r="AS1987" s="30"/>
      <c r="AT1987" s="30"/>
      <c r="AU1987" s="68"/>
      <c r="AV1987" s="30"/>
      <c r="AX1987" s="40"/>
      <c r="AY1987"/>
    </row>
    <row r="1988" spans="4:51" ht="13" customHeight="1">
      <c r="D1988" s="25"/>
      <c r="AP1988" s="69"/>
      <c r="AQ1988" s="21"/>
      <c r="AR1988" s="30"/>
      <c r="AS1988" s="30"/>
      <c r="AT1988" s="30"/>
      <c r="AU1988" s="68"/>
      <c r="AV1988" s="30"/>
      <c r="AX1988" s="40"/>
      <c r="AY1988"/>
    </row>
    <row r="1989" spans="4:51" ht="13" customHeight="1">
      <c r="D1989" s="25"/>
      <c r="AP1989" s="69"/>
      <c r="AQ1989" s="21"/>
      <c r="AR1989" s="30"/>
      <c r="AS1989" s="30"/>
      <c r="AT1989" s="30"/>
      <c r="AU1989" s="68"/>
      <c r="AV1989" s="30"/>
      <c r="AX1989" s="40"/>
      <c r="AY1989"/>
    </row>
    <row r="1990" spans="4:51" ht="13" customHeight="1">
      <c r="D1990" s="25"/>
      <c r="AP1990" s="69"/>
      <c r="AQ1990" s="21"/>
      <c r="AR1990" s="30"/>
      <c r="AS1990" s="30"/>
      <c r="AT1990" s="30"/>
      <c r="AU1990" s="68"/>
      <c r="AV1990" s="30"/>
      <c r="AX1990" s="40"/>
      <c r="AY1990"/>
    </row>
    <row r="1991" spans="4:51" ht="13" customHeight="1">
      <c r="D1991" s="25"/>
      <c r="AP1991" s="69"/>
      <c r="AQ1991" s="21"/>
      <c r="AR1991" s="30"/>
      <c r="AS1991" s="30"/>
      <c r="AT1991" s="30"/>
      <c r="AU1991" s="68"/>
      <c r="AV1991" s="30"/>
      <c r="AX1991" s="40"/>
      <c r="AY1991"/>
    </row>
    <row r="1992" spans="4:51" ht="13" customHeight="1">
      <c r="D1992" s="25"/>
      <c r="AP1992" s="69"/>
      <c r="AQ1992" s="21"/>
      <c r="AR1992" s="30"/>
      <c r="AS1992" s="30"/>
      <c r="AT1992" s="30"/>
      <c r="AU1992" s="68"/>
      <c r="AV1992" s="30"/>
      <c r="AX1992" s="40"/>
      <c r="AY1992"/>
    </row>
    <row r="1993" spans="4:51" ht="13" customHeight="1">
      <c r="D1993" s="25"/>
      <c r="AP1993" s="69"/>
      <c r="AQ1993" s="21"/>
      <c r="AR1993" s="30"/>
      <c r="AS1993" s="30"/>
      <c r="AT1993" s="30"/>
      <c r="AU1993" s="68"/>
      <c r="AV1993" s="30"/>
      <c r="AX1993" s="40"/>
      <c r="AY1993"/>
    </row>
    <row r="1994" spans="4:51" ht="13" customHeight="1">
      <c r="D1994" s="25"/>
      <c r="AP1994" s="69"/>
      <c r="AQ1994" s="21"/>
      <c r="AR1994" s="30"/>
      <c r="AS1994" s="30"/>
      <c r="AT1994" s="30"/>
      <c r="AU1994" s="68"/>
      <c r="AV1994" s="30"/>
      <c r="AX1994" s="40"/>
      <c r="AY1994"/>
    </row>
    <row r="1995" spans="4:51" ht="13" customHeight="1">
      <c r="D1995" s="25"/>
      <c r="AP1995" s="69"/>
      <c r="AQ1995" s="21"/>
      <c r="AR1995" s="30"/>
      <c r="AS1995" s="30"/>
      <c r="AT1995" s="30"/>
      <c r="AU1995" s="68"/>
      <c r="AV1995" s="30"/>
      <c r="AX1995" s="40"/>
      <c r="AY1995"/>
    </row>
    <row r="1996" spans="4:51" ht="13" customHeight="1">
      <c r="D1996" s="25"/>
      <c r="AP1996" s="69"/>
      <c r="AQ1996" s="21"/>
      <c r="AR1996" s="30"/>
      <c r="AS1996" s="30"/>
      <c r="AT1996" s="30"/>
      <c r="AU1996" s="68"/>
      <c r="AV1996" s="30"/>
      <c r="AX1996" s="40"/>
      <c r="AY1996"/>
    </row>
    <row r="1997" spans="4:51" ht="13" customHeight="1">
      <c r="D1997" s="25"/>
      <c r="AP1997" s="69"/>
      <c r="AQ1997" s="21"/>
      <c r="AR1997" s="30"/>
      <c r="AS1997" s="30"/>
      <c r="AT1997" s="30"/>
      <c r="AU1997" s="68"/>
      <c r="AV1997" s="30"/>
      <c r="AX1997" s="40"/>
      <c r="AY1997"/>
    </row>
    <row r="1998" spans="4:51" ht="13" customHeight="1">
      <c r="D1998" s="25"/>
      <c r="AP1998" s="69"/>
      <c r="AQ1998" s="21"/>
      <c r="AR1998" s="30"/>
      <c r="AS1998" s="30"/>
      <c r="AT1998" s="30"/>
      <c r="AU1998" s="68"/>
      <c r="AV1998" s="30"/>
      <c r="AX1998" s="40"/>
      <c r="AY1998"/>
    </row>
    <row r="1999" spans="4:51" ht="13" customHeight="1">
      <c r="D1999" s="25"/>
      <c r="AP1999" s="69"/>
      <c r="AQ1999" s="21"/>
      <c r="AR1999" s="30"/>
      <c r="AS1999" s="30"/>
      <c r="AT1999" s="30"/>
      <c r="AU1999" s="68"/>
      <c r="AV1999" s="30"/>
      <c r="AX1999" s="40"/>
      <c r="AY1999"/>
    </row>
    <row r="2000" spans="4:51" ht="13" customHeight="1">
      <c r="D2000" s="25"/>
      <c r="AP2000" s="69"/>
      <c r="AQ2000" s="21"/>
      <c r="AR2000" s="30"/>
      <c r="AS2000" s="30"/>
      <c r="AT2000" s="30"/>
      <c r="AU2000" s="68"/>
      <c r="AV2000" s="30"/>
      <c r="AX2000" s="40"/>
      <c r="AY2000"/>
    </row>
    <row r="2001" spans="4:51" ht="13" customHeight="1">
      <c r="D2001" s="25"/>
      <c r="AP2001" s="69"/>
      <c r="AQ2001" s="21"/>
      <c r="AX2001" s="40"/>
      <c r="AY2001"/>
    </row>
    <row r="2002" spans="4:51" ht="13" customHeight="1">
      <c r="D2002" s="25"/>
      <c r="AP2002" s="69"/>
      <c r="AQ2002" s="21"/>
      <c r="AX2002" s="40"/>
      <c r="AY2002"/>
    </row>
    <row r="2003" spans="4:51" ht="13" customHeight="1">
      <c r="D2003" s="25"/>
      <c r="AP2003" s="69"/>
      <c r="AQ2003" s="21"/>
      <c r="AX2003" s="40"/>
      <c r="AY2003"/>
    </row>
    <row r="2004" spans="4:51" ht="13" customHeight="1">
      <c r="D2004" s="25"/>
      <c r="AP2004" s="69"/>
      <c r="AQ2004" s="21"/>
      <c r="AX2004" s="40"/>
      <c r="AY2004"/>
    </row>
    <row r="2005" spans="4:51" ht="13" customHeight="1">
      <c r="D2005" s="25"/>
      <c r="AP2005" s="69"/>
      <c r="AQ2005" s="21"/>
      <c r="AX2005" s="40"/>
      <c r="AY2005"/>
    </row>
    <row r="2006" spans="4:51" ht="13" customHeight="1">
      <c r="D2006" s="25"/>
      <c r="AP2006" s="69"/>
      <c r="AQ2006" s="21"/>
      <c r="AX2006" s="40"/>
      <c r="AY2006"/>
    </row>
    <row r="2007" spans="4:51" ht="13" customHeight="1">
      <c r="D2007" s="25"/>
      <c r="AP2007" s="69"/>
      <c r="AQ2007" s="21"/>
      <c r="AX2007" s="40"/>
      <c r="AY2007"/>
    </row>
    <row r="2008" spans="4:51" ht="13" customHeight="1">
      <c r="D2008" s="25"/>
      <c r="AP2008" s="69"/>
      <c r="AQ2008" s="21"/>
      <c r="AX2008" s="40"/>
      <c r="AY2008"/>
    </row>
    <row r="2009" spans="4:51" ht="13" customHeight="1">
      <c r="D2009" s="25"/>
      <c r="AP2009" s="69"/>
      <c r="AQ2009" s="21"/>
      <c r="AX2009" s="40"/>
      <c r="AY2009"/>
    </row>
    <row r="2010" spans="4:51" ht="13" customHeight="1">
      <c r="D2010" s="25"/>
      <c r="AP2010" s="69"/>
      <c r="AQ2010" s="21"/>
      <c r="AX2010" s="40"/>
      <c r="AY2010"/>
    </row>
    <row r="2011" spans="4:51" ht="13" customHeight="1">
      <c r="D2011" s="25"/>
      <c r="AP2011" s="69"/>
      <c r="AQ2011" s="21"/>
      <c r="AX2011" s="40"/>
      <c r="AY2011"/>
    </row>
    <row r="2012" spans="4:51" ht="13" customHeight="1">
      <c r="D2012" s="25"/>
      <c r="AP2012" s="69"/>
      <c r="AQ2012" s="21"/>
      <c r="AX2012" s="40"/>
      <c r="AY2012"/>
    </row>
    <row r="2013" spans="4:51" ht="13" customHeight="1">
      <c r="D2013" s="25"/>
      <c r="AP2013" s="69"/>
      <c r="AQ2013" s="21"/>
      <c r="AX2013" s="40"/>
      <c r="AY2013"/>
    </row>
    <row r="2014" spans="4:51" ht="13" customHeight="1">
      <c r="D2014" s="25"/>
      <c r="AP2014" s="69"/>
      <c r="AQ2014" s="21"/>
      <c r="AX2014" s="40"/>
      <c r="AY2014"/>
    </row>
    <row r="2015" spans="4:51" ht="13" customHeight="1">
      <c r="D2015" s="25"/>
      <c r="AP2015" s="69"/>
      <c r="AQ2015" s="21"/>
      <c r="AX2015" s="40"/>
      <c r="AY2015"/>
    </row>
    <row r="2016" spans="4:51" ht="13" customHeight="1">
      <c r="D2016" s="25"/>
      <c r="AP2016" s="69"/>
      <c r="AQ2016" s="21"/>
      <c r="AX2016" s="40"/>
      <c r="AY2016"/>
    </row>
    <row r="2017" spans="4:51" ht="13" customHeight="1">
      <c r="D2017" s="25"/>
      <c r="AP2017" s="69"/>
      <c r="AQ2017" s="21"/>
      <c r="AX2017" s="40"/>
      <c r="AY2017"/>
    </row>
    <row r="2018" spans="4:51" ht="13" customHeight="1">
      <c r="D2018" s="25"/>
      <c r="AP2018" s="69"/>
      <c r="AQ2018" s="21"/>
      <c r="AX2018" s="40"/>
      <c r="AY2018"/>
    </row>
    <row r="2019" spans="4:51" ht="13" customHeight="1">
      <c r="D2019" s="25"/>
      <c r="AP2019" s="69"/>
      <c r="AQ2019" s="21"/>
      <c r="AX2019" s="40"/>
      <c r="AY2019"/>
    </row>
    <row r="2020" spans="4:51" ht="13" customHeight="1">
      <c r="D2020" s="25"/>
      <c r="AP2020" s="69"/>
      <c r="AQ2020" s="21"/>
      <c r="AX2020" s="40"/>
      <c r="AY2020"/>
    </row>
    <row r="2021" spans="4:51" ht="13" customHeight="1">
      <c r="D2021" s="25"/>
      <c r="AP2021" s="69"/>
      <c r="AQ2021" s="21"/>
      <c r="AX2021" s="40"/>
      <c r="AY2021"/>
    </row>
    <row r="2022" spans="4:51" ht="13" customHeight="1">
      <c r="D2022" s="25"/>
      <c r="AP2022" s="69"/>
      <c r="AQ2022" s="21"/>
      <c r="AX2022" s="40"/>
      <c r="AY2022"/>
    </row>
    <row r="2023" spans="4:51" ht="13" customHeight="1">
      <c r="D2023" s="25"/>
      <c r="AP2023" s="69"/>
      <c r="AQ2023" s="21"/>
      <c r="AX2023" s="40"/>
      <c r="AY2023"/>
    </row>
    <row r="2024" spans="4:51" ht="13" customHeight="1">
      <c r="D2024" s="25"/>
      <c r="AP2024" s="69"/>
      <c r="AQ2024" s="21"/>
      <c r="AX2024" s="40"/>
      <c r="AY2024"/>
    </row>
    <row r="2025" spans="4:51" ht="13" customHeight="1">
      <c r="D2025" s="25"/>
      <c r="AP2025" s="69"/>
      <c r="AQ2025" s="21"/>
      <c r="AX2025" s="40"/>
      <c r="AY2025"/>
    </row>
    <row r="2026" spans="4:51" ht="13" customHeight="1">
      <c r="D2026" s="25"/>
      <c r="AP2026" s="69"/>
      <c r="AQ2026" s="21"/>
      <c r="AX2026" s="40"/>
      <c r="AY2026"/>
    </row>
    <row r="2027" spans="4:51" ht="13" customHeight="1">
      <c r="D2027" s="25"/>
      <c r="AP2027" s="69"/>
      <c r="AQ2027" s="21"/>
      <c r="AX2027" s="40"/>
      <c r="AY2027"/>
    </row>
    <row r="2028" spans="4:51" ht="13" customHeight="1">
      <c r="D2028" s="25"/>
      <c r="AP2028" s="69"/>
      <c r="AQ2028" s="21"/>
      <c r="AX2028" s="40"/>
      <c r="AY2028"/>
    </row>
    <row r="2029" spans="4:51" ht="13" customHeight="1">
      <c r="D2029" s="25"/>
      <c r="AP2029" s="69"/>
      <c r="AQ2029" s="21"/>
      <c r="AX2029" s="40"/>
      <c r="AY2029"/>
    </row>
    <row r="2030" spans="4:51" ht="13" customHeight="1">
      <c r="D2030" s="25"/>
      <c r="AP2030" s="69"/>
      <c r="AQ2030" s="21"/>
      <c r="AX2030" s="40"/>
      <c r="AY2030"/>
    </row>
    <row r="2031" spans="4:51" ht="13" customHeight="1">
      <c r="D2031" s="25"/>
      <c r="AP2031" s="69"/>
      <c r="AQ2031" s="21"/>
      <c r="AX2031" s="40"/>
      <c r="AY2031"/>
    </row>
    <row r="2032" spans="4:51" ht="13" customHeight="1">
      <c r="D2032" s="25"/>
      <c r="AP2032" s="69"/>
      <c r="AQ2032" s="21"/>
      <c r="AX2032" s="40"/>
      <c r="AY2032"/>
    </row>
    <row r="2033" spans="4:51" ht="13" customHeight="1">
      <c r="D2033" s="25"/>
      <c r="AP2033" s="69"/>
      <c r="AQ2033" s="21"/>
      <c r="AX2033" s="40"/>
      <c r="AY2033"/>
    </row>
    <row r="2034" spans="4:51" ht="13" customHeight="1">
      <c r="D2034" s="25"/>
      <c r="AP2034" s="69"/>
      <c r="AQ2034" s="21"/>
      <c r="AX2034" s="40"/>
      <c r="AY2034"/>
    </row>
    <row r="2035" spans="4:51" ht="13" customHeight="1">
      <c r="D2035" s="25"/>
      <c r="AP2035" s="69"/>
      <c r="AQ2035" s="21"/>
      <c r="AX2035" s="40"/>
      <c r="AY2035"/>
    </row>
    <row r="2036" spans="4:51" ht="13" customHeight="1">
      <c r="D2036" s="25"/>
      <c r="AP2036" s="69"/>
      <c r="AQ2036" s="21"/>
      <c r="AX2036" s="40"/>
      <c r="AY2036"/>
    </row>
    <row r="2037" spans="4:51" ht="13" customHeight="1">
      <c r="D2037" s="25"/>
      <c r="AP2037" s="69"/>
      <c r="AQ2037" s="21"/>
      <c r="AX2037" s="40"/>
      <c r="AY2037"/>
    </row>
    <row r="2038" spans="4:51" ht="13" customHeight="1">
      <c r="D2038" s="25"/>
      <c r="AP2038" s="69"/>
      <c r="AQ2038" s="21"/>
      <c r="AX2038" s="40"/>
      <c r="AY2038"/>
    </row>
    <row r="2039" spans="4:51" ht="13" customHeight="1">
      <c r="D2039" s="25"/>
      <c r="AP2039" s="69"/>
      <c r="AQ2039" s="21"/>
      <c r="AX2039" s="40"/>
      <c r="AY2039"/>
    </row>
    <row r="2040" spans="4:51" ht="13" customHeight="1">
      <c r="D2040" s="25"/>
      <c r="AP2040" s="69"/>
      <c r="AQ2040" s="21"/>
      <c r="AX2040" s="40"/>
      <c r="AY2040"/>
    </row>
    <row r="2041" spans="4:51" ht="13" customHeight="1">
      <c r="D2041" s="25"/>
      <c r="AP2041" s="69"/>
      <c r="AQ2041" s="21"/>
      <c r="AX2041" s="40"/>
      <c r="AY2041"/>
    </row>
    <row r="2042" spans="4:51" ht="13" customHeight="1">
      <c r="D2042" s="25"/>
      <c r="AP2042" s="69"/>
      <c r="AQ2042" s="21"/>
      <c r="AX2042" s="40"/>
      <c r="AY2042"/>
    </row>
    <row r="2043" spans="4:51" ht="13" customHeight="1">
      <c r="D2043" s="25"/>
      <c r="AP2043" s="69"/>
      <c r="AQ2043" s="21"/>
      <c r="AX2043" s="40"/>
      <c r="AY2043"/>
    </row>
    <row r="2044" spans="4:51" ht="13" customHeight="1">
      <c r="D2044" s="25"/>
      <c r="AP2044" s="69"/>
      <c r="AQ2044" s="21"/>
      <c r="AX2044" s="40"/>
      <c r="AY2044"/>
    </row>
    <row r="2045" spans="4:51" ht="13" customHeight="1">
      <c r="D2045" s="25"/>
      <c r="AP2045" s="69"/>
      <c r="AQ2045" s="21"/>
      <c r="AX2045" s="40"/>
      <c r="AY2045"/>
    </row>
    <row r="2046" spans="4:51" ht="13" customHeight="1">
      <c r="D2046" s="25"/>
      <c r="AP2046" s="69"/>
      <c r="AQ2046" s="21"/>
      <c r="AX2046" s="40"/>
      <c r="AY2046"/>
    </row>
    <row r="2047" spans="4:51" ht="13" customHeight="1">
      <c r="D2047" s="25"/>
      <c r="AP2047" s="69"/>
      <c r="AQ2047" s="21"/>
      <c r="AX2047" s="40"/>
      <c r="AY2047"/>
    </row>
    <row r="2048" spans="4:51" ht="13" customHeight="1">
      <c r="D2048" s="25"/>
      <c r="AP2048" s="69"/>
      <c r="AQ2048" s="21"/>
      <c r="AX2048" s="40"/>
      <c r="AY2048"/>
    </row>
    <row r="2049" spans="4:51" ht="13" customHeight="1">
      <c r="D2049" s="25"/>
      <c r="AP2049" s="69"/>
      <c r="AQ2049" s="21"/>
      <c r="AX2049" s="40"/>
      <c r="AY2049"/>
    </row>
    <row r="2050" spans="4:51" ht="13" customHeight="1">
      <c r="D2050" s="25"/>
      <c r="AP2050" s="69"/>
      <c r="AQ2050" s="21"/>
      <c r="AX2050" s="40"/>
      <c r="AY2050"/>
    </row>
    <row r="2051" spans="4:51" ht="13" customHeight="1">
      <c r="D2051" s="25"/>
      <c r="AP2051" s="69"/>
      <c r="AQ2051" s="21"/>
      <c r="AX2051" s="40"/>
      <c r="AY2051"/>
    </row>
    <row r="2052" spans="4:51" ht="13" customHeight="1">
      <c r="D2052" s="25"/>
      <c r="AP2052" s="69"/>
      <c r="AQ2052" s="21"/>
      <c r="AX2052" s="40"/>
      <c r="AY2052"/>
    </row>
    <row r="2053" spans="4:51" ht="13" customHeight="1">
      <c r="D2053" s="25"/>
      <c r="AP2053" s="69"/>
      <c r="AQ2053" s="21"/>
      <c r="AX2053" s="40"/>
      <c r="AY2053"/>
    </row>
    <row r="2054" spans="4:51" ht="13" customHeight="1">
      <c r="D2054" s="25"/>
      <c r="AP2054" s="69"/>
      <c r="AQ2054" s="21"/>
      <c r="AX2054" s="40"/>
      <c r="AY2054"/>
    </row>
    <row r="2055" spans="4:51" ht="13" customHeight="1">
      <c r="D2055" s="25"/>
      <c r="AP2055" s="69"/>
      <c r="AQ2055" s="21"/>
      <c r="AX2055" s="40"/>
      <c r="AY2055"/>
    </row>
    <row r="2056" spans="4:51" ht="13" customHeight="1">
      <c r="D2056" s="25"/>
      <c r="AP2056" s="69"/>
      <c r="AQ2056" s="21"/>
      <c r="AX2056" s="40"/>
      <c r="AY2056"/>
    </row>
    <row r="2057" spans="4:51" ht="13" customHeight="1">
      <c r="D2057" s="25"/>
      <c r="AP2057" s="69"/>
      <c r="AQ2057" s="21"/>
      <c r="AX2057" s="40"/>
      <c r="AY2057"/>
    </row>
    <row r="2058" spans="4:51" ht="13" customHeight="1">
      <c r="D2058" s="25"/>
      <c r="AP2058" s="69"/>
      <c r="AQ2058" s="21"/>
      <c r="AX2058" s="40"/>
      <c r="AY2058"/>
    </row>
    <row r="2059" spans="4:51" ht="13" customHeight="1">
      <c r="D2059" s="25"/>
      <c r="AP2059" s="69"/>
      <c r="AQ2059" s="21"/>
      <c r="AX2059" s="40"/>
      <c r="AY2059"/>
    </row>
    <row r="2060" spans="4:51" ht="13" customHeight="1">
      <c r="D2060" s="25"/>
      <c r="AP2060" s="69"/>
      <c r="AQ2060" s="21"/>
      <c r="AX2060" s="40"/>
      <c r="AY2060"/>
    </row>
    <row r="2061" spans="4:51" ht="13" customHeight="1">
      <c r="D2061" s="25"/>
      <c r="AP2061" s="69"/>
      <c r="AQ2061" s="21"/>
      <c r="AX2061" s="40"/>
      <c r="AY2061"/>
    </row>
    <row r="2062" spans="4:51" ht="13" customHeight="1">
      <c r="D2062" s="25"/>
      <c r="AP2062" s="69"/>
      <c r="AQ2062" s="21"/>
      <c r="AX2062" s="40"/>
      <c r="AY2062"/>
    </row>
    <row r="2063" spans="4:51" ht="13" customHeight="1">
      <c r="D2063" s="25"/>
      <c r="AP2063" s="69"/>
      <c r="AQ2063" s="21"/>
      <c r="AX2063" s="40"/>
      <c r="AY2063"/>
    </row>
    <row r="2064" spans="4:51" ht="13" customHeight="1">
      <c r="D2064" s="25"/>
      <c r="AP2064" s="69"/>
      <c r="AQ2064" s="21"/>
      <c r="AX2064" s="40"/>
      <c r="AY2064"/>
    </row>
    <row r="2065" spans="4:51" ht="13" customHeight="1">
      <c r="D2065" s="25"/>
      <c r="AP2065" s="69"/>
      <c r="AQ2065" s="21"/>
      <c r="AX2065" s="40"/>
      <c r="AY2065"/>
    </row>
    <row r="2066" spans="4:51" ht="13" customHeight="1">
      <c r="D2066" s="25"/>
      <c r="AP2066" s="69"/>
      <c r="AQ2066" s="21"/>
      <c r="AX2066" s="40"/>
      <c r="AY2066"/>
    </row>
    <row r="2067" spans="4:51" ht="13" customHeight="1">
      <c r="D2067" s="25"/>
      <c r="AP2067" s="69"/>
      <c r="AQ2067" s="21"/>
      <c r="AX2067" s="40"/>
      <c r="AY2067"/>
    </row>
    <row r="2068" spans="4:51" ht="13" customHeight="1">
      <c r="D2068" s="25"/>
      <c r="AP2068" s="69"/>
      <c r="AQ2068" s="21"/>
      <c r="AX2068" s="40"/>
      <c r="AY2068"/>
    </row>
    <row r="2069" spans="4:51" ht="13" customHeight="1">
      <c r="D2069" s="25"/>
      <c r="AP2069" s="69"/>
      <c r="AQ2069" s="21"/>
      <c r="AX2069" s="40"/>
      <c r="AY2069"/>
    </row>
    <row r="2070" spans="4:51" ht="13" customHeight="1">
      <c r="D2070" s="25"/>
      <c r="AP2070" s="69"/>
      <c r="AQ2070" s="21"/>
      <c r="AX2070" s="40"/>
      <c r="AY2070"/>
    </row>
    <row r="2071" spans="4:51" ht="13" customHeight="1">
      <c r="D2071" s="25"/>
      <c r="AP2071" s="69"/>
      <c r="AQ2071" s="21"/>
      <c r="AX2071" s="40"/>
      <c r="AY2071"/>
    </row>
    <row r="2072" spans="4:51" ht="13" customHeight="1">
      <c r="D2072" s="25"/>
      <c r="AP2072" s="69"/>
      <c r="AQ2072" s="21"/>
      <c r="AX2072" s="40"/>
      <c r="AY2072"/>
    </row>
    <row r="2073" spans="4:51" ht="13" customHeight="1">
      <c r="D2073" s="25"/>
      <c r="AP2073" s="69"/>
      <c r="AQ2073" s="21"/>
      <c r="AX2073" s="40"/>
      <c r="AY2073"/>
    </row>
    <row r="2074" spans="4:51" ht="13" customHeight="1">
      <c r="D2074" s="25"/>
      <c r="AP2074" s="69"/>
      <c r="AQ2074" s="21"/>
      <c r="AX2074" s="40"/>
      <c r="AY2074"/>
    </row>
    <row r="2075" spans="4:51" ht="13" customHeight="1">
      <c r="D2075" s="25"/>
      <c r="AP2075" s="69"/>
      <c r="AQ2075" s="21"/>
      <c r="AX2075" s="40"/>
      <c r="AY2075"/>
    </row>
    <row r="2076" spans="4:51" ht="13" customHeight="1">
      <c r="D2076" s="25"/>
      <c r="AP2076" s="69"/>
      <c r="AQ2076" s="21"/>
      <c r="AX2076" s="40"/>
      <c r="AY2076"/>
    </row>
    <row r="2077" spans="4:51" ht="13" customHeight="1">
      <c r="D2077" s="25"/>
      <c r="AP2077" s="69"/>
      <c r="AQ2077" s="21"/>
      <c r="AX2077" s="40"/>
      <c r="AY2077"/>
    </row>
    <row r="2078" spans="4:51" ht="13" customHeight="1">
      <c r="D2078" s="25"/>
      <c r="AP2078" s="69"/>
      <c r="AQ2078" s="21"/>
      <c r="AX2078" s="40"/>
      <c r="AY2078"/>
    </row>
    <row r="2079" spans="4:51" ht="13" customHeight="1">
      <c r="D2079" s="25"/>
      <c r="AP2079" s="69"/>
      <c r="AQ2079" s="21"/>
      <c r="AX2079" s="40"/>
      <c r="AY2079"/>
    </row>
    <row r="2080" spans="4:51" ht="13" customHeight="1">
      <c r="D2080" s="25"/>
      <c r="AP2080" s="69"/>
      <c r="AQ2080" s="21"/>
      <c r="AX2080" s="40"/>
      <c r="AY2080"/>
    </row>
    <row r="2081" spans="4:51" ht="13" customHeight="1">
      <c r="D2081" s="25"/>
      <c r="AP2081" s="69"/>
      <c r="AQ2081" s="21"/>
      <c r="AX2081" s="40"/>
      <c r="AY2081"/>
    </row>
    <row r="2082" spans="4:51" ht="13" customHeight="1">
      <c r="D2082" s="25"/>
      <c r="AP2082" s="69"/>
      <c r="AQ2082" s="21"/>
      <c r="AX2082" s="40"/>
      <c r="AY2082"/>
    </row>
    <row r="2083" spans="4:51" ht="13" customHeight="1">
      <c r="D2083" s="25"/>
      <c r="AP2083" s="69"/>
      <c r="AQ2083" s="21"/>
      <c r="AX2083" s="40"/>
      <c r="AY2083"/>
    </row>
    <row r="2084" spans="4:51" ht="13" customHeight="1">
      <c r="D2084" s="25"/>
      <c r="AP2084" s="69"/>
      <c r="AQ2084" s="21"/>
      <c r="AX2084" s="40"/>
      <c r="AY2084"/>
    </row>
    <row r="2085" spans="4:51" ht="13" customHeight="1">
      <c r="D2085" s="25"/>
      <c r="AP2085" s="69"/>
      <c r="AQ2085" s="21"/>
      <c r="AX2085" s="40"/>
      <c r="AY2085"/>
    </row>
    <row r="2086" spans="4:51" ht="13" customHeight="1">
      <c r="D2086" s="25"/>
      <c r="AP2086" s="69"/>
      <c r="AQ2086" s="21"/>
      <c r="AX2086" s="40"/>
      <c r="AY2086"/>
    </row>
    <row r="2087" spans="4:51" ht="13" customHeight="1">
      <c r="D2087" s="25"/>
      <c r="AP2087" s="69"/>
      <c r="AQ2087" s="21"/>
      <c r="AX2087" s="40"/>
      <c r="AY2087"/>
    </row>
    <row r="2088" spans="4:51" ht="13" customHeight="1">
      <c r="D2088" s="25"/>
      <c r="AP2088" s="69"/>
      <c r="AQ2088" s="21"/>
      <c r="AX2088" s="40"/>
      <c r="AY2088"/>
    </row>
    <row r="2089" spans="4:51" ht="13" customHeight="1">
      <c r="D2089" s="25"/>
      <c r="AP2089" s="69"/>
      <c r="AQ2089" s="21"/>
      <c r="AX2089" s="40"/>
      <c r="AY2089"/>
    </row>
    <row r="2090" spans="4:51" ht="13" customHeight="1">
      <c r="D2090" s="25"/>
      <c r="AP2090" s="69"/>
      <c r="AQ2090" s="21"/>
      <c r="AX2090" s="40"/>
      <c r="AY2090"/>
    </row>
    <row r="2091" spans="4:51" ht="13" customHeight="1">
      <c r="D2091" s="25"/>
      <c r="AP2091" s="69"/>
      <c r="AQ2091" s="21"/>
      <c r="AX2091" s="40"/>
      <c r="AY2091"/>
    </row>
    <row r="2092" spans="4:51" ht="13" customHeight="1">
      <c r="D2092" s="25"/>
      <c r="AP2092" s="69"/>
      <c r="AQ2092" s="21"/>
      <c r="AX2092" s="40"/>
      <c r="AY2092"/>
    </row>
    <row r="2093" spans="4:51" ht="13" customHeight="1">
      <c r="D2093" s="25"/>
      <c r="AP2093" s="69"/>
      <c r="AQ2093" s="21"/>
      <c r="AX2093" s="40"/>
      <c r="AY2093"/>
    </row>
    <row r="2094" spans="4:51" ht="13" customHeight="1">
      <c r="D2094" s="25"/>
      <c r="AP2094" s="69"/>
      <c r="AQ2094" s="21"/>
      <c r="AX2094" s="40"/>
      <c r="AY2094"/>
    </row>
    <row r="2095" spans="4:51" ht="13" customHeight="1">
      <c r="D2095" s="25"/>
      <c r="AP2095" s="69"/>
      <c r="AQ2095" s="21"/>
      <c r="AX2095" s="40"/>
      <c r="AY2095"/>
    </row>
    <row r="2096" spans="4:51" ht="13" customHeight="1">
      <c r="D2096" s="25"/>
      <c r="AP2096" s="69"/>
      <c r="AQ2096" s="21"/>
      <c r="AX2096" s="40"/>
      <c r="AY2096"/>
    </row>
    <row r="2097" spans="4:51" ht="13" customHeight="1">
      <c r="D2097" s="25"/>
      <c r="AP2097" s="69"/>
      <c r="AQ2097" s="21"/>
      <c r="AX2097" s="40"/>
      <c r="AY2097"/>
    </row>
    <row r="2098" spans="4:51" ht="13" customHeight="1">
      <c r="D2098" s="25"/>
      <c r="AP2098" s="69"/>
      <c r="AQ2098" s="21"/>
      <c r="AX2098" s="40"/>
      <c r="AY2098"/>
    </row>
    <row r="2099" spans="4:51" ht="13" customHeight="1">
      <c r="D2099" s="25"/>
      <c r="AP2099" s="69"/>
      <c r="AQ2099" s="21"/>
      <c r="AX2099" s="40"/>
      <c r="AY2099"/>
    </row>
    <row r="2100" spans="4:51" ht="13" customHeight="1">
      <c r="D2100" s="25"/>
      <c r="AP2100" s="69"/>
      <c r="AQ2100" s="21"/>
      <c r="AX2100" s="40"/>
      <c r="AY2100"/>
    </row>
    <row r="2101" spans="4:51" ht="13" customHeight="1">
      <c r="D2101" s="25"/>
      <c r="AP2101" s="69"/>
      <c r="AQ2101" s="21"/>
      <c r="AX2101" s="40"/>
      <c r="AY2101"/>
    </row>
    <row r="2102" spans="4:51" ht="13" customHeight="1">
      <c r="D2102" s="25"/>
      <c r="AP2102" s="69"/>
      <c r="AQ2102" s="21"/>
      <c r="AX2102" s="40"/>
      <c r="AY2102"/>
    </row>
    <row r="2103" spans="4:51" ht="13" customHeight="1">
      <c r="D2103" s="25"/>
      <c r="AP2103" s="69"/>
      <c r="AQ2103" s="21"/>
      <c r="AX2103" s="40"/>
      <c r="AY2103"/>
    </row>
    <row r="2104" spans="4:51" ht="13" customHeight="1">
      <c r="D2104" s="25"/>
      <c r="AP2104" s="69"/>
      <c r="AQ2104" s="21"/>
      <c r="AX2104" s="40"/>
      <c r="AY2104"/>
    </row>
    <row r="2105" spans="4:51" ht="13" customHeight="1">
      <c r="D2105" s="25"/>
      <c r="AP2105" s="69"/>
      <c r="AQ2105" s="21"/>
      <c r="AX2105" s="40"/>
      <c r="AY2105"/>
    </row>
    <row r="2106" spans="4:51" ht="13" customHeight="1">
      <c r="D2106" s="25"/>
      <c r="AP2106" s="69"/>
      <c r="AQ2106" s="21"/>
      <c r="AX2106" s="40"/>
      <c r="AY2106"/>
    </row>
    <row r="2107" spans="4:51" ht="13" customHeight="1">
      <c r="D2107" s="25"/>
      <c r="AP2107" s="69"/>
      <c r="AQ2107" s="21"/>
      <c r="AX2107" s="40"/>
      <c r="AY2107"/>
    </row>
    <row r="2108" spans="4:51" ht="13" customHeight="1">
      <c r="D2108" s="25"/>
      <c r="AP2108" s="69"/>
      <c r="AQ2108" s="21"/>
      <c r="AX2108" s="40"/>
      <c r="AY2108"/>
    </row>
    <row r="2109" spans="4:51" ht="13" customHeight="1">
      <c r="D2109" s="25"/>
      <c r="AP2109" s="69"/>
      <c r="AQ2109" s="21"/>
      <c r="AX2109" s="40"/>
      <c r="AY2109"/>
    </row>
    <row r="2110" spans="4:51" ht="13" customHeight="1">
      <c r="D2110" s="25"/>
      <c r="AP2110" s="69"/>
      <c r="AQ2110" s="21"/>
      <c r="AX2110" s="40"/>
      <c r="AY2110"/>
    </row>
    <row r="2111" spans="4:51" ht="13" customHeight="1">
      <c r="D2111" s="25"/>
      <c r="AP2111" s="69"/>
      <c r="AQ2111" s="21"/>
      <c r="AX2111" s="40"/>
      <c r="AY2111"/>
    </row>
    <row r="2112" spans="4:51" ht="13" customHeight="1">
      <c r="D2112" s="25"/>
      <c r="AP2112" s="69"/>
      <c r="AQ2112" s="21"/>
      <c r="AX2112" s="40"/>
      <c r="AY2112"/>
    </row>
    <row r="2113" spans="4:51" ht="13" customHeight="1">
      <c r="D2113" s="25"/>
      <c r="AP2113" s="69"/>
      <c r="AQ2113" s="21"/>
      <c r="AX2113" s="40"/>
      <c r="AY2113"/>
    </row>
    <row r="2114" spans="4:51" ht="13" customHeight="1">
      <c r="D2114" s="25"/>
      <c r="AP2114" s="69"/>
      <c r="AQ2114" s="21"/>
      <c r="AX2114" s="40"/>
      <c r="AY2114"/>
    </row>
    <row r="2115" spans="4:51" ht="13" customHeight="1">
      <c r="D2115" s="25"/>
      <c r="AP2115" s="69"/>
      <c r="AQ2115" s="21"/>
      <c r="AX2115" s="40"/>
      <c r="AY2115"/>
    </row>
    <row r="2116" spans="4:51" ht="13" customHeight="1">
      <c r="D2116" s="25"/>
      <c r="AP2116" s="69"/>
      <c r="AQ2116" s="21"/>
      <c r="AX2116" s="40"/>
      <c r="AY2116"/>
    </row>
    <row r="2117" spans="4:51" ht="13" customHeight="1">
      <c r="D2117" s="25"/>
      <c r="AP2117" s="69"/>
      <c r="AQ2117" s="21"/>
      <c r="AX2117" s="40"/>
      <c r="AY2117"/>
    </row>
    <row r="2118" spans="4:51" ht="13" customHeight="1">
      <c r="D2118" s="25"/>
      <c r="AP2118" s="69"/>
      <c r="AQ2118" s="21"/>
      <c r="AX2118" s="40"/>
      <c r="AY2118"/>
    </row>
    <row r="2119" spans="4:51" ht="13" customHeight="1">
      <c r="D2119" s="25"/>
      <c r="AP2119" s="69"/>
      <c r="AQ2119" s="21"/>
      <c r="AX2119" s="40"/>
      <c r="AY2119"/>
    </row>
    <row r="2120" spans="4:51" ht="13" customHeight="1">
      <c r="D2120" s="25"/>
      <c r="AP2120" s="69"/>
      <c r="AQ2120" s="21"/>
      <c r="AX2120" s="40"/>
      <c r="AY2120"/>
    </row>
    <row r="2121" spans="4:51" ht="13" customHeight="1">
      <c r="D2121" s="25"/>
      <c r="AP2121" s="69"/>
      <c r="AQ2121" s="21"/>
      <c r="AX2121" s="40"/>
      <c r="AY2121"/>
    </row>
    <row r="2122" spans="4:51" ht="13" customHeight="1">
      <c r="D2122" s="25"/>
      <c r="AP2122" s="69"/>
      <c r="AQ2122" s="21"/>
      <c r="AX2122" s="40"/>
      <c r="AY2122"/>
    </row>
    <row r="2123" spans="4:51" ht="13" customHeight="1">
      <c r="D2123" s="25"/>
      <c r="AP2123" s="69"/>
      <c r="AQ2123" s="21"/>
      <c r="AX2123" s="40"/>
      <c r="AY2123"/>
    </row>
    <row r="2124" spans="4:51" ht="13" customHeight="1">
      <c r="D2124" s="25"/>
      <c r="AP2124" s="69"/>
      <c r="AQ2124" s="21"/>
      <c r="AX2124" s="40"/>
      <c r="AY2124"/>
    </row>
    <row r="2125" spans="4:51" ht="13" customHeight="1">
      <c r="D2125" s="25"/>
      <c r="AP2125" s="69"/>
      <c r="AQ2125" s="21"/>
      <c r="AX2125" s="40"/>
      <c r="AY2125"/>
    </row>
    <row r="2126" spans="4:51" ht="13" customHeight="1">
      <c r="D2126" s="25"/>
      <c r="AP2126" s="69"/>
      <c r="AQ2126" s="21"/>
      <c r="AX2126" s="40"/>
      <c r="AY2126"/>
    </row>
    <row r="2127" spans="4:51" ht="13" customHeight="1">
      <c r="D2127" s="25"/>
      <c r="AP2127" s="69"/>
      <c r="AQ2127" s="21"/>
      <c r="AX2127" s="40"/>
      <c r="AY2127"/>
    </row>
    <row r="2128" spans="4:51" ht="13" customHeight="1">
      <c r="D2128" s="25"/>
      <c r="AP2128" s="69"/>
      <c r="AQ2128" s="21"/>
      <c r="AX2128" s="40"/>
      <c r="AY2128"/>
    </row>
    <row r="2129" spans="4:51" ht="13" customHeight="1">
      <c r="D2129" s="25"/>
      <c r="AP2129" s="69"/>
      <c r="AQ2129" s="21"/>
      <c r="AX2129" s="40"/>
      <c r="AY2129"/>
    </row>
    <row r="2130" spans="4:51" ht="13" customHeight="1">
      <c r="D2130" s="25"/>
      <c r="AP2130" s="69"/>
      <c r="AQ2130" s="21"/>
      <c r="AX2130" s="40"/>
      <c r="AY2130"/>
    </row>
    <row r="2131" spans="4:51" ht="13" customHeight="1">
      <c r="D2131" s="25"/>
      <c r="AP2131" s="69"/>
      <c r="AQ2131" s="21"/>
      <c r="AX2131" s="40"/>
      <c r="AY2131"/>
    </row>
    <row r="2132" spans="4:51" ht="13" customHeight="1">
      <c r="D2132" s="25"/>
      <c r="AP2132" s="69"/>
      <c r="AQ2132" s="21"/>
      <c r="AX2132" s="40"/>
      <c r="AY2132"/>
    </row>
    <row r="2133" spans="4:51" ht="13" customHeight="1">
      <c r="D2133" s="25"/>
      <c r="AP2133" s="69"/>
      <c r="AQ2133" s="21"/>
      <c r="AX2133" s="40"/>
      <c r="AY2133"/>
    </row>
    <row r="2134" spans="4:51" ht="13" customHeight="1">
      <c r="D2134" s="25"/>
      <c r="AP2134" s="69"/>
      <c r="AQ2134" s="21"/>
      <c r="AX2134" s="40"/>
      <c r="AY2134"/>
    </row>
    <row r="2135" spans="4:51" ht="13" customHeight="1">
      <c r="D2135" s="25"/>
      <c r="AP2135" s="69"/>
      <c r="AQ2135" s="21"/>
      <c r="AX2135" s="40"/>
      <c r="AY2135"/>
    </row>
    <row r="2136" spans="4:51" ht="13" customHeight="1">
      <c r="D2136" s="25"/>
      <c r="AP2136" s="69"/>
      <c r="AQ2136" s="21"/>
      <c r="AX2136" s="40"/>
      <c r="AY2136"/>
    </row>
    <row r="2137" spans="4:51" ht="13" customHeight="1">
      <c r="D2137" s="25"/>
      <c r="AP2137" s="69"/>
      <c r="AQ2137" s="21"/>
      <c r="AX2137" s="40"/>
      <c r="AY2137"/>
    </row>
    <row r="2138" spans="4:51" ht="13" customHeight="1">
      <c r="D2138" s="25"/>
      <c r="AP2138" s="69"/>
      <c r="AQ2138" s="21"/>
      <c r="AX2138" s="40"/>
      <c r="AY2138"/>
    </row>
    <row r="2139" spans="4:51" ht="13" customHeight="1">
      <c r="D2139" s="25"/>
      <c r="AP2139" s="69"/>
      <c r="AQ2139" s="21"/>
      <c r="AX2139" s="40"/>
      <c r="AY2139"/>
    </row>
    <row r="2140" spans="4:51" ht="13" customHeight="1">
      <c r="D2140" s="25"/>
      <c r="AP2140" s="69"/>
      <c r="AQ2140" s="21"/>
      <c r="AX2140" s="40"/>
      <c r="AY2140"/>
    </row>
    <row r="2141" spans="4:51" ht="13" customHeight="1">
      <c r="D2141" s="25"/>
      <c r="AP2141" s="69"/>
      <c r="AQ2141" s="21"/>
      <c r="AX2141" s="40"/>
      <c r="AY2141"/>
    </row>
    <row r="2142" spans="4:51" ht="13" customHeight="1">
      <c r="D2142" s="25"/>
      <c r="AP2142" s="69"/>
      <c r="AQ2142" s="21"/>
      <c r="AX2142" s="40"/>
      <c r="AY2142"/>
    </row>
    <row r="2143" spans="4:51" ht="13" customHeight="1">
      <c r="D2143" s="25"/>
      <c r="AP2143" s="69"/>
      <c r="AQ2143" s="21"/>
      <c r="AX2143" s="40"/>
      <c r="AY2143"/>
    </row>
    <row r="2144" spans="4:51" ht="13" customHeight="1">
      <c r="D2144" s="25"/>
      <c r="AP2144" s="69"/>
      <c r="AQ2144" s="21"/>
      <c r="AX2144" s="40"/>
      <c r="AY2144"/>
    </row>
    <row r="2145" spans="4:51" ht="13" customHeight="1">
      <c r="D2145" s="25"/>
      <c r="AP2145" s="69"/>
      <c r="AQ2145" s="21"/>
      <c r="AX2145" s="40"/>
      <c r="AY2145"/>
    </row>
    <row r="2146" spans="4:51" ht="13" customHeight="1">
      <c r="D2146" s="25"/>
      <c r="AP2146" s="69"/>
      <c r="AQ2146" s="21"/>
      <c r="AX2146" s="40"/>
      <c r="AY2146"/>
    </row>
    <row r="2147" spans="4:51" ht="13" customHeight="1">
      <c r="D2147" s="25"/>
      <c r="AP2147" s="69"/>
      <c r="AQ2147" s="21"/>
      <c r="AX2147" s="40"/>
      <c r="AY2147"/>
    </row>
    <row r="2148" spans="4:51" ht="13" customHeight="1">
      <c r="D2148" s="25"/>
      <c r="AP2148" s="69"/>
      <c r="AQ2148" s="21"/>
      <c r="AX2148" s="40"/>
      <c r="AY2148"/>
    </row>
    <row r="2149" spans="4:51" ht="13" customHeight="1">
      <c r="D2149" s="25"/>
      <c r="AP2149" s="69"/>
      <c r="AQ2149" s="21"/>
      <c r="AX2149" s="40"/>
      <c r="AY2149"/>
    </row>
    <row r="2150" spans="4:51" ht="13" customHeight="1">
      <c r="D2150" s="25"/>
      <c r="AP2150" s="69"/>
      <c r="AQ2150" s="21"/>
      <c r="AX2150" s="40"/>
      <c r="AY2150"/>
    </row>
    <row r="2151" spans="4:51" ht="13" customHeight="1">
      <c r="D2151" s="25"/>
      <c r="AP2151" s="69"/>
      <c r="AQ2151" s="21"/>
      <c r="AX2151" s="40"/>
      <c r="AY2151"/>
    </row>
    <row r="2152" spans="4:51" ht="13" customHeight="1">
      <c r="D2152" s="25"/>
      <c r="AP2152" s="69"/>
      <c r="AQ2152" s="21"/>
      <c r="AX2152" s="40"/>
      <c r="AY2152"/>
    </row>
    <row r="2153" spans="4:51" ht="13" customHeight="1">
      <c r="D2153" s="25"/>
      <c r="AP2153" s="69"/>
      <c r="AQ2153" s="21"/>
      <c r="AX2153" s="40"/>
      <c r="AY2153"/>
    </row>
    <row r="2154" spans="4:51" ht="13" customHeight="1">
      <c r="D2154" s="25"/>
      <c r="AP2154" s="69"/>
      <c r="AQ2154" s="21"/>
      <c r="AX2154" s="40"/>
      <c r="AY2154"/>
    </row>
    <row r="2155" spans="4:51" ht="13" customHeight="1">
      <c r="D2155" s="25"/>
      <c r="AP2155" s="69"/>
      <c r="AQ2155" s="21"/>
      <c r="AX2155" s="40"/>
      <c r="AY2155"/>
    </row>
    <row r="2156" spans="4:51" ht="13" customHeight="1">
      <c r="D2156" s="25"/>
      <c r="AP2156" s="69"/>
      <c r="AQ2156" s="21"/>
      <c r="AX2156" s="40"/>
      <c r="AY2156"/>
    </row>
    <row r="2157" spans="4:51" ht="13" customHeight="1">
      <c r="D2157" s="25"/>
      <c r="AP2157" s="69"/>
      <c r="AQ2157" s="21"/>
      <c r="AX2157" s="40"/>
      <c r="AY2157"/>
    </row>
    <row r="2158" spans="4:51" ht="13" customHeight="1">
      <c r="D2158" s="25"/>
      <c r="AP2158" s="69"/>
      <c r="AQ2158" s="21"/>
      <c r="AX2158" s="40"/>
      <c r="AY2158"/>
    </row>
    <row r="2159" spans="4:51" ht="13" customHeight="1">
      <c r="D2159" s="25"/>
      <c r="AP2159" s="69"/>
      <c r="AQ2159" s="21"/>
      <c r="AX2159" s="40"/>
      <c r="AY2159"/>
    </row>
    <row r="2160" spans="4:51" ht="13" customHeight="1">
      <c r="D2160" s="25"/>
      <c r="AP2160" s="69"/>
      <c r="AQ2160" s="21"/>
      <c r="AX2160" s="40"/>
      <c r="AY2160"/>
    </row>
    <row r="2161" spans="4:51" ht="13" customHeight="1">
      <c r="D2161" s="25"/>
      <c r="AP2161" s="69"/>
      <c r="AQ2161" s="21"/>
      <c r="AX2161" s="40"/>
      <c r="AY2161"/>
    </row>
    <row r="2162" spans="4:51" ht="13" customHeight="1">
      <c r="D2162" s="25"/>
      <c r="AP2162" s="69"/>
      <c r="AQ2162" s="21"/>
      <c r="AX2162" s="40"/>
      <c r="AY2162"/>
    </row>
    <row r="2163" spans="4:51" ht="13" customHeight="1">
      <c r="D2163" s="25"/>
      <c r="AP2163" s="69"/>
      <c r="AQ2163" s="21"/>
      <c r="AX2163" s="40"/>
      <c r="AY2163"/>
    </row>
    <row r="2164" spans="4:51" ht="13" customHeight="1">
      <c r="D2164" s="25"/>
      <c r="AP2164" s="69"/>
      <c r="AQ2164" s="21"/>
      <c r="AX2164" s="40"/>
      <c r="AY2164"/>
    </row>
    <row r="2165" spans="4:51" ht="13" customHeight="1">
      <c r="D2165" s="25"/>
      <c r="AP2165" s="69"/>
      <c r="AQ2165" s="21"/>
      <c r="AX2165" s="40"/>
      <c r="AY2165"/>
    </row>
    <row r="2166" spans="4:51" ht="13" customHeight="1">
      <c r="D2166" s="25"/>
      <c r="AP2166" s="69"/>
      <c r="AQ2166" s="21"/>
      <c r="AX2166" s="40"/>
      <c r="AY2166"/>
    </row>
    <row r="2167" spans="4:51" ht="13" customHeight="1">
      <c r="D2167" s="25"/>
      <c r="AP2167" s="69"/>
      <c r="AQ2167" s="21"/>
      <c r="AX2167" s="40"/>
      <c r="AY2167"/>
    </row>
    <row r="2168" spans="4:51" ht="13" customHeight="1">
      <c r="D2168" s="25"/>
      <c r="AP2168" s="69"/>
      <c r="AQ2168" s="21"/>
      <c r="AX2168" s="40"/>
      <c r="AY2168"/>
    </row>
    <row r="2169" spans="4:51" ht="13" customHeight="1">
      <c r="D2169" s="25"/>
      <c r="AP2169" s="69"/>
      <c r="AQ2169" s="21"/>
      <c r="AX2169" s="40"/>
      <c r="AY2169"/>
    </row>
    <row r="2170" spans="4:51" ht="13" customHeight="1">
      <c r="D2170" s="25"/>
      <c r="AP2170" s="69"/>
      <c r="AQ2170" s="21"/>
      <c r="AX2170" s="40"/>
      <c r="AY2170"/>
    </row>
    <row r="2171" spans="4:51" ht="13" customHeight="1">
      <c r="D2171" s="25"/>
      <c r="AP2171" s="69"/>
      <c r="AQ2171" s="21"/>
      <c r="AX2171" s="40"/>
      <c r="AY2171"/>
    </row>
    <row r="2172" spans="4:51" ht="13" customHeight="1">
      <c r="D2172" s="25"/>
      <c r="AP2172" s="69"/>
      <c r="AQ2172" s="21"/>
      <c r="AX2172" s="40"/>
      <c r="AY2172"/>
    </row>
    <row r="2173" spans="4:51" ht="13" customHeight="1">
      <c r="D2173" s="25"/>
      <c r="AP2173" s="69"/>
      <c r="AQ2173" s="21"/>
      <c r="AX2173" s="40"/>
      <c r="AY2173"/>
    </row>
    <row r="2174" spans="4:51" ht="13" customHeight="1">
      <c r="D2174" s="25"/>
      <c r="AP2174" s="69"/>
      <c r="AQ2174" s="21"/>
      <c r="AX2174" s="40"/>
      <c r="AY2174"/>
    </row>
    <row r="2175" spans="4:51" ht="13" customHeight="1">
      <c r="D2175" s="25"/>
      <c r="AP2175" s="69"/>
      <c r="AQ2175" s="21"/>
      <c r="AX2175" s="40"/>
      <c r="AY2175"/>
    </row>
    <row r="2176" spans="4:51" ht="13" customHeight="1">
      <c r="D2176" s="25"/>
      <c r="AP2176" s="69"/>
      <c r="AQ2176" s="21"/>
      <c r="AX2176" s="40"/>
      <c r="AY2176"/>
    </row>
    <row r="2177" spans="4:51" ht="13" customHeight="1">
      <c r="D2177" s="25"/>
      <c r="AP2177" s="69"/>
      <c r="AQ2177" s="21"/>
      <c r="AX2177" s="40"/>
      <c r="AY2177"/>
    </row>
    <row r="2178" spans="4:51" ht="13" customHeight="1">
      <c r="D2178" s="25"/>
      <c r="AP2178" s="69"/>
      <c r="AQ2178" s="21"/>
      <c r="AX2178" s="40"/>
      <c r="AY2178"/>
    </row>
    <row r="2179" spans="4:51" ht="13" customHeight="1">
      <c r="D2179" s="25"/>
      <c r="AP2179" s="69"/>
      <c r="AQ2179" s="21"/>
      <c r="AX2179" s="40"/>
      <c r="AY2179"/>
    </row>
    <row r="2180" spans="4:51" ht="13" customHeight="1">
      <c r="D2180" s="25"/>
      <c r="AP2180" s="69"/>
      <c r="AQ2180" s="21"/>
      <c r="AX2180" s="40"/>
      <c r="AY2180"/>
    </row>
    <row r="2181" spans="4:51" ht="13" customHeight="1">
      <c r="D2181" s="25"/>
      <c r="AP2181" s="69"/>
      <c r="AQ2181" s="21"/>
      <c r="AX2181" s="40"/>
      <c r="AY2181"/>
    </row>
    <row r="2182" spans="4:51" ht="13" customHeight="1">
      <c r="D2182" s="25"/>
      <c r="AP2182" s="69"/>
      <c r="AQ2182" s="21"/>
      <c r="AX2182" s="40"/>
      <c r="AY2182"/>
    </row>
    <row r="2183" spans="4:51" ht="13" customHeight="1">
      <c r="D2183" s="25"/>
      <c r="AP2183" s="69"/>
      <c r="AQ2183" s="21"/>
      <c r="AX2183" s="40"/>
      <c r="AY2183"/>
    </row>
    <row r="2184" spans="4:51" ht="13" customHeight="1">
      <c r="D2184" s="25"/>
      <c r="AP2184" s="69"/>
      <c r="AQ2184" s="21"/>
      <c r="AX2184" s="40"/>
      <c r="AY2184"/>
    </row>
    <row r="2185" spans="4:51" ht="13" customHeight="1">
      <c r="D2185" s="25"/>
      <c r="AP2185" s="69"/>
      <c r="AQ2185" s="21"/>
      <c r="AX2185" s="40"/>
      <c r="AY2185"/>
    </row>
    <row r="2186" spans="4:51" ht="13" customHeight="1">
      <c r="D2186" s="25"/>
      <c r="AP2186" s="69"/>
      <c r="AQ2186" s="21"/>
      <c r="AX2186" s="40"/>
      <c r="AY2186"/>
    </row>
    <row r="2187" spans="4:51" ht="13" customHeight="1">
      <c r="D2187" s="25"/>
      <c r="AP2187" s="69"/>
      <c r="AQ2187" s="21"/>
      <c r="AX2187" s="40"/>
      <c r="AY2187"/>
    </row>
    <row r="2188" spans="4:51" ht="13" customHeight="1">
      <c r="D2188" s="25"/>
      <c r="AP2188" s="69"/>
      <c r="AQ2188" s="21"/>
      <c r="AX2188" s="40"/>
      <c r="AY2188"/>
    </row>
    <row r="2189" spans="4:51" ht="13" customHeight="1">
      <c r="D2189" s="25"/>
      <c r="AP2189" s="69"/>
      <c r="AQ2189" s="21"/>
      <c r="AX2189" s="40"/>
      <c r="AY2189"/>
    </row>
    <row r="2190" spans="4:51" ht="13" customHeight="1">
      <c r="D2190" s="25"/>
      <c r="AP2190" s="69"/>
      <c r="AQ2190" s="21"/>
      <c r="AX2190" s="40"/>
      <c r="AY2190"/>
    </row>
    <row r="2191" spans="4:51" ht="13" customHeight="1">
      <c r="D2191" s="25"/>
      <c r="AP2191" s="69"/>
      <c r="AQ2191" s="21"/>
      <c r="AX2191" s="40"/>
      <c r="AY2191"/>
    </row>
    <row r="2192" spans="4:51" ht="13" customHeight="1">
      <c r="D2192" s="25"/>
      <c r="AP2192" s="69"/>
      <c r="AQ2192" s="21"/>
      <c r="AX2192" s="40"/>
      <c r="AY2192"/>
    </row>
    <row r="2193" spans="4:51" ht="13" customHeight="1">
      <c r="D2193" s="25"/>
      <c r="AP2193" s="69"/>
      <c r="AQ2193" s="21"/>
      <c r="AX2193" s="40"/>
      <c r="AY2193"/>
    </row>
    <row r="2194" spans="4:51" ht="13" customHeight="1">
      <c r="D2194" s="25"/>
      <c r="AP2194" s="69"/>
      <c r="AQ2194" s="21"/>
      <c r="AX2194" s="40"/>
      <c r="AY2194"/>
    </row>
    <row r="2195" spans="4:51" ht="13" customHeight="1">
      <c r="D2195" s="25"/>
      <c r="AP2195" s="69"/>
      <c r="AQ2195" s="21"/>
      <c r="AX2195" s="40"/>
      <c r="AY2195"/>
    </row>
    <row r="2196" spans="4:51" ht="13" customHeight="1">
      <c r="D2196" s="25"/>
      <c r="AP2196" s="69"/>
      <c r="AQ2196" s="21"/>
      <c r="AX2196" s="40"/>
      <c r="AY2196"/>
    </row>
    <row r="2197" spans="4:51" ht="13" customHeight="1">
      <c r="D2197" s="25"/>
      <c r="AP2197" s="69"/>
      <c r="AQ2197" s="21"/>
      <c r="AX2197" s="40"/>
      <c r="AY2197"/>
    </row>
    <row r="2198" spans="4:51" ht="13" customHeight="1">
      <c r="D2198" s="25"/>
      <c r="AP2198" s="69"/>
      <c r="AQ2198" s="21"/>
      <c r="AX2198" s="40"/>
      <c r="AY2198"/>
    </row>
    <row r="2199" spans="4:51" ht="13" customHeight="1">
      <c r="D2199" s="25"/>
      <c r="AP2199" s="69"/>
      <c r="AQ2199" s="21"/>
      <c r="AX2199" s="40"/>
      <c r="AY2199"/>
    </row>
    <row r="2200" spans="4:51" ht="13" customHeight="1">
      <c r="D2200" s="25"/>
      <c r="AP2200" s="69"/>
      <c r="AQ2200" s="21"/>
      <c r="AX2200" s="40"/>
      <c r="AY2200"/>
    </row>
    <row r="2201" spans="4:51" ht="13" customHeight="1">
      <c r="D2201" s="25"/>
      <c r="AP2201" s="69"/>
      <c r="AQ2201" s="21"/>
      <c r="AX2201" s="40"/>
      <c r="AY2201"/>
    </row>
    <row r="2202" spans="4:51" ht="13" customHeight="1">
      <c r="D2202" s="25"/>
      <c r="AP2202" s="69"/>
      <c r="AQ2202" s="21"/>
      <c r="AX2202" s="40"/>
      <c r="AY2202"/>
    </row>
    <row r="2203" spans="4:51" ht="13" customHeight="1">
      <c r="D2203" s="25"/>
      <c r="AP2203" s="69"/>
      <c r="AQ2203" s="21"/>
      <c r="AX2203" s="40"/>
      <c r="AY2203"/>
    </row>
    <row r="2204" spans="4:51" ht="13" customHeight="1">
      <c r="D2204" s="25"/>
      <c r="AP2204" s="69"/>
      <c r="AQ2204" s="21"/>
      <c r="AX2204" s="40"/>
      <c r="AY2204"/>
    </row>
    <row r="2205" spans="4:51" ht="13" customHeight="1">
      <c r="D2205" s="25"/>
      <c r="AP2205" s="69"/>
      <c r="AQ2205" s="21"/>
      <c r="AX2205" s="40"/>
      <c r="AY2205"/>
    </row>
    <row r="2206" spans="4:51" ht="13" customHeight="1">
      <c r="D2206" s="25"/>
      <c r="AP2206" s="69"/>
      <c r="AQ2206" s="21"/>
      <c r="AX2206" s="40"/>
      <c r="AY2206"/>
    </row>
    <row r="2207" spans="4:51" ht="13" customHeight="1">
      <c r="D2207" s="25"/>
      <c r="AP2207" s="69"/>
      <c r="AQ2207" s="21"/>
      <c r="AX2207" s="40"/>
      <c r="AY2207"/>
    </row>
    <row r="2208" spans="4:51" ht="13" customHeight="1">
      <c r="D2208" s="25"/>
      <c r="AP2208" s="69"/>
      <c r="AQ2208" s="21"/>
      <c r="AX2208" s="40"/>
      <c r="AY2208"/>
    </row>
    <row r="2209" spans="4:51" ht="13" customHeight="1">
      <c r="D2209" s="25"/>
      <c r="AP2209" s="69"/>
      <c r="AQ2209" s="21"/>
      <c r="AX2209" s="40"/>
      <c r="AY2209"/>
    </row>
    <row r="2210" spans="4:51" ht="13" customHeight="1">
      <c r="D2210" s="25"/>
      <c r="AP2210" s="69"/>
      <c r="AQ2210" s="21"/>
      <c r="AX2210" s="40"/>
      <c r="AY2210"/>
    </row>
    <row r="2211" spans="4:51" ht="13" customHeight="1">
      <c r="D2211" s="25"/>
      <c r="AP2211" s="69"/>
      <c r="AQ2211" s="21"/>
      <c r="AX2211" s="40"/>
      <c r="AY2211"/>
    </row>
    <row r="2212" spans="4:51" ht="13" customHeight="1">
      <c r="D2212" s="25"/>
      <c r="AP2212" s="69"/>
      <c r="AQ2212" s="21"/>
      <c r="AX2212" s="40"/>
      <c r="AY2212"/>
    </row>
    <row r="2213" spans="4:51" ht="13" customHeight="1">
      <c r="D2213" s="25"/>
      <c r="AP2213" s="69"/>
      <c r="AQ2213" s="21"/>
      <c r="AX2213" s="40"/>
      <c r="AY2213"/>
    </row>
    <row r="2214" spans="4:51" ht="13" customHeight="1">
      <c r="D2214" s="25"/>
      <c r="AP2214" s="69"/>
      <c r="AQ2214" s="21"/>
      <c r="AX2214" s="40"/>
      <c r="AY2214"/>
    </row>
    <row r="2215" spans="4:51" ht="13" customHeight="1">
      <c r="D2215" s="25"/>
      <c r="AP2215" s="69"/>
      <c r="AQ2215" s="21"/>
      <c r="AX2215" s="40"/>
      <c r="AY2215"/>
    </row>
    <row r="2216" spans="4:51" ht="13" customHeight="1">
      <c r="D2216" s="25"/>
      <c r="AP2216" s="69"/>
      <c r="AQ2216" s="21"/>
      <c r="AX2216" s="40"/>
      <c r="AY2216"/>
    </row>
    <row r="2217" spans="4:51" ht="13" customHeight="1">
      <c r="D2217" s="25"/>
      <c r="AP2217" s="69"/>
      <c r="AQ2217" s="21"/>
      <c r="AX2217" s="40"/>
      <c r="AY2217"/>
    </row>
    <row r="2218" spans="4:51" ht="13" customHeight="1">
      <c r="D2218" s="25"/>
      <c r="AP2218" s="69"/>
      <c r="AQ2218" s="21"/>
      <c r="AX2218" s="40"/>
      <c r="AY2218"/>
    </row>
    <row r="2219" spans="4:51" ht="13" customHeight="1">
      <c r="D2219" s="25"/>
      <c r="AP2219" s="69"/>
      <c r="AQ2219" s="21"/>
      <c r="AX2219" s="40"/>
      <c r="AY2219"/>
    </row>
    <row r="2220" spans="4:51" ht="13" customHeight="1">
      <c r="D2220" s="25"/>
      <c r="AP2220" s="69"/>
      <c r="AQ2220" s="21"/>
      <c r="AX2220" s="40"/>
      <c r="AY2220"/>
    </row>
    <row r="2221" spans="4:51" ht="13" customHeight="1">
      <c r="D2221" s="25"/>
      <c r="AP2221" s="69"/>
      <c r="AQ2221" s="21"/>
      <c r="AX2221" s="40"/>
      <c r="AY2221"/>
    </row>
    <row r="2222" spans="4:51" ht="13" customHeight="1">
      <c r="D2222" s="25"/>
      <c r="AP2222" s="69"/>
      <c r="AQ2222" s="21"/>
      <c r="AX2222" s="40"/>
      <c r="AY2222"/>
    </row>
    <row r="2223" spans="4:51" ht="13" customHeight="1">
      <c r="D2223" s="25"/>
      <c r="AP2223" s="69"/>
      <c r="AQ2223" s="21"/>
      <c r="AX2223" s="40"/>
      <c r="AY2223"/>
    </row>
    <row r="2224" spans="4:51" ht="13" customHeight="1">
      <c r="D2224" s="25"/>
      <c r="AP2224" s="69"/>
      <c r="AQ2224" s="21"/>
      <c r="AX2224" s="40"/>
      <c r="AY2224"/>
    </row>
    <row r="2225" spans="4:51" ht="13" customHeight="1">
      <c r="D2225" s="25"/>
      <c r="AP2225" s="69"/>
      <c r="AQ2225" s="21"/>
      <c r="AX2225" s="40"/>
      <c r="AY2225"/>
    </row>
    <row r="2226" spans="4:51" ht="13" customHeight="1">
      <c r="D2226" s="25"/>
      <c r="AP2226" s="69"/>
      <c r="AQ2226" s="21"/>
      <c r="AX2226" s="40"/>
      <c r="AY2226"/>
    </row>
    <row r="2227" spans="4:51" ht="13" customHeight="1">
      <c r="D2227" s="25"/>
      <c r="AP2227" s="69"/>
      <c r="AQ2227" s="21"/>
      <c r="AX2227" s="40"/>
      <c r="AY2227"/>
    </row>
    <row r="2228" spans="4:51" ht="13" customHeight="1">
      <c r="D2228" s="25"/>
      <c r="AP2228" s="69"/>
      <c r="AQ2228" s="21"/>
      <c r="AX2228" s="40"/>
      <c r="AY2228"/>
    </row>
    <row r="2229" spans="4:51" ht="13" customHeight="1">
      <c r="D2229" s="25"/>
      <c r="AP2229" s="69"/>
      <c r="AQ2229" s="21"/>
      <c r="AX2229" s="40"/>
      <c r="AY2229"/>
    </row>
    <row r="2230" spans="4:51" ht="13" customHeight="1">
      <c r="D2230" s="25"/>
      <c r="AP2230" s="69"/>
      <c r="AQ2230" s="21"/>
      <c r="AX2230" s="40"/>
      <c r="AY2230"/>
    </row>
    <row r="2231" spans="4:51" ht="13" customHeight="1">
      <c r="D2231" s="25"/>
      <c r="AP2231" s="69"/>
      <c r="AQ2231" s="21"/>
      <c r="AX2231" s="40"/>
      <c r="AY2231"/>
    </row>
    <row r="2232" spans="4:51" ht="13" customHeight="1">
      <c r="D2232" s="25"/>
      <c r="AP2232" s="69"/>
      <c r="AQ2232" s="21"/>
      <c r="AX2232" s="40"/>
      <c r="AY2232"/>
    </row>
    <row r="2233" spans="4:51" ht="13" customHeight="1">
      <c r="D2233" s="25"/>
      <c r="AP2233" s="69"/>
      <c r="AQ2233" s="21"/>
      <c r="AX2233" s="40"/>
      <c r="AY2233"/>
    </row>
    <row r="2234" spans="4:51" ht="13" customHeight="1">
      <c r="D2234" s="25"/>
      <c r="AP2234" s="69"/>
      <c r="AQ2234" s="21"/>
      <c r="AX2234" s="40"/>
      <c r="AY2234"/>
    </row>
    <row r="2235" spans="4:51" ht="13" customHeight="1">
      <c r="D2235" s="25"/>
      <c r="AP2235" s="69"/>
      <c r="AQ2235" s="21"/>
      <c r="AX2235" s="40"/>
      <c r="AY2235"/>
    </row>
    <row r="2236" spans="4:51" ht="13" customHeight="1">
      <c r="D2236" s="25"/>
      <c r="AP2236" s="69"/>
      <c r="AQ2236" s="21"/>
      <c r="AX2236" s="40"/>
      <c r="AY2236"/>
    </row>
    <row r="2237" spans="4:51" ht="13" customHeight="1">
      <c r="D2237" s="25"/>
      <c r="AP2237" s="69"/>
      <c r="AQ2237" s="21"/>
      <c r="AX2237" s="40"/>
      <c r="AY2237"/>
    </row>
    <row r="2238" spans="4:51" ht="13" customHeight="1">
      <c r="D2238" s="25"/>
      <c r="AP2238" s="69"/>
      <c r="AQ2238" s="21"/>
      <c r="AX2238" s="40"/>
      <c r="AY2238"/>
    </row>
    <row r="2239" spans="4:51" ht="13" customHeight="1">
      <c r="D2239" s="25"/>
      <c r="AP2239" s="69"/>
      <c r="AQ2239" s="21"/>
      <c r="AX2239" s="40"/>
      <c r="AY2239"/>
    </row>
    <row r="2240" spans="4:51" ht="13" customHeight="1">
      <c r="D2240" s="25"/>
      <c r="AP2240" s="69"/>
      <c r="AQ2240" s="21"/>
      <c r="AX2240" s="40"/>
      <c r="AY2240"/>
    </row>
    <row r="2241" spans="4:51" ht="13" customHeight="1">
      <c r="D2241" s="25"/>
      <c r="AP2241" s="69"/>
      <c r="AQ2241" s="21"/>
      <c r="AX2241" s="40"/>
      <c r="AY2241"/>
    </row>
    <row r="2242" spans="4:51" ht="13" customHeight="1">
      <c r="D2242" s="25"/>
      <c r="AP2242" s="69"/>
      <c r="AQ2242" s="21"/>
      <c r="AX2242" s="40"/>
      <c r="AY2242"/>
    </row>
    <row r="2243" spans="4:51" ht="13" customHeight="1">
      <c r="D2243" s="25"/>
      <c r="AP2243" s="69"/>
      <c r="AQ2243" s="21"/>
      <c r="AX2243" s="40"/>
      <c r="AY2243"/>
    </row>
    <row r="2244" spans="4:51" ht="13" customHeight="1">
      <c r="D2244" s="25"/>
      <c r="AP2244" s="69"/>
      <c r="AQ2244" s="21"/>
      <c r="AX2244" s="40"/>
      <c r="AY2244"/>
    </row>
    <row r="2245" spans="4:51" ht="13" customHeight="1">
      <c r="D2245" s="25"/>
      <c r="AP2245" s="69"/>
      <c r="AQ2245" s="21"/>
      <c r="AX2245" s="40"/>
      <c r="AY2245"/>
    </row>
    <row r="2246" spans="4:51" ht="13" customHeight="1">
      <c r="D2246" s="25"/>
      <c r="AP2246" s="69"/>
      <c r="AQ2246" s="21"/>
      <c r="AX2246" s="40"/>
      <c r="AY2246"/>
    </row>
    <row r="2247" spans="4:51" ht="13" customHeight="1">
      <c r="D2247" s="25"/>
      <c r="AP2247" s="69"/>
      <c r="AQ2247" s="21"/>
      <c r="AX2247" s="40"/>
      <c r="AY2247"/>
    </row>
    <row r="2248" spans="4:51" ht="13" customHeight="1">
      <c r="D2248" s="25"/>
      <c r="AP2248" s="69"/>
      <c r="AQ2248" s="21"/>
      <c r="AX2248" s="40"/>
      <c r="AY2248"/>
    </row>
    <row r="2249" spans="4:51" ht="13" customHeight="1">
      <c r="D2249" s="25"/>
      <c r="AP2249" s="69"/>
      <c r="AQ2249" s="21"/>
      <c r="AX2249" s="40"/>
      <c r="AY2249"/>
    </row>
    <row r="2250" spans="4:51" ht="13" customHeight="1">
      <c r="D2250" s="25"/>
      <c r="AP2250" s="69"/>
      <c r="AQ2250" s="21"/>
      <c r="AX2250" s="40"/>
      <c r="AY2250"/>
    </row>
    <row r="2251" spans="4:51" ht="13" customHeight="1">
      <c r="D2251" s="25"/>
      <c r="AP2251" s="69"/>
      <c r="AQ2251" s="21"/>
      <c r="AX2251" s="40"/>
      <c r="AY2251"/>
    </row>
    <row r="2252" spans="4:51" ht="13" customHeight="1">
      <c r="D2252" s="25"/>
      <c r="AP2252" s="69"/>
      <c r="AQ2252" s="21"/>
      <c r="AX2252" s="40"/>
      <c r="AY2252"/>
    </row>
    <row r="2253" spans="4:51" ht="13" customHeight="1">
      <c r="D2253" s="25"/>
      <c r="AP2253" s="69"/>
      <c r="AQ2253" s="21"/>
      <c r="AX2253" s="40"/>
      <c r="AY2253"/>
    </row>
    <row r="2254" spans="4:51" ht="13" customHeight="1">
      <c r="D2254" s="25"/>
      <c r="AP2254" s="69"/>
      <c r="AQ2254" s="21"/>
      <c r="AX2254" s="40"/>
      <c r="AY2254"/>
    </row>
    <row r="2255" spans="4:51" ht="13" customHeight="1">
      <c r="D2255" s="25"/>
      <c r="AP2255" s="69"/>
      <c r="AQ2255" s="21"/>
      <c r="AX2255" s="40"/>
      <c r="AY2255"/>
    </row>
    <row r="2256" spans="4:51" ht="13" customHeight="1">
      <c r="D2256" s="25"/>
      <c r="AP2256" s="69"/>
      <c r="AQ2256" s="21"/>
      <c r="AX2256" s="40"/>
      <c r="AY2256"/>
    </row>
    <row r="2257" spans="4:51" ht="13" customHeight="1">
      <c r="D2257" s="25"/>
      <c r="AP2257" s="69"/>
      <c r="AQ2257" s="21"/>
      <c r="AX2257" s="40"/>
      <c r="AY2257"/>
    </row>
    <row r="2258" spans="4:51" ht="13" customHeight="1">
      <c r="D2258" s="25"/>
      <c r="AP2258" s="69"/>
      <c r="AQ2258" s="21"/>
      <c r="AX2258" s="40"/>
      <c r="AY2258"/>
    </row>
    <row r="2259" spans="4:51" ht="13" customHeight="1">
      <c r="D2259" s="25"/>
      <c r="AP2259" s="69"/>
      <c r="AQ2259" s="21"/>
      <c r="AX2259" s="40"/>
      <c r="AY2259"/>
    </row>
    <row r="2260" spans="4:51" ht="13" customHeight="1">
      <c r="D2260" s="25"/>
      <c r="AP2260" s="69"/>
      <c r="AQ2260" s="21"/>
      <c r="AX2260" s="40"/>
      <c r="AY2260"/>
    </row>
    <row r="2261" spans="4:51" ht="13" customHeight="1">
      <c r="D2261" s="25"/>
      <c r="AP2261" s="69"/>
      <c r="AQ2261" s="21"/>
      <c r="AX2261" s="40"/>
      <c r="AY2261"/>
    </row>
    <row r="2262" spans="4:51" ht="13" customHeight="1">
      <c r="D2262" s="25"/>
      <c r="AP2262" s="69"/>
      <c r="AQ2262" s="21"/>
      <c r="AX2262" s="40"/>
      <c r="AY2262"/>
    </row>
    <row r="2263" spans="4:51" ht="13" customHeight="1">
      <c r="D2263" s="25"/>
      <c r="AP2263" s="69"/>
      <c r="AQ2263" s="21"/>
      <c r="AX2263" s="40"/>
      <c r="AY2263"/>
    </row>
    <row r="2264" spans="4:51" ht="13" customHeight="1">
      <c r="D2264" s="25"/>
      <c r="AP2264" s="69"/>
      <c r="AQ2264" s="21"/>
      <c r="AX2264" s="40"/>
      <c r="AY2264"/>
    </row>
    <row r="2265" spans="4:51" ht="13" customHeight="1">
      <c r="D2265" s="25"/>
      <c r="AP2265" s="69"/>
      <c r="AQ2265" s="21"/>
      <c r="AX2265" s="40"/>
      <c r="AY2265"/>
    </row>
    <row r="2266" spans="4:51" ht="13" customHeight="1">
      <c r="D2266" s="25"/>
      <c r="AP2266" s="69"/>
      <c r="AQ2266" s="21"/>
      <c r="AX2266" s="40"/>
      <c r="AY2266"/>
    </row>
    <row r="2267" spans="4:51" ht="13" customHeight="1">
      <c r="D2267" s="25"/>
      <c r="AP2267" s="69"/>
      <c r="AQ2267" s="21"/>
      <c r="AX2267" s="40"/>
      <c r="AY2267"/>
    </row>
    <row r="2268" spans="4:51" ht="13" customHeight="1">
      <c r="D2268" s="25"/>
      <c r="AP2268" s="69"/>
      <c r="AQ2268" s="21"/>
      <c r="AX2268" s="40"/>
      <c r="AY2268"/>
    </row>
    <row r="2269" spans="4:51" ht="13" customHeight="1">
      <c r="D2269" s="25"/>
      <c r="AP2269" s="69"/>
      <c r="AQ2269" s="21"/>
      <c r="AX2269" s="40"/>
      <c r="AY2269"/>
    </row>
    <row r="2270" spans="4:51" ht="13" customHeight="1">
      <c r="D2270" s="25"/>
      <c r="AP2270" s="69"/>
      <c r="AQ2270" s="21"/>
      <c r="AX2270" s="40"/>
      <c r="AY2270"/>
    </row>
    <row r="2271" spans="4:51" ht="13" customHeight="1">
      <c r="D2271" s="25"/>
      <c r="AP2271" s="69"/>
      <c r="AQ2271" s="21"/>
      <c r="AX2271" s="40"/>
      <c r="AY2271"/>
    </row>
    <row r="2272" spans="4:51" ht="13" customHeight="1">
      <c r="D2272" s="25"/>
      <c r="AP2272" s="69"/>
      <c r="AQ2272" s="21"/>
      <c r="AX2272" s="40"/>
      <c r="AY2272"/>
    </row>
    <row r="2273" spans="4:51" ht="13" customHeight="1">
      <c r="D2273" s="25"/>
      <c r="AP2273" s="69"/>
      <c r="AQ2273" s="21"/>
      <c r="AX2273" s="40"/>
      <c r="AY2273"/>
    </row>
    <row r="2274" spans="4:51" ht="13" customHeight="1">
      <c r="D2274" s="25"/>
      <c r="AP2274" s="69"/>
      <c r="AQ2274" s="21"/>
      <c r="AX2274" s="40"/>
      <c r="AY2274"/>
    </row>
    <row r="2275" spans="4:51" ht="13" customHeight="1">
      <c r="D2275" s="25"/>
      <c r="AP2275" s="69"/>
      <c r="AQ2275" s="21"/>
      <c r="AX2275" s="40"/>
      <c r="AY2275"/>
    </row>
    <row r="2276" spans="4:51" ht="13" customHeight="1">
      <c r="D2276" s="25"/>
      <c r="AP2276" s="69"/>
      <c r="AQ2276" s="21"/>
      <c r="AX2276" s="40"/>
      <c r="AY2276"/>
    </row>
    <row r="2277" spans="4:51" ht="13" customHeight="1">
      <c r="D2277" s="25"/>
      <c r="AP2277" s="69"/>
      <c r="AQ2277" s="21"/>
      <c r="AX2277" s="40"/>
      <c r="AY2277"/>
    </row>
    <row r="2278" spans="4:51" ht="13" customHeight="1">
      <c r="D2278" s="25"/>
      <c r="AP2278" s="69"/>
      <c r="AQ2278" s="21"/>
      <c r="AX2278" s="40"/>
      <c r="AY2278"/>
    </row>
    <row r="2279" spans="4:51" ht="13" customHeight="1">
      <c r="D2279" s="25"/>
      <c r="AP2279" s="69"/>
      <c r="AQ2279" s="21"/>
      <c r="AX2279" s="40"/>
      <c r="AY2279"/>
    </row>
    <row r="2280" spans="4:51" ht="13" customHeight="1">
      <c r="D2280" s="25"/>
      <c r="AP2280" s="69"/>
      <c r="AQ2280" s="21"/>
      <c r="AX2280" s="40"/>
      <c r="AY2280"/>
    </row>
    <row r="2281" spans="4:51" ht="13" customHeight="1">
      <c r="D2281" s="25"/>
      <c r="AP2281" s="69"/>
      <c r="AQ2281" s="21"/>
      <c r="AX2281" s="40"/>
      <c r="AY2281"/>
    </row>
    <row r="2282" spans="4:51" ht="13" customHeight="1">
      <c r="D2282" s="25"/>
      <c r="AP2282" s="69"/>
      <c r="AQ2282" s="21"/>
      <c r="AX2282" s="40"/>
      <c r="AY2282"/>
    </row>
    <row r="2283" spans="4:51" ht="13" customHeight="1">
      <c r="D2283" s="25"/>
      <c r="AP2283" s="69"/>
      <c r="AQ2283" s="21"/>
      <c r="AX2283" s="40"/>
      <c r="AY2283"/>
    </row>
    <row r="2284" spans="4:51" ht="13" customHeight="1">
      <c r="D2284" s="25"/>
      <c r="AP2284" s="69"/>
      <c r="AQ2284" s="21"/>
      <c r="AX2284" s="40"/>
      <c r="AY2284"/>
    </row>
    <row r="2285" spans="4:51" ht="13" customHeight="1">
      <c r="D2285" s="25"/>
      <c r="AP2285" s="69"/>
      <c r="AQ2285" s="21"/>
      <c r="AX2285" s="40"/>
      <c r="AY2285"/>
    </row>
    <row r="2286" spans="4:51" ht="13" customHeight="1">
      <c r="AX2286" s="40"/>
      <c r="AY2286"/>
    </row>
    <row r="2287" spans="4:51" ht="13" customHeight="1">
      <c r="AX2287" s="40"/>
      <c r="AY2287"/>
    </row>
    <row r="2288" spans="4:51" ht="13" customHeight="1">
      <c r="AX2288" s="40"/>
      <c r="AY2288"/>
    </row>
    <row r="2289" spans="50:51" ht="13" customHeight="1">
      <c r="AX2289" s="40"/>
      <c r="AY2289"/>
    </row>
    <row r="2290" spans="50:51" ht="13" customHeight="1">
      <c r="AX2290" s="40"/>
      <c r="AY2290"/>
    </row>
    <row r="2291" spans="50:51" ht="13" customHeight="1">
      <c r="AX2291" s="40"/>
      <c r="AY2291"/>
    </row>
    <row r="2292" spans="50:51" ht="13" customHeight="1">
      <c r="AX2292" s="40"/>
      <c r="AY2292"/>
    </row>
    <row r="2293" spans="50:51" ht="13" customHeight="1">
      <c r="AX2293" s="40"/>
      <c r="AY2293"/>
    </row>
    <row r="2294" spans="50:51" ht="13" customHeight="1">
      <c r="AX2294" s="40"/>
      <c r="AY2294"/>
    </row>
    <row r="2295" spans="50:51" ht="13" customHeight="1">
      <c r="AX2295" s="40"/>
      <c r="AY2295"/>
    </row>
    <row r="2296" spans="50:51" ht="13" customHeight="1">
      <c r="AX2296" s="40"/>
      <c r="AY2296"/>
    </row>
    <row r="2297" spans="50:51" ht="13" customHeight="1">
      <c r="AX2297" s="40"/>
      <c r="AY2297"/>
    </row>
    <row r="2298" spans="50:51" ht="13" customHeight="1">
      <c r="AX2298" s="40"/>
      <c r="AY2298"/>
    </row>
    <row r="2299" spans="50:51" ht="13" customHeight="1">
      <c r="AX2299" s="40"/>
      <c r="AY2299"/>
    </row>
    <row r="2300" spans="50:51" ht="13" customHeight="1">
      <c r="AX2300" s="40"/>
      <c r="AY2300"/>
    </row>
    <row r="2301" spans="50:51" ht="13" customHeight="1">
      <c r="AX2301" s="40"/>
      <c r="AY2301"/>
    </row>
    <row r="2302" spans="50:51" ht="13" customHeight="1">
      <c r="AX2302" s="40"/>
      <c r="AY2302"/>
    </row>
    <row r="2303" spans="50:51" ht="13" customHeight="1">
      <c r="AX2303" s="40"/>
      <c r="AY2303"/>
    </row>
    <row r="2304" spans="50:51" ht="13" customHeight="1">
      <c r="AX2304" s="40"/>
      <c r="AY2304"/>
    </row>
    <row r="2305" spans="50:51" ht="13" customHeight="1">
      <c r="AX2305" s="40"/>
      <c r="AY2305"/>
    </row>
    <row r="2306" spans="50:51" ht="13" customHeight="1">
      <c r="AX2306" s="40"/>
      <c r="AY2306"/>
    </row>
    <row r="2307" spans="50:51" ht="13" customHeight="1">
      <c r="AX2307" s="40"/>
      <c r="AY2307"/>
    </row>
    <row r="2308" spans="50:51" ht="13" customHeight="1">
      <c r="AX2308" s="40"/>
      <c r="AY2308"/>
    </row>
    <row r="2309" spans="50:51" ht="13" customHeight="1">
      <c r="AX2309" s="40"/>
      <c r="AY2309"/>
    </row>
    <row r="2310" spans="50:51" ht="13" customHeight="1">
      <c r="AX2310" s="40"/>
      <c r="AY2310"/>
    </row>
    <row r="2311" spans="50:51" ht="13" customHeight="1">
      <c r="AX2311" s="40"/>
      <c r="AY2311"/>
    </row>
  </sheetData>
  <phoneticPr fontId="3"/>
  <pageMargins left="0.75" right="0.75" top="1" bottom="1" header="0.5" footer="0.5"/>
  <pageSetup paperSize="0"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dimension ref="C1:R2000"/>
  <sheetViews>
    <sheetView topLeftCell="A24" workbookViewId="0">
      <selection activeCell="S100" sqref="C100:S300"/>
    </sheetView>
  </sheetViews>
  <sheetFormatPr defaultColWidth="11" defaultRowHeight="13.5"/>
  <cols>
    <col min="3" max="3" width="10.69140625" style="20" customWidth="1"/>
    <col min="4" max="4" width="10.69140625" style="78" customWidth="1"/>
    <col min="5" max="5" width="16.23046875" style="78" bestFit="1" customWidth="1"/>
    <col min="6" max="6" width="27.61328125" bestFit="1" customWidth="1"/>
    <col min="7" max="7" width="16.23046875" style="78" bestFit="1" customWidth="1"/>
    <col min="8" max="8" width="13" style="78" bestFit="1" customWidth="1"/>
    <col min="9" max="9" width="18.69140625" bestFit="1" customWidth="1"/>
  </cols>
  <sheetData>
    <row r="1" hidden="1"/>
    <row r="2" hidden="1"/>
    <row r="3" hidden="1"/>
    <row r="4" hidden="1"/>
    <row r="5" hidden="1"/>
    <row r="6" hidden="1"/>
    <row r="7" hidden="1"/>
    <row r="8" hidden="1"/>
    <row r="9" hidden="1"/>
    <row r="10" hidden="1"/>
    <row r="11" hidden="1"/>
    <row r="12" hidden="1"/>
    <row r="13" hidden="1"/>
    <row r="14" hidden="1"/>
    <row r="15" hidden="1"/>
    <row r="16" hidden="1"/>
    <row r="17" spans="3:18" hidden="1"/>
    <row r="18" spans="3:18" hidden="1"/>
    <row r="19" spans="3:18" hidden="1"/>
    <row r="20" spans="3:18" hidden="1"/>
    <row r="21" spans="3:18" hidden="1"/>
    <row r="22" spans="3:18" hidden="1"/>
    <row r="23" spans="3:18" hidden="1"/>
    <row r="25" spans="3:18" s="75" customFormat="1" ht="17.5">
      <c r="C25" s="76" t="s">
        <v>68</v>
      </c>
      <c r="D25" s="89"/>
      <c r="E25" s="89"/>
      <c r="G25" s="89"/>
      <c r="H25" s="89"/>
    </row>
    <row r="26" spans="3:18" ht="17.5">
      <c r="C26" s="80"/>
      <c r="D26" s="79"/>
      <c r="E26" s="79"/>
    </row>
    <row r="27" spans="3:18" ht="18" thickBot="1">
      <c r="C27" s="33" t="s">
        <v>25</v>
      </c>
      <c r="D27" s="33" t="s">
        <v>75</v>
      </c>
      <c r="E27" s="45" t="s">
        <v>94</v>
      </c>
      <c r="F27" s="77" t="s">
        <v>77</v>
      </c>
      <c r="G27" s="77" t="s">
        <v>34</v>
      </c>
      <c r="H27" s="49" t="s">
        <v>84</v>
      </c>
      <c r="I27" s="81" t="s">
        <v>82</v>
      </c>
      <c r="J27" s="81" t="s">
        <v>83</v>
      </c>
      <c r="K27" s="48"/>
      <c r="L27" s="48"/>
      <c r="M27" s="48"/>
      <c r="N27" s="48"/>
      <c r="O27" s="48"/>
      <c r="P27" s="48"/>
      <c r="Q27" s="48"/>
      <c r="R27" s="48"/>
    </row>
    <row r="28" spans="3:18" ht="14" thickTop="1">
      <c r="C28" s="20" t="str">
        <f>IF(ISNUMBER(Main!#REF!),Main!#REF!,"")</f>
        <v/>
      </c>
      <c r="D28" s="20" t="e">
        <f>Main!#REF!</f>
        <v>#REF!</v>
      </c>
      <c r="E28" s="20" t="str">
        <f>IF(ISNUMBER(Main!#REF!),Main!#REF!,"")</f>
        <v/>
      </c>
      <c r="F28" s="78" t="str">
        <f>IF(ISNUMBER(Main!#REF!),IF(AND(C28&gt;E28,D28="halite"),'Tm-supplement'!AW28,'Th-Ph-rho-dPdT'!AP28),"")</f>
        <v/>
      </c>
      <c r="G28" s="78" t="str">
        <f>'Th-Ph-rho-dPdT'!AU28</f>
        <v/>
      </c>
      <c r="H28" s="20" t="e">
        <f>IF(Main!#REF!="","",IF(Main!#REF!="temperature estimate", "T", "P"))</f>
        <v>#REF!</v>
      </c>
      <c r="I28" s="78" t="e">
        <f>IF(OR(H28="",Main!#REF!=""),"",IF(H28="",E28,IF(H28="T",Main!#REF!, Main!#REF!+1/G28*(Main!#REF!-F28))))</f>
        <v>#REF!</v>
      </c>
      <c r="J28" s="78" t="str">
        <f>IF(AND(ISNUMBER(F28),ISNUMBER(G28)),IF(OR(H28="",Main!#REF!=""),"",IF(H28="",F28,IF(H28="P",Main!#REF!, F28+G28*(Main!#REF!-Main!#REF!)))),"")</f>
        <v/>
      </c>
    </row>
    <row r="29" spans="3:18">
      <c r="C29" s="20" t="str">
        <f>IF(ISNUMBER(Main!#REF!),Main!#REF!,"")</f>
        <v/>
      </c>
      <c r="D29" s="20" t="e">
        <f>Main!#REF!</f>
        <v>#REF!</v>
      </c>
      <c r="E29" s="20" t="str">
        <f>IF(ISNUMBER(Main!#REF!),Main!#REF!,"")</f>
        <v/>
      </c>
      <c r="F29" s="78" t="str">
        <f>IF(ISNUMBER(Main!#REF!),IF(AND(C29&gt;E29,D29="halite"),'Tm-supplement'!AW29,'Th-Ph-rho-dPdT'!AP29),"")</f>
        <v/>
      </c>
      <c r="G29" s="78" t="str">
        <f>'Th-Ph-rho-dPdT'!AU29</f>
        <v/>
      </c>
      <c r="H29" s="20" t="e">
        <f>IF(Main!#REF!="","",IF(Main!#REF!="temperature estimate", "T", "P"))</f>
        <v>#REF!</v>
      </c>
      <c r="I29" s="78" t="e">
        <f>IF(OR(H29="",Main!#REF!=""),"",IF(H29="",E29,IF(H29="T",Main!#REF!, Main!#REF!+1/G29*(Main!#REF!-F29))))</f>
        <v>#REF!</v>
      </c>
      <c r="J29" s="78" t="str">
        <f>IF(AND(ISNUMBER(F29),ISNUMBER(G29)),IF(OR(H29="",Main!#REF!=""),"",IF(H29="",F29,IF(H29="P",Main!#REF!, F29+G29*(Main!#REF!-Main!#REF!)))),"")</f>
        <v/>
      </c>
    </row>
    <row r="30" spans="3:18">
      <c r="C30" s="20" t="str">
        <f>IF(ISNUMBER(Main!#REF!),Main!#REF!,"")</f>
        <v/>
      </c>
      <c r="D30" s="20" t="e">
        <f>Main!#REF!</f>
        <v>#REF!</v>
      </c>
      <c r="E30" s="20" t="str">
        <f>IF(ISNUMBER(Main!#REF!),Main!#REF!,"")</f>
        <v/>
      </c>
      <c r="F30" s="78" t="str">
        <f>IF(ISNUMBER(Main!#REF!),IF(AND(C30&gt;E30,D30="halite"),'Tm-supplement'!AW30,'Th-Ph-rho-dPdT'!AP30),"")</f>
        <v/>
      </c>
      <c r="G30" s="78" t="str">
        <f>'Th-Ph-rho-dPdT'!AU30</f>
        <v/>
      </c>
      <c r="H30" s="20" t="e">
        <f>IF(Main!#REF!="","",IF(Main!#REF!="temperature estimate", "T", "P"))</f>
        <v>#REF!</v>
      </c>
      <c r="I30" s="78" t="e">
        <f>IF(OR(H30="",Main!#REF!=""),"",IF(H30="",E30,IF(H30="T",Main!#REF!, Main!#REF!+1/G30*(Main!#REF!-F30))))</f>
        <v>#REF!</v>
      </c>
      <c r="J30" s="78" t="str">
        <f>IF(AND(ISNUMBER(F30),ISNUMBER(G30)),IF(OR(H30="",Main!#REF!=""),"",IF(H30="",F30,IF(H30="P",Main!#REF!, F30+G30*(Main!#REF!-Main!#REF!)))),"")</f>
        <v/>
      </c>
    </row>
    <row r="31" spans="3:18">
      <c r="C31" s="20" t="str">
        <f>IF(ISNUMBER(Main!#REF!),Main!#REF!,"")</f>
        <v/>
      </c>
      <c r="D31" s="20" t="e">
        <f>Main!#REF!</f>
        <v>#REF!</v>
      </c>
      <c r="E31" s="20" t="str">
        <f>IF(ISNUMBER(Main!#REF!),Main!#REF!,"")</f>
        <v/>
      </c>
      <c r="F31" s="78" t="str">
        <f>IF(ISNUMBER(Main!#REF!),IF(AND(C31&gt;E31,D31="halite"),'Tm-supplement'!AW31,'Th-Ph-rho-dPdT'!AP31),"")</f>
        <v/>
      </c>
      <c r="G31" s="78" t="str">
        <f>'Th-Ph-rho-dPdT'!AU31</f>
        <v/>
      </c>
      <c r="H31" s="20" t="e">
        <f>IF(Main!#REF!="","",IF(Main!#REF!="temperature estimate", "T", "P"))</f>
        <v>#REF!</v>
      </c>
      <c r="I31" s="78" t="e">
        <f>IF(OR(H31="",Main!#REF!=""),"",IF(H31="",E31,IF(H31="T",Main!#REF!, Main!#REF!+1/G31*(Main!#REF!-F31))))</f>
        <v>#REF!</v>
      </c>
      <c r="J31" s="78" t="str">
        <f>IF(AND(ISNUMBER(F31),ISNUMBER(G31)),IF(OR(H31="",Main!#REF!=""),"",IF(H31="",F31,IF(H31="P",Main!#REF!, F31+G31*(Main!#REF!-Main!#REF!)))),"")</f>
        <v/>
      </c>
    </row>
    <row r="32" spans="3:18">
      <c r="C32" s="20" t="str">
        <f>IF(ISNUMBER(Main!#REF!),Main!#REF!,"")</f>
        <v/>
      </c>
      <c r="D32" s="20" t="e">
        <f>Main!#REF!</f>
        <v>#REF!</v>
      </c>
      <c r="E32" s="20" t="str">
        <f>IF(ISNUMBER(Main!#REF!),Main!#REF!,"")</f>
        <v/>
      </c>
      <c r="F32" s="78" t="str">
        <f>IF(ISNUMBER(Main!#REF!),IF(AND(C32&gt;E32,D32="halite"),'Tm-supplement'!AW32,'Th-Ph-rho-dPdT'!AP32),"")</f>
        <v/>
      </c>
      <c r="G32" s="78" t="str">
        <f>'Th-Ph-rho-dPdT'!AU32</f>
        <v/>
      </c>
      <c r="H32" s="20" t="e">
        <f>IF(Main!#REF!="","",IF(Main!#REF!="temperature estimate", "T", "P"))</f>
        <v>#REF!</v>
      </c>
      <c r="I32" s="78" t="e">
        <f>IF(OR(H32="",Main!#REF!=""),"",IF(H32="",E32,IF(H32="T",Main!#REF!, Main!#REF!+1/G32*(Main!#REF!-F32))))</f>
        <v>#REF!</v>
      </c>
      <c r="J32" s="78" t="str">
        <f>IF(AND(ISNUMBER(F32),ISNUMBER(G32)),IF(OR(H32="",Main!#REF!=""),"",IF(H32="",F32,IF(H32="P",Main!#REF!, F32+G32*(Main!#REF!-Main!#REF!)))),"")</f>
        <v/>
      </c>
    </row>
    <row r="33" spans="3:10">
      <c r="C33" s="20" t="str">
        <f>IF(ISNUMBER(Main!#REF!),Main!#REF!,"")</f>
        <v/>
      </c>
      <c r="D33" s="20" t="e">
        <f>Main!#REF!</f>
        <v>#REF!</v>
      </c>
      <c r="E33" s="20" t="str">
        <f>IF(ISNUMBER(Main!#REF!),Main!#REF!,"")</f>
        <v/>
      </c>
      <c r="F33" s="78" t="str">
        <f>IF(ISNUMBER(Main!#REF!),IF(AND(C33&gt;E33,D33="halite"),'Tm-supplement'!AW33,'Th-Ph-rho-dPdT'!AP33),"")</f>
        <v/>
      </c>
      <c r="G33" s="78" t="str">
        <f>'Th-Ph-rho-dPdT'!AU33</f>
        <v/>
      </c>
      <c r="H33" s="20" t="e">
        <f>IF(Main!#REF!="","",IF(Main!#REF!="temperature estimate", "T", "P"))</f>
        <v>#REF!</v>
      </c>
      <c r="I33" s="78" t="e">
        <f>IF(OR(H33="",Main!#REF!=""),"",IF(H33="",E33,IF(H33="T",Main!#REF!, Main!#REF!+1/G33*(Main!#REF!-F33))))</f>
        <v>#REF!</v>
      </c>
      <c r="J33" s="78" t="str">
        <f>IF(AND(ISNUMBER(F33),ISNUMBER(G33)),IF(OR(H33="",Main!#REF!=""),"",IF(H33="",F33,IF(H33="P",Main!#REF!, F33+G33*(Main!#REF!-Main!#REF!)))),"")</f>
        <v/>
      </c>
    </row>
    <row r="34" spans="3:10">
      <c r="C34" s="20" t="str">
        <f>IF(ISNUMBER(Main!#REF!),Main!#REF!,"")</f>
        <v/>
      </c>
      <c r="D34" s="20" t="e">
        <f>Main!#REF!</f>
        <v>#REF!</v>
      </c>
      <c r="E34" s="20" t="str">
        <f>IF(ISNUMBER(Main!#REF!),Main!#REF!,"")</f>
        <v/>
      </c>
      <c r="F34" s="78" t="str">
        <f>IF(ISNUMBER(Main!#REF!),IF(AND(C34&gt;E34,D34="halite"),'Tm-supplement'!AW34,'Th-Ph-rho-dPdT'!AP34),"")</f>
        <v/>
      </c>
      <c r="G34" s="78" t="str">
        <f>'Th-Ph-rho-dPdT'!AU34</f>
        <v/>
      </c>
      <c r="H34" s="20" t="e">
        <f>IF(Main!#REF!="","",IF(Main!#REF!="temperature estimate", "T", "P"))</f>
        <v>#REF!</v>
      </c>
      <c r="I34" s="78" t="e">
        <f>IF(OR(H34="",Main!#REF!=""),"",IF(H34="",E34,IF(H34="T",Main!#REF!, Main!#REF!+1/G34*(Main!#REF!-F34))))</f>
        <v>#REF!</v>
      </c>
      <c r="J34" s="78" t="str">
        <f>IF(AND(ISNUMBER(F34),ISNUMBER(G34)),IF(OR(H34="",Main!#REF!=""),"",IF(H34="",F34,IF(H34="P",Main!#REF!, F34+G34*(Main!#REF!-Main!#REF!)))),"")</f>
        <v/>
      </c>
    </row>
    <row r="35" spans="3:10">
      <c r="C35" s="20" t="str">
        <f>IF(ISNUMBER(Main!#REF!),Main!#REF!,"")</f>
        <v/>
      </c>
      <c r="D35" s="20" t="e">
        <f>Main!#REF!</f>
        <v>#REF!</v>
      </c>
      <c r="E35" s="20" t="str">
        <f>IF(ISNUMBER(Main!#REF!),Main!#REF!,"")</f>
        <v/>
      </c>
      <c r="F35" s="78" t="str">
        <f>IF(ISNUMBER(Main!#REF!),IF(AND(C35&gt;E35,D35="halite"),'Tm-supplement'!AW35,'Th-Ph-rho-dPdT'!AP35),"")</f>
        <v/>
      </c>
      <c r="G35" s="78" t="str">
        <f>'Th-Ph-rho-dPdT'!AU35</f>
        <v/>
      </c>
      <c r="H35" s="20" t="e">
        <f>IF(Main!#REF!="","",IF(Main!#REF!="temperature estimate", "T", "P"))</f>
        <v>#REF!</v>
      </c>
      <c r="I35" s="78" t="e">
        <f>IF(OR(H35="",Main!#REF!=""),"",IF(H35="",E35,IF(H35="T",Main!#REF!, Main!#REF!+1/G35*(Main!#REF!-F35))))</f>
        <v>#REF!</v>
      </c>
      <c r="J35" s="78" t="str">
        <f>IF(AND(ISNUMBER(F35),ISNUMBER(G35)),IF(OR(H35="",Main!#REF!=""),"",IF(H35="",F35,IF(H35="P",Main!#REF!, F35+G35*(Main!#REF!-Main!#REF!)))),"")</f>
        <v/>
      </c>
    </row>
    <row r="36" spans="3:10">
      <c r="C36" s="20" t="str">
        <f>IF(ISNUMBER(Main!#REF!),Main!#REF!,"")</f>
        <v/>
      </c>
      <c r="D36" s="20" t="e">
        <f>Main!#REF!</f>
        <v>#REF!</v>
      </c>
      <c r="E36" s="20" t="str">
        <f>IF(ISNUMBER(Main!#REF!),Main!#REF!,"")</f>
        <v/>
      </c>
      <c r="F36" s="78" t="str">
        <f>IF(ISNUMBER(Main!#REF!),IF(AND(C36&gt;E36,D36="halite"),'Tm-supplement'!AW36,'Th-Ph-rho-dPdT'!AP36),"")</f>
        <v/>
      </c>
      <c r="G36" s="78" t="str">
        <f>'Th-Ph-rho-dPdT'!AU36</f>
        <v/>
      </c>
      <c r="H36" s="20" t="e">
        <f>IF(Main!#REF!="","",IF(Main!#REF!="temperature estimate", "T", "P"))</f>
        <v>#REF!</v>
      </c>
      <c r="I36" s="78" t="e">
        <f>IF(OR(H36="",Main!#REF!=""),"",IF(H36="",E36,IF(H36="T",Main!#REF!, Main!#REF!+1/G36*(Main!#REF!-F36))))</f>
        <v>#REF!</v>
      </c>
      <c r="J36" s="78" t="str">
        <f>IF(AND(ISNUMBER(F36),ISNUMBER(G36)),IF(OR(H36="",Main!#REF!=""),"",IF(H36="",F36,IF(H36="P",Main!#REF!, F36+G36*(Main!#REF!-Main!#REF!)))),"")</f>
        <v/>
      </c>
    </row>
    <row r="37" spans="3:10">
      <c r="C37" s="20" t="str">
        <f>IF(ISNUMBER(Main!#REF!),Main!#REF!,"")</f>
        <v/>
      </c>
      <c r="D37" s="20" t="e">
        <f>Main!#REF!</f>
        <v>#REF!</v>
      </c>
      <c r="E37" s="20" t="str">
        <f>IF(ISNUMBER(Main!#REF!),Main!#REF!,"")</f>
        <v/>
      </c>
      <c r="F37" s="78" t="str">
        <f>IF(ISNUMBER(Main!#REF!),IF(AND(C37&gt;E37,D37="halite"),'Tm-supplement'!AW37,'Th-Ph-rho-dPdT'!AP37),"")</f>
        <v/>
      </c>
      <c r="G37" s="78" t="str">
        <f>'Th-Ph-rho-dPdT'!AU37</f>
        <v/>
      </c>
      <c r="H37" s="20" t="e">
        <f>IF(Main!#REF!="","",IF(Main!#REF!="temperature estimate", "T", "P"))</f>
        <v>#REF!</v>
      </c>
      <c r="I37" s="78" t="e">
        <f>IF(OR(H37="",Main!#REF!=""),"",IF(H37="",E37,IF(H37="T",Main!#REF!, Main!#REF!+1/G37*(Main!#REF!-F37))))</f>
        <v>#REF!</v>
      </c>
      <c r="J37" s="78" t="str">
        <f>IF(AND(ISNUMBER(F37),ISNUMBER(G37)),IF(OR(H37="",Main!#REF!=""),"",IF(H37="",F37,IF(H37="P",Main!#REF!, F37+G37*(Main!#REF!-Main!#REF!)))),"")</f>
        <v/>
      </c>
    </row>
    <row r="38" spans="3:10">
      <c r="C38" s="20" t="str">
        <f>IF(ISNUMBER(Main!#REF!),Main!#REF!,"")</f>
        <v/>
      </c>
      <c r="D38" s="20" t="e">
        <f>Main!#REF!</f>
        <v>#REF!</v>
      </c>
      <c r="E38" s="20" t="str">
        <f>IF(ISNUMBER(Main!#REF!),Main!#REF!,"")</f>
        <v/>
      </c>
      <c r="F38" s="78" t="str">
        <f>IF(ISNUMBER(Main!#REF!),IF(AND(C38&gt;E38,D38="halite"),'Tm-supplement'!AW38,'Th-Ph-rho-dPdT'!AP38),"")</f>
        <v/>
      </c>
      <c r="G38" s="78" t="str">
        <f>'Th-Ph-rho-dPdT'!AU38</f>
        <v/>
      </c>
      <c r="H38" s="20" t="e">
        <f>IF(Main!#REF!="","",IF(Main!#REF!="temperature estimate", "T", "P"))</f>
        <v>#REF!</v>
      </c>
      <c r="I38" s="78" t="e">
        <f>IF(OR(H38="",Main!#REF!=""),"",IF(H38="",E38,IF(H38="T",Main!#REF!, Main!#REF!+1/G38*(Main!#REF!-F38))))</f>
        <v>#REF!</v>
      </c>
      <c r="J38" s="78" t="str">
        <f>IF(AND(ISNUMBER(F38),ISNUMBER(G38)),IF(OR(H38="",Main!#REF!=""),"",IF(H38="",F38,IF(H38="P",Main!#REF!, F38+G38*(Main!#REF!-Main!#REF!)))),"")</f>
        <v/>
      </c>
    </row>
    <row r="39" spans="3:10">
      <c r="C39" s="20" t="str">
        <f>IF(ISNUMBER(Main!#REF!),Main!#REF!,"")</f>
        <v/>
      </c>
      <c r="D39" s="20" t="e">
        <f>Main!#REF!</f>
        <v>#REF!</v>
      </c>
      <c r="E39" s="20" t="str">
        <f>IF(ISNUMBER(Main!#REF!),Main!#REF!,"")</f>
        <v/>
      </c>
      <c r="F39" s="78" t="str">
        <f>IF(ISNUMBER(Main!#REF!),IF(AND(C39&gt;E39,D39="halite"),'Tm-supplement'!AW39,'Th-Ph-rho-dPdT'!AP39),"")</f>
        <v/>
      </c>
      <c r="G39" s="78" t="str">
        <f>'Th-Ph-rho-dPdT'!AU39</f>
        <v/>
      </c>
      <c r="H39" s="20" t="e">
        <f>IF(Main!#REF!="","",IF(Main!#REF!="temperature estimate", "T", "P"))</f>
        <v>#REF!</v>
      </c>
      <c r="I39" s="78" t="e">
        <f>IF(OR(H39="",Main!#REF!=""),"",IF(H39="",E39,IF(H39="T",Main!#REF!, Main!#REF!+1/G39*(Main!#REF!-F39))))</f>
        <v>#REF!</v>
      </c>
      <c r="J39" s="78" t="str">
        <f>IF(AND(ISNUMBER(F39),ISNUMBER(G39)),IF(OR(H39="",Main!#REF!=""),"",IF(H39="",F39,IF(H39="P",Main!#REF!, F39+G39*(Main!#REF!-Main!#REF!)))),"")</f>
        <v/>
      </c>
    </row>
    <row r="40" spans="3:10">
      <c r="C40" s="20" t="str">
        <f>IF(ISNUMBER(Main!#REF!),Main!#REF!,"")</f>
        <v/>
      </c>
      <c r="D40" s="20" t="e">
        <f>Main!#REF!</f>
        <v>#REF!</v>
      </c>
      <c r="E40" s="20" t="str">
        <f>IF(ISNUMBER(Main!#REF!),Main!#REF!,"")</f>
        <v/>
      </c>
      <c r="F40" s="78" t="str">
        <f>IF(ISNUMBER(Main!#REF!),IF(AND(C40&gt;E40,D40="halite"),'Tm-supplement'!AW40,'Th-Ph-rho-dPdT'!AP40),"")</f>
        <v/>
      </c>
      <c r="G40" s="78" t="str">
        <f>'Th-Ph-rho-dPdT'!AU40</f>
        <v/>
      </c>
      <c r="H40" s="20" t="e">
        <f>IF(Main!#REF!="","",IF(Main!#REF!="temperature estimate", "T", "P"))</f>
        <v>#REF!</v>
      </c>
      <c r="I40" s="78" t="e">
        <f>IF(OR(H40="",Main!#REF!=""),"",IF(H40="",E40,IF(H40="T",Main!#REF!, Main!#REF!+1/G40*(Main!#REF!-F40))))</f>
        <v>#REF!</v>
      </c>
      <c r="J40" s="78" t="str">
        <f>IF(AND(ISNUMBER(F40),ISNUMBER(G40)),IF(OR(H40="",Main!#REF!=""),"",IF(H40="",F40,IF(H40="P",Main!#REF!, F40+G40*(Main!#REF!-Main!#REF!)))),"")</f>
        <v/>
      </c>
    </row>
    <row r="41" spans="3:10">
      <c r="C41" s="20" t="str">
        <f>IF(ISNUMBER(Main!#REF!),Main!#REF!,"")</f>
        <v/>
      </c>
      <c r="D41" s="20" t="e">
        <f>Main!#REF!</f>
        <v>#REF!</v>
      </c>
      <c r="E41" s="20" t="str">
        <f>IF(ISNUMBER(Main!#REF!),Main!#REF!,"")</f>
        <v/>
      </c>
      <c r="F41" s="78" t="str">
        <f>IF(ISNUMBER(Main!#REF!),IF(AND(C41&gt;E41,D41="halite"),'Tm-supplement'!AW41,'Th-Ph-rho-dPdT'!AP41),"")</f>
        <v/>
      </c>
      <c r="G41" s="78" t="str">
        <f>'Th-Ph-rho-dPdT'!AU41</f>
        <v/>
      </c>
      <c r="H41" s="20" t="e">
        <f>IF(Main!#REF!="","",IF(Main!#REF!="temperature estimate", "T", "P"))</f>
        <v>#REF!</v>
      </c>
      <c r="I41" s="78" t="e">
        <f>IF(OR(H41="",Main!#REF!=""),"",IF(H41="",E41,IF(H41="T",Main!#REF!, Main!#REF!+1/G41*(Main!#REF!-F41))))</f>
        <v>#REF!</v>
      </c>
      <c r="J41" s="78" t="str">
        <f>IF(AND(ISNUMBER(F41),ISNUMBER(G41)),IF(OR(H41="",Main!#REF!=""),"",IF(H41="",F41,IF(H41="P",Main!#REF!, F41+G41*(Main!#REF!-Main!#REF!)))),"")</f>
        <v/>
      </c>
    </row>
    <row r="42" spans="3:10">
      <c r="C42" s="20" t="str">
        <f>IF(ISNUMBER(Main!#REF!),Main!#REF!,"")</f>
        <v/>
      </c>
      <c r="D42" s="20" t="e">
        <f>Main!#REF!</f>
        <v>#REF!</v>
      </c>
      <c r="E42" s="20" t="str">
        <f>IF(ISNUMBER(Main!#REF!),Main!#REF!,"")</f>
        <v/>
      </c>
      <c r="F42" s="78" t="str">
        <f>IF(ISNUMBER(Main!#REF!),IF(AND(C42&gt;E42,D42="halite"),'Tm-supplement'!AW42,'Th-Ph-rho-dPdT'!AP42),"")</f>
        <v/>
      </c>
      <c r="G42" s="78" t="str">
        <f>'Th-Ph-rho-dPdT'!AU42</f>
        <v/>
      </c>
      <c r="H42" s="20" t="e">
        <f>IF(Main!#REF!="","",IF(Main!#REF!="temperature estimate", "T", "P"))</f>
        <v>#REF!</v>
      </c>
      <c r="I42" s="78" t="e">
        <f>IF(OR(H42="",Main!#REF!=""),"",IF(H42="",E42,IF(H42="T",Main!#REF!, Main!#REF!+1/G42*(Main!#REF!-F42))))</f>
        <v>#REF!</v>
      </c>
      <c r="J42" s="78" t="str">
        <f>IF(AND(ISNUMBER(F42),ISNUMBER(G42)),IF(OR(H42="",Main!#REF!=""),"",IF(H42="",F42,IF(H42="P",Main!#REF!, F42+G42*(Main!#REF!-Main!#REF!)))),"")</f>
        <v/>
      </c>
    </row>
    <row r="43" spans="3:10">
      <c r="C43" s="20" t="str">
        <f>IF(ISNUMBER(Main!#REF!),Main!#REF!,"")</f>
        <v/>
      </c>
      <c r="D43" s="20" t="e">
        <f>Main!#REF!</f>
        <v>#REF!</v>
      </c>
      <c r="E43" s="20" t="str">
        <f>IF(ISNUMBER(Main!#REF!),Main!#REF!,"")</f>
        <v/>
      </c>
      <c r="F43" s="78" t="str">
        <f>IF(ISNUMBER(Main!#REF!),IF(AND(C43&gt;E43,D43="halite"),'Tm-supplement'!AW43,'Th-Ph-rho-dPdT'!AP43),"")</f>
        <v/>
      </c>
      <c r="G43" s="78" t="str">
        <f>'Th-Ph-rho-dPdT'!AU43</f>
        <v/>
      </c>
      <c r="H43" s="20" t="e">
        <f>IF(Main!#REF!="","",IF(Main!#REF!="temperature estimate", "T", "P"))</f>
        <v>#REF!</v>
      </c>
      <c r="I43" s="78" t="e">
        <f>IF(OR(H43="",Main!#REF!=""),"",IF(H43="",E43,IF(H43="T",Main!#REF!, Main!#REF!+1/G43*(Main!#REF!-F43))))</f>
        <v>#REF!</v>
      </c>
      <c r="J43" s="78" t="str">
        <f>IF(AND(ISNUMBER(F43),ISNUMBER(G43)),IF(OR(H43="",Main!#REF!=""),"",IF(H43="",F43,IF(H43="P",Main!#REF!, F43+G43*(Main!#REF!-Main!#REF!)))),"")</f>
        <v/>
      </c>
    </row>
    <row r="44" spans="3:10">
      <c r="C44" s="20" t="str">
        <f>IF(ISNUMBER(Main!#REF!),Main!#REF!,"")</f>
        <v/>
      </c>
      <c r="D44" s="20" t="e">
        <f>Main!#REF!</f>
        <v>#REF!</v>
      </c>
      <c r="E44" s="20" t="str">
        <f>IF(ISNUMBER(Main!#REF!),Main!#REF!,"")</f>
        <v/>
      </c>
      <c r="F44" s="78" t="str">
        <f>IF(ISNUMBER(Main!#REF!),IF(AND(C44&gt;E44,D44="halite"),'Tm-supplement'!AW44,'Th-Ph-rho-dPdT'!AP44),"")</f>
        <v/>
      </c>
      <c r="G44" s="78" t="str">
        <f>'Th-Ph-rho-dPdT'!AU44</f>
        <v/>
      </c>
      <c r="H44" s="20" t="e">
        <f>IF(Main!#REF!="","",IF(Main!#REF!="temperature estimate", "T", "P"))</f>
        <v>#REF!</v>
      </c>
      <c r="I44" s="78" t="e">
        <f>IF(OR(H44="",Main!#REF!=""),"",IF(H44="",E44,IF(H44="T",Main!#REF!, Main!#REF!+1/G44*(Main!#REF!-F44))))</f>
        <v>#REF!</v>
      </c>
      <c r="J44" s="78" t="str">
        <f>IF(AND(ISNUMBER(F44),ISNUMBER(G44)),IF(OR(H44="",Main!#REF!=""),"",IF(H44="",F44,IF(H44="P",Main!#REF!, F44+G44*(Main!#REF!-Main!#REF!)))),"")</f>
        <v/>
      </c>
    </row>
    <row r="45" spans="3:10">
      <c r="C45" s="20" t="str">
        <f>IF(ISNUMBER(Main!#REF!),Main!#REF!,"")</f>
        <v/>
      </c>
      <c r="D45" s="20" t="e">
        <f>Main!#REF!</f>
        <v>#REF!</v>
      </c>
      <c r="E45" s="20" t="str">
        <f>IF(ISNUMBER(Main!#REF!),Main!#REF!,"")</f>
        <v/>
      </c>
      <c r="F45" s="78" t="str">
        <f>IF(ISNUMBER(Main!#REF!),IF(AND(C45&gt;E45,D45="halite"),'Tm-supplement'!AW45,'Th-Ph-rho-dPdT'!AP45),"")</f>
        <v/>
      </c>
      <c r="G45" s="78" t="str">
        <f>'Th-Ph-rho-dPdT'!AU45</f>
        <v/>
      </c>
      <c r="H45" s="20" t="e">
        <f>IF(Main!#REF!="","",IF(Main!#REF!="temperature estimate", "T", "P"))</f>
        <v>#REF!</v>
      </c>
      <c r="I45" s="78" t="e">
        <f>IF(OR(H45="",Main!#REF!=""),"",IF(H45="",E45,IF(H45="T",Main!#REF!, Main!#REF!+1/G45*(Main!#REF!-F45))))</f>
        <v>#REF!</v>
      </c>
      <c r="J45" s="78" t="str">
        <f>IF(AND(ISNUMBER(F45),ISNUMBER(G45)),IF(OR(H45="",Main!#REF!=""),"",IF(H45="",F45,IF(H45="P",Main!#REF!, F45+G45*(Main!#REF!-Main!#REF!)))),"")</f>
        <v/>
      </c>
    </row>
    <row r="46" spans="3:10">
      <c r="C46" s="20" t="str">
        <f>IF(ISNUMBER(Main!#REF!),Main!#REF!,"")</f>
        <v/>
      </c>
      <c r="D46" s="20" t="e">
        <f>Main!#REF!</f>
        <v>#REF!</v>
      </c>
      <c r="E46" s="20" t="str">
        <f>IF(ISNUMBER(Main!#REF!),Main!#REF!,"")</f>
        <v/>
      </c>
      <c r="F46" s="78" t="str">
        <f>IF(ISNUMBER(Main!#REF!),IF(AND(C46&gt;E46,D46="halite"),'Tm-supplement'!AW46,'Th-Ph-rho-dPdT'!AP46),"")</f>
        <v/>
      </c>
      <c r="G46" s="78" t="str">
        <f>'Th-Ph-rho-dPdT'!AU46</f>
        <v/>
      </c>
      <c r="H46" s="20" t="e">
        <f>IF(Main!#REF!="","",IF(Main!#REF!="temperature estimate", "T", "P"))</f>
        <v>#REF!</v>
      </c>
      <c r="I46" s="78" t="e">
        <f>IF(OR(H46="",Main!#REF!=""),"",IF(H46="",E46,IF(H46="T",Main!#REF!, Main!#REF!+1/G46*(Main!#REF!-F46))))</f>
        <v>#REF!</v>
      </c>
      <c r="J46" s="78" t="str">
        <f>IF(AND(ISNUMBER(F46),ISNUMBER(G46)),IF(OR(H46="",Main!#REF!=""),"",IF(H46="",F46,IF(H46="P",Main!#REF!, F46+G46*(Main!#REF!-Main!#REF!)))),"")</f>
        <v/>
      </c>
    </row>
    <row r="47" spans="3:10">
      <c r="C47" s="20" t="str">
        <f>IF(ISNUMBER(Main!#REF!),Main!#REF!,"")</f>
        <v/>
      </c>
      <c r="D47" s="20" t="e">
        <f>Main!#REF!</f>
        <v>#REF!</v>
      </c>
      <c r="E47" s="20" t="str">
        <f>IF(ISNUMBER(Main!#REF!),Main!#REF!,"")</f>
        <v/>
      </c>
      <c r="F47" s="78" t="str">
        <f>IF(ISNUMBER(Main!#REF!),IF(AND(C47&gt;E47,D47="halite"),'Tm-supplement'!AW47,'Th-Ph-rho-dPdT'!AP47),"")</f>
        <v/>
      </c>
      <c r="G47" s="78" t="str">
        <f>'Th-Ph-rho-dPdT'!AU47</f>
        <v/>
      </c>
      <c r="H47" s="20" t="e">
        <f>IF(Main!#REF!="","",IF(Main!#REF!="temperature estimate", "T", "P"))</f>
        <v>#REF!</v>
      </c>
      <c r="I47" s="78" t="e">
        <f>IF(OR(H47="",Main!#REF!=""),"",IF(H47="",E47,IF(H47="T",Main!#REF!, Main!#REF!+1/G47*(Main!#REF!-F47))))</f>
        <v>#REF!</v>
      </c>
      <c r="J47" s="78" t="str">
        <f>IF(AND(ISNUMBER(F47),ISNUMBER(G47)),IF(OR(H47="",Main!#REF!=""),"",IF(H47="",F47,IF(H47="P",Main!#REF!, F47+G47*(Main!#REF!-Main!#REF!)))),"")</f>
        <v/>
      </c>
    </row>
    <row r="48" spans="3:10">
      <c r="C48" s="20" t="str">
        <f>IF(ISNUMBER(Main!#REF!),Main!#REF!,"")</f>
        <v/>
      </c>
      <c r="D48" s="20" t="e">
        <f>Main!#REF!</f>
        <v>#REF!</v>
      </c>
      <c r="E48" s="20" t="str">
        <f>IF(ISNUMBER(Main!#REF!),Main!#REF!,"")</f>
        <v/>
      </c>
      <c r="F48" s="78" t="str">
        <f>IF(ISNUMBER(Main!#REF!),IF(AND(C48&gt;E48,D48="halite"),'Tm-supplement'!AW48,'Th-Ph-rho-dPdT'!AP48),"")</f>
        <v/>
      </c>
      <c r="G48" s="78" t="str">
        <f>'Th-Ph-rho-dPdT'!AU48</f>
        <v/>
      </c>
      <c r="H48" s="20" t="e">
        <f>IF(Main!#REF!="","",IF(Main!#REF!="temperature estimate", "T", "P"))</f>
        <v>#REF!</v>
      </c>
      <c r="I48" s="78" t="e">
        <f>IF(OR(H48="",Main!#REF!=""),"",IF(H48="",E48,IF(H48="T",Main!#REF!, Main!#REF!+1/G48*(Main!#REF!-F48))))</f>
        <v>#REF!</v>
      </c>
      <c r="J48" s="78" t="str">
        <f>IF(AND(ISNUMBER(F48),ISNUMBER(G48)),IF(OR(H48="",Main!#REF!=""),"",IF(H48="",F48,IF(H48="P",Main!#REF!, F48+G48*(Main!#REF!-Main!#REF!)))),"")</f>
        <v/>
      </c>
    </row>
    <row r="49" spans="3:10">
      <c r="C49" s="20" t="str">
        <f>IF(ISNUMBER(Main!#REF!),Main!#REF!,"")</f>
        <v/>
      </c>
      <c r="D49" s="20" t="e">
        <f>Main!#REF!</f>
        <v>#REF!</v>
      </c>
      <c r="E49" s="20" t="str">
        <f>IF(ISNUMBER(Main!#REF!),Main!#REF!,"")</f>
        <v/>
      </c>
      <c r="F49" s="78" t="str">
        <f>IF(ISNUMBER(Main!#REF!),IF(AND(C49&gt;E49,D49="halite"),'Tm-supplement'!AW49,'Th-Ph-rho-dPdT'!AP49),"")</f>
        <v/>
      </c>
      <c r="G49" s="78" t="str">
        <f>'Th-Ph-rho-dPdT'!AU49</f>
        <v/>
      </c>
      <c r="H49" s="20" t="e">
        <f>IF(Main!#REF!="","",IF(Main!#REF!="temperature estimate", "T", "P"))</f>
        <v>#REF!</v>
      </c>
      <c r="I49" s="78" t="e">
        <f>IF(OR(H49="",Main!#REF!=""),"",IF(H49="",E49,IF(H49="T",Main!#REF!, Main!#REF!+1/G49*(Main!#REF!-F49))))</f>
        <v>#REF!</v>
      </c>
      <c r="J49" s="78" t="str">
        <f>IF(AND(ISNUMBER(F49),ISNUMBER(G49)),IF(OR(H49="",Main!#REF!=""),"",IF(H49="",F49,IF(H49="P",Main!#REF!, F49+G49*(Main!#REF!-Main!#REF!)))),"")</f>
        <v/>
      </c>
    </row>
    <row r="50" spans="3:10">
      <c r="C50" s="20" t="str">
        <f>IF(ISNUMBER(Main!#REF!),Main!#REF!,"")</f>
        <v/>
      </c>
      <c r="D50" s="20" t="e">
        <f>Main!#REF!</f>
        <v>#REF!</v>
      </c>
      <c r="E50" s="20" t="str">
        <f>IF(ISNUMBER(Main!#REF!),Main!#REF!,"")</f>
        <v/>
      </c>
      <c r="F50" s="78" t="str">
        <f>IF(ISNUMBER(Main!#REF!),IF(AND(C50&gt;E50,D50="halite"),'Tm-supplement'!AW50,'Th-Ph-rho-dPdT'!AP50),"")</f>
        <v/>
      </c>
      <c r="G50" s="78" t="str">
        <f>'Th-Ph-rho-dPdT'!AU50</f>
        <v/>
      </c>
      <c r="H50" s="20" t="e">
        <f>IF(Main!#REF!="","",IF(Main!#REF!="temperature estimate", "T", "P"))</f>
        <v>#REF!</v>
      </c>
      <c r="I50" s="78" t="e">
        <f>IF(OR(H50="",Main!#REF!=""),"",IF(H50="",E50,IF(H50="T",Main!#REF!, Main!#REF!+1/G50*(Main!#REF!-F50))))</f>
        <v>#REF!</v>
      </c>
      <c r="J50" s="78" t="str">
        <f>IF(AND(ISNUMBER(F50),ISNUMBER(G50)),IF(OR(H50="",Main!#REF!=""),"",IF(H50="",F50,IF(H50="P",Main!#REF!, F50+G50*(Main!#REF!-Main!#REF!)))),"")</f>
        <v/>
      </c>
    </row>
    <row r="51" spans="3:10">
      <c r="C51" s="20" t="str">
        <f>IF(ISNUMBER(Main!#REF!),Main!#REF!,"")</f>
        <v/>
      </c>
      <c r="D51" s="20" t="e">
        <f>Main!#REF!</f>
        <v>#REF!</v>
      </c>
      <c r="E51" s="20" t="str">
        <f>IF(ISNUMBER(Main!#REF!),Main!#REF!,"")</f>
        <v/>
      </c>
      <c r="F51" s="78" t="str">
        <f>IF(ISNUMBER(Main!#REF!),IF(AND(C51&gt;E51,D51="halite"),'Tm-supplement'!AW51,'Th-Ph-rho-dPdT'!AP51),"")</f>
        <v/>
      </c>
      <c r="G51" s="78" t="str">
        <f>'Th-Ph-rho-dPdT'!AU51</f>
        <v/>
      </c>
      <c r="H51" s="20" t="e">
        <f>IF(Main!#REF!="","",IF(Main!#REF!="temperature estimate", "T", "P"))</f>
        <v>#REF!</v>
      </c>
      <c r="I51" s="78" t="e">
        <f>IF(OR(H51="",Main!#REF!=""),"",IF(H51="",E51,IF(H51="T",Main!#REF!, Main!#REF!+1/G51*(Main!#REF!-F51))))</f>
        <v>#REF!</v>
      </c>
      <c r="J51" s="78" t="str">
        <f>IF(AND(ISNUMBER(F51),ISNUMBER(G51)),IF(OR(H51="",Main!#REF!=""),"",IF(H51="",F51,IF(H51="P",Main!#REF!, F51+G51*(Main!#REF!-Main!#REF!)))),"")</f>
        <v/>
      </c>
    </row>
    <row r="52" spans="3:10">
      <c r="C52" s="20" t="str">
        <f>IF(ISNUMBER(Main!#REF!),Main!#REF!,"")</f>
        <v/>
      </c>
      <c r="D52" s="20" t="e">
        <f>Main!#REF!</f>
        <v>#REF!</v>
      </c>
      <c r="E52" s="20" t="str">
        <f>IF(ISNUMBER(Main!#REF!),Main!#REF!,"")</f>
        <v/>
      </c>
      <c r="F52" s="78" t="str">
        <f>IF(ISNUMBER(Main!#REF!),IF(AND(C52&gt;E52,D52="halite"),'Tm-supplement'!AW52,'Th-Ph-rho-dPdT'!AP52),"")</f>
        <v/>
      </c>
      <c r="G52" s="78" t="str">
        <f>'Th-Ph-rho-dPdT'!AU52</f>
        <v/>
      </c>
      <c r="H52" s="20" t="e">
        <f>IF(Main!#REF!="","",IF(Main!#REF!="temperature estimate", "T", "P"))</f>
        <v>#REF!</v>
      </c>
      <c r="I52" s="78" t="e">
        <f>IF(OR(H52="",Main!#REF!=""),"",IF(H52="",E52,IF(H52="T",Main!#REF!, Main!#REF!+1/G52*(Main!#REF!-F52))))</f>
        <v>#REF!</v>
      </c>
      <c r="J52" s="78" t="str">
        <f>IF(AND(ISNUMBER(F52),ISNUMBER(G52)),IF(OR(H52="",Main!#REF!=""),"",IF(H52="",F52,IF(H52="P",Main!#REF!, F52+G52*(Main!#REF!-Main!#REF!)))),"")</f>
        <v/>
      </c>
    </row>
    <row r="53" spans="3:10">
      <c r="C53" s="20" t="str">
        <f>IF(ISNUMBER(Main!#REF!),Main!#REF!,"")</f>
        <v/>
      </c>
      <c r="D53" s="20" t="e">
        <f>Main!#REF!</f>
        <v>#REF!</v>
      </c>
      <c r="E53" s="20" t="str">
        <f>IF(ISNUMBER(Main!#REF!),Main!#REF!,"")</f>
        <v/>
      </c>
      <c r="F53" s="78" t="str">
        <f>IF(ISNUMBER(Main!#REF!),IF(AND(C53&gt;E53,D53="halite"),'Tm-supplement'!AW53,'Th-Ph-rho-dPdT'!AP53),"")</f>
        <v/>
      </c>
      <c r="G53" s="78" t="str">
        <f>'Th-Ph-rho-dPdT'!AU53</f>
        <v/>
      </c>
      <c r="H53" s="20" t="e">
        <f>IF(Main!#REF!="","",IF(Main!#REF!="temperature estimate", "T", "P"))</f>
        <v>#REF!</v>
      </c>
      <c r="I53" s="78" t="e">
        <f>IF(OR(H53="",Main!#REF!=""),"",IF(H53="",E53,IF(H53="T",Main!#REF!, Main!#REF!+1/G53*(Main!#REF!-F53))))</f>
        <v>#REF!</v>
      </c>
      <c r="J53" s="78" t="str">
        <f>IF(AND(ISNUMBER(F53),ISNUMBER(G53)),IF(OR(H53="",Main!#REF!=""),"",IF(H53="",F53,IF(H53="P",Main!#REF!, F53+G53*(Main!#REF!-Main!#REF!)))),"")</f>
        <v/>
      </c>
    </row>
    <row r="54" spans="3:10">
      <c r="C54" s="20" t="str">
        <f>IF(ISNUMBER(Main!#REF!),Main!#REF!,"")</f>
        <v/>
      </c>
      <c r="D54" s="20" t="e">
        <f>Main!#REF!</f>
        <v>#REF!</v>
      </c>
      <c r="E54" s="20" t="str">
        <f>IF(ISNUMBER(Main!#REF!),Main!#REF!,"")</f>
        <v/>
      </c>
      <c r="F54" s="78" t="str">
        <f>IF(ISNUMBER(Main!#REF!),IF(AND(C54&gt;E54,D54="halite"),'Tm-supplement'!AW54,'Th-Ph-rho-dPdT'!AP54),"")</f>
        <v/>
      </c>
      <c r="G54" s="78" t="str">
        <f>'Th-Ph-rho-dPdT'!AU54</f>
        <v/>
      </c>
      <c r="H54" s="20" t="e">
        <f>IF(Main!#REF!="","",IF(Main!#REF!="temperature estimate", "T", "P"))</f>
        <v>#REF!</v>
      </c>
      <c r="I54" s="78" t="e">
        <f>IF(OR(H54="",Main!#REF!=""),"",IF(H54="",E54,IF(H54="T",Main!#REF!, Main!#REF!+1/G54*(Main!#REF!-F54))))</f>
        <v>#REF!</v>
      </c>
      <c r="J54" s="78" t="str">
        <f>IF(AND(ISNUMBER(F54),ISNUMBER(G54)),IF(OR(H54="",Main!#REF!=""),"",IF(H54="",F54,IF(H54="P",Main!#REF!, F54+G54*(Main!#REF!-Main!#REF!)))),"")</f>
        <v/>
      </c>
    </row>
    <row r="55" spans="3:10">
      <c r="C55" s="20" t="str">
        <f>IF(ISNUMBER(Main!#REF!),Main!#REF!,"")</f>
        <v/>
      </c>
      <c r="D55" s="20" t="e">
        <f>Main!#REF!</f>
        <v>#REF!</v>
      </c>
      <c r="E55" s="20" t="str">
        <f>IF(ISNUMBER(Main!#REF!),Main!#REF!,"")</f>
        <v/>
      </c>
      <c r="F55" s="78" t="str">
        <f>IF(ISNUMBER(Main!#REF!),IF(AND(C55&gt;E55,D55="halite"),'Tm-supplement'!AW55,'Th-Ph-rho-dPdT'!AP55),"")</f>
        <v/>
      </c>
      <c r="G55" s="78" t="str">
        <f>'Th-Ph-rho-dPdT'!AU55</f>
        <v/>
      </c>
      <c r="H55" s="20" t="e">
        <f>IF(Main!#REF!="","",IF(Main!#REF!="temperature estimate", "T", "P"))</f>
        <v>#REF!</v>
      </c>
      <c r="I55" s="78" t="e">
        <f>IF(OR(H55="",Main!#REF!=""),"",IF(H55="",E55,IF(H55="T",Main!#REF!, Main!#REF!+1/G55*(Main!#REF!-F55))))</f>
        <v>#REF!</v>
      </c>
      <c r="J55" s="78" t="str">
        <f>IF(AND(ISNUMBER(F55),ISNUMBER(G55)),IF(OR(H55="",Main!#REF!=""),"",IF(H55="",F55,IF(H55="P",Main!#REF!, F55+G55*(Main!#REF!-Main!#REF!)))),"")</f>
        <v/>
      </c>
    </row>
    <row r="56" spans="3:10">
      <c r="C56" s="20" t="str">
        <f>IF(ISNUMBER(Main!#REF!),Main!#REF!,"")</f>
        <v/>
      </c>
      <c r="D56" s="20" t="e">
        <f>Main!#REF!</f>
        <v>#REF!</v>
      </c>
      <c r="E56" s="20" t="str">
        <f>IF(ISNUMBER(Main!#REF!),Main!#REF!,"")</f>
        <v/>
      </c>
      <c r="F56" s="78" t="str">
        <f>IF(ISNUMBER(Main!#REF!),IF(AND(C56&gt;E56,D56="halite"),'Tm-supplement'!AW56,'Th-Ph-rho-dPdT'!AP56),"")</f>
        <v/>
      </c>
      <c r="G56" s="78" t="str">
        <f>'Th-Ph-rho-dPdT'!AU56</f>
        <v/>
      </c>
      <c r="H56" s="20" t="e">
        <f>IF(Main!#REF!="","",IF(Main!#REF!="temperature estimate", "T", "P"))</f>
        <v>#REF!</v>
      </c>
      <c r="I56" s="78" t="e">
        <f>IF(OR(H56="",Main!#REF!=""),"",IF(H56="",E56,IF(H56="T",Main!#REF!, Main!#REF!+1/G56*(Main!#REF!-F56))))</f>
        <v>#REF!</v>
      </c>
      <c r="J56" s="78" t="str">
        <f>IF(AND(ISNUMBER(F56),ISNUMBER(G56)),IF(OR(H56="",Main!#REF!=""),"",IF(H56="",F56,IF(H56="P",Main!#REF!, F56+G56*(Main!#REF!-Main!#REF!)))),"")</f>
        <v/>
      </c>
    </row>
    <row r="57" spans="3:10">
      <c r="C57" s="20" t="str">
        <f>IF(ISNUMBER(Main!#REF!),Main!#REF!,"")</f>
        <v/>
      </c>
      <c r="D57" s="20" t="e">
        <f>Main!#REF!</f>
        <v>#REF!</v>
      </c>
      <c r="E57" s="20" t="str">
        <f>IF(ISNUMBER(Main!#REF!),Main!#REF!,"")</f>
        <v/>
      </c>
      <c r="F57" s="78" t="str">
        <f>IF(ISNUMBER(Main!#REF!),IF(AND(C57&gt;E57,D57="halite"),'Tm-supplement'!AW57,'Th-Ph-rho-dPdT'!AP57),"")</f>
        <v/>
      </c>
      <c r="G57" s="78" t="str">
        <f>'Th-Ph-rho-dPdT'!AU57</f>
        <v/>
      </c>
      <c r="H57" s="20" t="e">
        <f>IF(Main!#REF!="","",IF(Main!#REF!="temperature estimate", "T", "P"))</f>
        <v>#REF!</v>
      </c>
      <c r="I57" s="78" t="e">
        <f>IF(OR(H57="",Main!#REF!=""),"",IF(H57="",E57,IF(H57="T",Main!#REF!, Main!#REF!+1/G57*(Main!#REF!-F57))))</f>
        <v>#REF!</v>
      </c>
      <c r="J57" s="78" t="str">
        <f>IF(AND(ISNUMBER(F57),ISNUMBER(G57)),IF(OR(H57="",Main!#REF!=""),"",IF(H57="",F57,IF(H57="P",Main!#REF!, F57+G57*(Main!#REF!-Main!#REF!)))),"")</f>
        <v/>
      </c>
    </row>
    <row r="58" spans="3:10">
      <c r="C58" s="20" t="str">
        <f>IF(ISNUMBER(Main!#REF!),Main!#REF!,"")</f>
        <v/>
      </c>
      <c r="D58" s="20" t="e">
        <f>Main!#REF!</f>
        <v>#REF!</v>
      </c>
      <c r="E58" s="20" t="str">
        <f>IF(ISNUMBER(Main!#REF!),Main!#REF!,"")</f>
        <v/>
      </c>
      <c r="F58" s="78" t="str">
        <f>IF(ISNUMBER(Main!#REF!),IF(AND(C58&gt;E58,D58="halite"),'Tm-supplement'!AW58,'Th-Ph-rho-dPdT'!AP58),"")</f>
        <v/>
      </c>
      <c r="G58" s="78" t="str">
        <f>'Th-Ph-rho-dPdT'!AU58</f>
        <v/>
      </c>
      <c r="H58" s="20" t="e">
        <f>IF(Main!#REF!="","",IF(Main!#REF!="temperature estimate", "T", "P"))</f>
        <v>#REF!</v>
      </c>
      <c r="I58" s="78" t="e">
        <f>IF(OR(H58="",Main!#REF!=""),"",IF(H58="",E58,IF(H58="T",Main!#REF!, Main!#REF!+1/G58*(Main!#REF!-F58))))</f>
        <v>#REF!</v>
      </c>
      <c r="J58" s="78" t="str">
        <f>IF(AND(ISNUMBER(F58),ISNUMBER(G58)),IF(OR(H58="",Main!#REF!=""),"",IF(H58="",F58,IF(H58="P",Main!#REF!, F58+G58*(Main!#REF!-Main!#REF!)))),"")</f>
        <v/>
      </c>
    </row>
    <row r="59" spans="3:10">
      <c r="C59" s="20" t="str">
        <f>IF(ISNUMBER(Main!#REF!),Main!#REF!,"")</f>
        <v/>
      </c>
      <c r="D59" s="20" t="e">
        <f>Main!#REF!</f>
        <v>#REF!</v>
      </c>
      <c r="E59" s="20" t="str">
        <f>IF(ISNUMBER(Main!#REF!),Main!#REF!,"")</f>
        <v/>
      </c>
      <c r="F59" s="78" t="str">
        <f>IF(ISNUMBER(Main!#REF!),IF(AND(C59&gt;E59,D59="halite"),'Tm-supplement'!AW59,'Th-Ph-rho-dPdT'!AP59),"")</f>
        <v/>
      </c>
      <c r="G59" s="78" t="str">
        <f>'Th-Ph-rho-dPdT'!AU59</f>
        <v/>
      </c>
      <c r="H59" s="20" t="e">
        <f>IF(Main!#REF!="","",IF(Main!#REF!="temperature estimate", "T", "P"))</f>
        <v>#REF!</v>
      </c>
      <c r="I59" s="78" t="e">
        <f>IF(OR(H59="",Main!#REF!=""),"",IF(H59="",E59,IF(H59="T",Main!#REF!, Main!#REF!+1/G59*(Main!#REF!-F59))))</f>
        <v>#REF!</v>
      </c>
      <c r="J59" s="78" t="str">
        <f>IF(AND(ISNUMBER(F59),ISNUMBER(G59)),IF(OR(H59="",Main!#REF!=""),"",IF(H59="",F59,IF(H59="P",Main!#REF!, F59+G59*(Main!#REF!-Main!#REF!)))),"")</f>
        <v/>
      </c>
    </row>
    <row r="60" spans="3:10">
      <c r="C60" s="20" t="str">
        <f>IF(ISNUMBER(Main!#REF!),Main!#REF!,"")</f>
        <v/>
      </c>
      <c r="D60" s="20" t="e">
        <f>Main!#REF!</f>
        <v>#REF!</v>
      </c>
      <c r="E60" s="20" t="str">
        <f>IF(ISNUMBER(Main!#REF!),Main!#REF!,"")</f>
        <v/>
      </c>
      <c r="F60" s="78" t="str">
        <f>IF(ISNUMBER(Main!#REF!),IF(AND(C60&gt;E60,D60="halite"),'Tm-supplement'!AW60,'Th-Ph-rho-dPdT'!AP60),"")</f>
        <v/>
      </c>
      <c r="G60" s="78" t="str">
        <f>'Th-Ph-rho-dPdT'!AU60</f>
        <v/>
      </c>
      <c r="H60" s="20" t="e">
        <f>IF(Main!#REF!="","",IF(Main!#REF!="temperature estimate", "T", "P"))</f>
        <v>#REF!</v>
      </c>
      <c r="I60" s="78" t="e">
        <f>IF(OR(H60="",Main!#REF!=""),"",IF(H60="",E60,IF(H60="T",Main!#REF!, Main!#REF!+1/G60*(Main!#REF!-F60))))</f>
        <v>#REF!</v>
      </c>
      <c r="J60" s="78" t="str">
        <f>IF(AND(ISNUMBER(F60),ISNUMBER(G60)),IF(OR(H60="",Main!#REF!=""),"",IF(H60="",F60,IF(H60="P",Main!#REF!, F60+G60*(Main!#REF!-Main!#REF!)))),"")</f>
        <v/>
      </c>
    </row>
    <row r="61" spans="3:10">
      <c r="C61" s="20" t="str">
        <f>IF(ISNUMBER(Main!#REF!),Main!#REF!,"")</f>
        <v/>
      </c>
      <c r="D61" s="20" t="e">
        <f>Main!#REF!</f>
        <v>#REF!</v>
      </c>
      <c r="E61" s="20" t="str">
        <f>IF(ISNUMBER(Main!#REF!),Main!#REF!,"")</f>
        <v/>
      </c>
      <c r="F61" s="78" t="str">
        <f>IF(ISNUMBER(Main!#REF!),IF(AND(C61&gt;E61,D61="halite"),'Tm-supplement'!AW61,'Th-Ph-rho-dPdT'!AP61),"")</f>
        <v/>
      </c>
      <c r="G61" s="78" t="str">
        <f>'Th-Ph-rho-dPdT'!AU61</f>
        <v/>
      </c>
      <c r="H61" s="20" t="e">
        <f>IF(Main!#REF!="","",IF(Main!#REF!="temperature estimate", "T", "P"))</f>
        <v>#REF!</v>
      </c>
      <c r="I61" s="78" t="e">
        <f>IF(OR(H61="",Main!#REF!=""),"",IF(H61="",E61,IF(H61="T",Main!#REF!, Main!#REF!+1/G61*(Main!#REF!-F61))))</f>
        <v>#REF!</v>
      </c>
      <c r="J61" s="78" t="str">
        <f>IF(AND(ISNUMBER(F61),ISNUMBER(G61)),IF(OR(H61="",Main!#REF!=""),"",IF(H61="",F61,IF(H61="P",Main!#REF!, F61+G61*(Main!#REF!-Main!#REF!)))),"")</f>
        <v/>
      </c>
    </row>
    <row r="62" spans="3:10">
      <c r="C62" s="20" t="str">
        <f>IF(ISNUMBER(Main!#REF!),Main!#REF!,"")</f>
        <v/>
      </c>
      <c r="D62" s="20" t="e">
        <f>Main!#REF!</f>
        <v>#REF!</v>
      </c>
      <c r="E62" s="20" t="str">
        <f>IF(ISNUMBER(Main!#REF!),Main!#REF!,"")</f>
        <v/>
      </c>
      <c r="F62" s="78" t="str">
        <f>IF(ISNUMBER(Main!#REF!),IF(AND(C62&gt;E62,D62="halite"),'Tm-supplement'!AW62,'Th-Ph-rho-dPdT'!AP62),"")</f>
        <v/>
      </c>
      <c r="G62" s="78" t="str">
        <f>'Th-Ph-rho-dPdT'!AU62</f>
        <v/>
      </c>
      <c r="H62" s="20" t="e">
        <f>IF(Main!#REF!="","",IF(Main!#REF!="temperature estimate", "T", "P"))</f>
        <v>#REF!</v>
      </c>
      <c r="I62" s="78" t="e">
        <f>IF(OR(H62="",Main!#REF!=""),"",IF(H62="",E62,IF(H62="T",Main!#REF!, Main!#REF!+1/G62*(Main!#REF!-F62))))</f>
        <v>#REF!</v>
      </c>
      <c r="J62" s="78" t="str">
        <f>IF(AND(ISNUMBER(F62),ISNUMBER(G62)),IF(OR(H62="",Main!#REF!=""),"",IF(H62="",F62,IF(H62="P",Main!#REF!, F62+G62*(Main!#REF!-Main!#REF!)))),"")</f>
        <v/>
      </c>
    </row>
    <row r="63" spans="3:10">
      <c r="C63" s="20" t="str">
        <f>IF(ISNUMBER(Main!#REF!),Main!#REF!,"")</f>
        <v/>
      </c>
      <c r="D63" s="20" t="e">
        <f>Main!#REF!</f>
        <v>#REF!</v>
      </c>
      <c r="E63" s="20" t="str">
        <f>IF(ISNUMBER(Main!#REF!),Main!#REF!,"")</f>
        <v/>
      </c>
      <c r="F63" s="78" t="str">
        <f>IF(ISNUMBER(Main!#REF!),IF(AND(C63&gt;E63,D63="halite"),'Tm-supplement'!AW63,'Th-Ph-rho-dPdT'!AP63),"")</f>
        <v/>
      </c>
      <c r="G63" s="78" t="str">
        <f>'Th-Ph-rho-dPdT'!AU63</f>
        <v/>
      </c>
      <c r="H63" s="20" t="e">
        <f>IF(Main!#REF!="","",IF(Main!#REF!="temperature estimate", "T", "P"))</f>
        <v>#REF!</v>
      </c>
      <c r="I63" s="78" t="e">
        <f>IF(OR(H63="",Main!#REF!=""),"",IF(H63="",E63,IF(H63="T",Main!#REF!, Main!#REF!+1/G63*(Main!#REF!-F63))))</f>
        <v>#REF!</v>
      </c>
      <c r="J63" s="78" t="str">
        <f>IF(AND(ISNUMBER(F63),ISNUMBER(G63)),IF(OR(H63="",Main!#REF!=""),"",IF(H63="",F63,IF(H63="P",Main!#REF!, F63+G63*(Main!#REF!-Main!#REF!)))),"")</f>
        <v/>
      </c>
    </row>
    <row r="64" spans="3:10">
      <c r="C64" s="20" t="str">
        <f>IF(ISNUMBER(Main!#REF!),Main!#REF!,"")</f>
        <v/>
      </c>
      <c r="D64" s="20" t="e">
        <f>Main!#REF!</f>
        <v>#REF!</v>
      </c>
      <c r="E64" s="20" t="str">
        <f>IF(ISNUMBER(Main!#REF!),Main!#REF!,"")</f>
        <v/>
      </c>
      <c r="F64" s="78" t="str">
        <f>IF(ISNUMBER(Main!#REF!),IF(AND(C64&gt;E64,D64="halite"),'Tm-supplement'!AW64,'Th-Ph-rho-dPdT'!AP64),"")</f>
        <v/>
      </c>
      <c r="G64" s="78" t="str">
        <f>'Th-Ph-rho-dPdT'!AU64</f>
        <v/>
      </c>
      <c r="H64" s="20" t="e">
        <f>IF(Main!#REF!="","",IF(Main!#REF!="temperature estimate", "T", "P"))</f>
        <v>#REF!</v>
      </c>
      <c r="I64" s="78" t="e">
        <f>IF(OR(H64="",Main!#REF!=""),"",IF(H64="",E64,IF(H64="T",Main!#REF!, Main!#REF!+1/G64*(Main!#REF!-F64))))</f>
        <v>#REF!</v>
      </c>
      <c r="J64" s="78" t="str">
        <f>IF(AND(ISNUMBER(F64),ISNUMBER(G64)),IF(OR(H64="",Main!#REF!=""),"",IF(H64="",F64,IF(H64="P",Main!#REF!, F64+G64*(Main!#REF!-Main!#REF!)))),"")</f>
        <v/>
      </c>
    </row>
    <row r="65" spans="3:10">
      <c r="C65" s="20" t="str">
        <f>IF(ISNUMBER(Main!#REF!),Main!#REF!,"")</f>
        <v/>
      </c>
      <c r="D65" s="20" t="e">
        <f>Main!#REF!</f>
        <v>#REF!</v>
      </c>
      <c r="E65" s="20" t="str">
        <f>IF(ISNUMBER(Main!#REF!),Main!#REF!,"")</f>
        <v/>
      </c>
      <c r="F65" s="78" t="str">
        <f>IF(ISNUMBER(Main!#REF!),IF(AND(C65&gt;E65,D65="halite"),'Tm-supplement'!AW65,'Th-Ph-rho-dPdT'!AP65),"")</f>
        <v/>
      </c>
      <c r="G65" s="78" t="str">
        <f>'Th-Ph-rho-dPdT'!AU65</f>
        <v/>
      </c>
      <c r="H65" s="20" t="e">
        <f>IF(Main!#REF!="","",IF(Main!#REF!="temperature estimate", "T", "P"))</f>
        <v>#REF!</v>
      </c>
      <c r="I65" s="78" t="e">
        <f>IF(OR(H65="",Main!#REF!=""),"",IF(H65="",E65,IF(H65="T",Main!#REF!, Main!#REF!+1/G65*(Main!#REF!-F65))))</f>
        <v>#REF!</v>
      </c>
      <c r="J65" s="78" t="str">
        <f>IF(AND(ISNUMBER(F65),ISNUMBER(G65)),IF(OR(H65="",Main!#REF!=""),"",IF(H65="",F65,IF(H65="P",Main!#REF!, F65+G65*(Main!#REF!-Main!#REF!)))),"")</f>
        <v/>
      </c>
    </row>
    <row r="66" spans="3:10">
      <c r="C66" s="20" t="str">
        <f>IF(ISNUMBER(Main!#REF!),Main!#REF!,"")</f>
        <v/>
      </c>
      <c r="D66" s="20" t="e">
        <f>Main!#REF!</f>
        <v>#REF!</v>
      </c>
      <c r="E66" s="20" t="str">
        <f>IF(ISNUMBER(Main!#REF!),Main!#REF!,"")</f>
        <v/>
      </c>
      <c r="F66" s="78" t="str">
        <f>IF(ISNUMBER(Main!#REF!),IF(AND(C66&gt;E66,D66="halite"),'Tm-supplement'!AW66,'Th-Ph-rho-dPdT'!AP66),"")</f>
        <v/>
      </c>
      <c r="G66" s="78" t="str">
        <f>'Th-Ph-rho-dPdT'!AU66</f>
        <v/>
      </c>
      <c r="H66" s="20" t="e">
        <f>IF(Main!#REF!="","",IF(Main!#REF!="temperature estimate", "T", "P"))</f>
        <v>#REF!</v>
      </c>
      <c r="I66" s="78" t="e">
        <f>IF(OR(H66="",Main!#REF!=""),"",IF(H66="",E66,IF(H66="T",Main!#REF!, Main!#REF!+1/G66*(Main!#REF!-F66))))</f>
        <v>#REF!</v>
      </c>
      <c r="J66" s="78" t="str">
        <f>IF(AND(ISNUMBER(F66),ISNUMBER(G66)),IF(OR(H66="",Main!#REF!=""),"",IF(H66="",F66,IF(H66="P",Main!#REF!, F66+G66*(Main!#REF!-Main!#REF!)))),"")</f>
        <v/>
      </c>
    </row>
    <row r="67" spans="3:10">
      <c r="C67" s="20" t="str">
        <f>IF(ISNUMBER(Main!#REF!),Main!#REF!,"")</f>
        <v/>
      </c>
      <c r="D67" s="20" t="e">
        <f>Main!#REF!</f>
        <v>#REF!</v>
      </c>
      <c r="E67" s="20" t="str">
        <f>IF(ISNUMBER(Main!#REF!),Main!#REF!,"")</f>
        <v/>
      </c>
      <c r="F67" s="78" t="str">
        <f>IF(ISNUMBER(Main!#REF!),IF(AND(C67&gt;E67,D67="halite"),'Tm-supplement'!AW67,'Th-Ph-rho-dPdT'!AP67),"")</f>
        <v/>
      </c>
      <c r="G67" s="78" t="str">
        <f>'Th-Ph-rho-dPdT'!AU67</f>
        <v/>
      </c>
      <c r="H67" s="20" t="e">
        <f>IF(Main!#REF!="","",IF(Main!#REF!="temperature estimate", "T", "P"))</f>
        <v>#REF!</v>
      </c>
      <c r="I67" s="78" t="e">
        <f>IF(OR(H67="",Main!#REF!=""),"",IF(H67="",E67,IF(H67="T",Main!#REF!, Main!#REF!+1/G67*(Main!#REF!-F67))))</f>
        <v>#REF!</v>
      </c>
      <c r="J67" s="78" t="str">
        <f>IF(AND(ISNUMBER(F67),ISNUMBER(G67)),IF(OR(H67="",Main!#REF!=""),"",IF(H67="",F67,IF(H67="P",Main!#REF!, F67+G67*(Main!#REF!-Main!#REF!)))),"")</f>
        <v/>
      </c>
    </row>
    <row r="68" spans="3:10">
      <c r="C68" s="20" t="str">
        <f>IF(ISNUMBER(Main!#REF!),Main!#REF!,"")</f>
        <v/>
      </c>
      <c r="D68" s="20" t="e">
        <f>Main!#REF!</f>
        <v>#REF!</v>
      </c>
      <c r="E68" s="20" t="str">
        <f>IF(ISNUMBER(Main!#REF!),Main!#REF!,"")</f>
        <v/>
      </c>
      <c r="F68" s="78" t="str">
        <f>IF(ISNUMBER(Main!#REF!),IF(AND(C68&gt;E68,D68="halite"),'Tm-supplement'!AW68,'Th-Ph-rho-dPdT'!AP68),"")</f>
        <v/>
      </c>
      <c r="G68" s="78" t="str">
        <f>'Th-Ph-rho-dPdT'!AU68</f>
        <v/>
      </c>
      <c r="H68" s="20" t="e">
        <f>IF(Main!#REF!="","",IF(Main!#REF!="temperature estimate", "T", "P"))</f>
        <v>#REF!</v>
      </c>
      <c r="I68" s="78" t="e">
        <f>IF(OR(H68="",Main!#REF!=""),"",IF(H68="",E68,IF(H68="T",Main!#REF!, Main!#REF!+1/G68*(Main!#REF!-F68))))</f>
        <v>#REF!</v>
      </c>
      <c r="J68" s="78" t="str">
        <f>IF(AND(ISNUMBER(F68),ISNUMBER(G68)),IF(OR(H68="",Main!#REF!=""),"",IF(H68="",F68,IF(H68="P",Main!#REF!, F68+G68*(Main!#REF!-Main!#REF!)))),"")</f>
        <v/>
      </c>
    </row>
    <row r="69" spans="3:10">
      <c r="C69" s="20" t="str">
        <f>IF(ISNUMBER(Main!#REF!),Main!#REF!,"")</f>
        <v/>
      </c>
      <c r="D69" s="20" t="e">
        <f>Main!#REF!</f>
        <v>#REF!</v>
      </c>
      <c r="E69" s="20" t="str">
        <f>IF(ISNUMBER(Main!#REF!),Main!#REF!,"")</f>
        <v/>
      </c>
      <c r="F69" s="78" t="str">
        <f>IF(ISNUMBER(Main!#REF!),IF(AND(C69&gt;E69,D69="halite"),'Tm-supplement'!AW69,'Th-Ph-rho-dPdT'!AP69),"")</f>
        <v/>
      </c>
      <c r="G69" s="78" t="str">
        <f>'Th-Ph-rho-dPdT'!AU69</f>
        <v/>
      </c>
      <c r="H69" s="20" t="e">
        <f>IF(Main!#REF!="","",IF(Main!#REF!="temperature estimate", "T", "P"))</f>
        <v>#REF!</v>
      </c>
      <c r="I69" s="78" t="e">
        <f>IF(OR(H69="",Main!#REF!=""),"",IF(H69="",E69,IF(H69="T",Main!#REF!, Main!#REF!+1/G69*(Main!#REF!-F69))))</f>
        <v>#REF!</v>
      </c>
      <c r="J69" s="78" t="str">
        <f>IF(AND(ISNUMBER(F69),ISNUMBER(G69)),IF(OR(H69="",Main!#REF!=""),"",IF(H69="",F69,IF(H69="P",Main!#REF!, F69+G69*(Main!#REF!-Main!#REF!)))),"")</f>
        <v/>
      </c>
    </row>
    <row r="70" spans="3:10">
      <c r="C70" s="20" t="str">
        <f>IF(ISNUMBER(Main!#REF!),Main!#REF!,"")</f>
        <v/>
      </c>
      <c r="D70" s="20" t="e">
        <f>Main!#REF!</f>
        <v>#REF!</v>
      </c>
      <c r="E70" s="20" t="str">
        <f>IF(ISNUMBER(Main!#REF!),Main!#REF!,"")</f>
        <v/>
      </c>
      <c r="F70" s="78" t="str">
        <f>IF(ISNUMBER(Main!#REF!),IF(AND(C70&gt;E70,D70="halite"),'Tm-supplement'!AW70,'Th-Ph-rho-dPdT'!AP70),"")</f>
        <v/>
      </c>
      <c r="G70" s="78" t="str">
        <f>'Th-Ph-rho-dPdT'!AU70</f>
        <v/>
      </c>
      <c r="H70" s="20" t="e">
        <f>IF(Main!#REF!="","",IF(Main!#REF!="temperature estimate", "T", "P"))</f>
        <v>#REF!</v>
      </c>
      <c r="I70" s="78" t="e">
        <f>IF(OR(H70="",Main!#REF!=""),"",IF(H70="",E70,IF(H70="T",Main!#REF!, Main!#REF!+1/G70*(Main!#REF!-F70))))</f>
        <v>#REF!</v>
      </c>
      <c r="J70" s="78" t="str">
        <f>IF(AND(ISNUMBER(F70),ISNUMBER(G70)),IF(OR(H70="",Main!#REF!=""),"",IF(H70="",F70,IF(H70="P",Main!#REF!, F70+G70*(Main!#REF!-Main!#REF!)))),"")</f>
        <v/>
      </c>
    </row>
    <row r="71" spans="3:10">
      <c r="C71" s="20" t="str">
        <f>IF(ISNUMBER(Main!#REF!),Main!#REF!,"")</f>
        <v/>
      </c>
      <c r="D71" s="20" t="e">
        <f>Main!#REF!</f>
        <v>#REF!</v>
      </c>
      <c r="E71" s="20" t="str">
        <f>IF(ISNUMBER(Main!#REF!),Main!#REF!,"")</f>
        <v/>
      </c>
      <c r="F71" s="78" t="str">
        <f>IF(ISNUMBER(Main!#REF!),IF(AND(C71&gt;E71,D71="halite"),'Tm-supplement'!AW71,'Th-Ph-rho-dPdT'!AP71),"")</f>
        <v/>
      </c>
      <c r="G71" s="78" t="str">
        <f>'Th-Ph-rho-dPdT'!AU71</f>
        <v/>
      </c>
      <c r="H71" s="20" t="e">
        <f>IF(Main!#REF!="","",IF(Main!#REF!="temperature estimate", "T", "P"))</f>
        <v>#REF!</v>
      </c>
      <c r="I71" s="78" t="e">
        <f>IF(OR(H71="",Main!#REF!=""),"",IF(H71="",E71,IF(H71="T",Main!#REF!, Main!#REF!+1/G71*(Main!#REF!-F71))))</f>
        <v>#REF!</v>
      </c>
      <c r="J71" s="78" t="str">
        <f>IF(AND(ISNUMBER(F71),ISNUMBER(G71)),IF(OR(H71="",Main!#REF!=""),"",IF(H71="",F71,IF(H71="P",Main!#REF!, F71+G71*(Main!#REF!-Main!#REF!)))),"")</f>
        <v/>
      </c>
    </row>
    <row r="72" spans="3:10">
      <c r="C72" s="20" t="str">
        <f>IF(ISNUMBER(Main!#REF!),Main!#REF!,"")</f>
        <v/>
      </c>
      <c r="D72" s="20" t="e">
        <f>Main!#REF!</f>
        <v>#REF!</v>
      </c>
      <c r="E72" s="20" t="str">
        <f>IF(ISNUMBER(Main!#REF!),Main!#REF!,"")</f>
        <v/>
      </c>
      <c r="F72" s="78" t="str">
        <f>IF(ISNUMBER(Main!#REF!),IF(AND(C72&gt;E72,D72="halite"),'Tm-supplement'!AW72,'Th-Ph-rho-dPdT'!AP72),"")</f>
        <v/>
      </c>
      <c r="G72" s="78" t="str">
        <f>'Th-Ph-rho-dPdT'!AU72</f>
        <v/>
      </c>
      <c r="H72" s="20" t="e">
        <f>IF(Main!#REF!="","",IF(Main!#REF!="temperature estimate", "T", "P"))</f>
        <v>#REF!</v>
      </c>
      <c r="I72" s="78" t="e">
        <f>IF(OR(H72="",Main!#REF!=""),"",IF(H72="",E72,IF(H72="T",Main!#REF!, Main!#REF!+1/G72*(Main!#REF!-F72))))</f>
        <v>#REF!</v>
      </c>
      <c r="J72" s="78" t="str">
        <f>IF(AND(ISNUMBER(F72),ISNUMBER(G72)),IF(OR(H72="",Main!#REF!=""),"",IF(H72="",F72,IF(H72="P",Main!#REF!, F72+G72*(Main!#REF!-Main!#REF!)))),"")</f>
        <v/>
      </c>
    </row>
    <row r="73" spans="3:10">
      <c r="C73" s="20" t="str">
        <f>IF(ISNUMBER(Main!#REF!),Main!#REF!,"")</f>
        <v/>
      </c>
      <c r="D73" s="20" t="e">
        <f>Main!#REF!</f>
        <v>#REF!</v>
      </c>
      <c r="E73" s="20" t="str">
        <f>IF(ISNUMBER(Main!#REF!),Main!#REF!,"")</f>
        <v/>
      </c>
      <c r="F73" s="78" t="str">
        <f>IF(ISNUMBER(Main!#REF!),IF(AND(C73&gt;E73,D73="halite"),'Tm-supplement'!AW73,'Th-Ph-rho-dPdT'!AP73),"")</f>
        <v/>
      </c>
      <c r="G73" s="78" t="str">
        <f>'Th-Ph-rho-dPdT'!AU73</f>
        <v/>
      </c>
      <c r="H73" s="20" t="e">
        <f>IF(Main!#REF!="","",IF(Main!#REF!="temperature estimate", "T", "P"))</f>
        <v>#REF!</v>
      </c>
      <c r="I73" s="78" t="e">
        <f>IF(OR(H73="",Main!#REF!=""),"",IF(H73="",E73,IF(H73="T",Main!#REF!, Main!#REF!+1/G73*(Main!#REF!-F73))))</f>
        <v>#REF!</v>
      </c>
      <c r="J73" s="78" t="str">
        <f>IF(AND(ISNUMBER(F73),ISNUMBER(G73)),IF(OR(H73="",Main!#REF!=""),"",IF(H73="",F73,IF(H73="P",Main!#REF!, F73+G73*(Main!#REF!-Main!#REF!)))),"")</f>
        <v/>
      </c>
    </row>
    <row r="74" spans="3:10">
      <c r="C74" s="20" t="str">
        <f>IF(ISNUMBER(Main!#REF!),Main!#REF!,"")</f>
        <v/>
      </c>
      <c r="D74" s="20" t="e">
        <f>Main!#REF!</f>
        <v>#REF!</v>
      </c>
      <c r="E74" s="20" t="str">
        <f>IF(ISNUMBER(Main!#REF!),Main!#REF!,"")</f>
        <v/>
      </c>
      <c r="F74" s="78" t="str">
        <f>IF(ISNUMBER(Main!#REF!),IF(AND(C74&gt;E74,D74="halite"),'Tm-supplement'!AW74,'Th-Ph-rho-dPdT'!AP74),"")</f>
        <v/>
      </c>
      <c r="G74" s="78" t="str">
        <f>'Th-Ph-rho-dPdT'!AU74</f>
        <v/>
      </c>
      <c r="H74" s="20" t="e">
        <f>IF(Main!#REF!="","",IF(Main!#REF!="temperature estimate", "T", "P"))</f>
        <v>#REF!</v>
      </c>
      <c r="I74" s="78" t="e">
        <f>IF(OR(H74="",Main!#REF!=""),"",IF(H74="",E74,IF(H74="T",Main!#REF!, Main!#REF!+1/G74*(Main!#REF!-F74))))</f>
        <v>#REF!</v>
      </c>
      <c r="J74" s="78" t="str">
        <f>IF(AND(ISNUMBER(F74),ISNUMBER(G74)),IF(OR(H74="",Main!#REF!=""),"",IF(H74="",F74,IF(H74="P",Main!#REF!, F74+G74*(Main!#REF!-Main!#REF!)))),"")</f>
        <v/>
      </c>
    </row>
    <row r="75" spans="3:10">
      <c r="C75" s="20" t="str">
        <f>IF(ISNUMBER(Main!#REF!),Main!#REF!,"")</f>
        <v/>
      </c>
      <c r="D75" s="20" t="e">
        <f>Main!#REF!</f>
        <v>#REF!</v>
      </c>
      <c r="E75" s="20" t="str">
        <f>IF(ISNUMBER(Main!#REF!),Main!#REF!,"")</f>
        <v/>
      </c>
      <c r="F75" s="78" t="str">
        <f>IF(ISNUMBER(Main!#REF!),IF(AND(C75&gt;E75,D75="halite"),'Tm-supplement'!AW75,'Th-Ph-rho-dPdT'!AP75),"")</f>
        <v/>
      </c>
      <c r="G75" s="78" t="str">
        <f>'Th-Ph-rho-dPdT'!AU75</f>
        <v/>
      </c>
      <c r="H75" s="20" t="e">
        <f>IF(Main!#REF!="","",IF(Main!#REF!="temperature estimate", "T", "P"))</f>
        <v>#REF!</v>
      </c>
      <c r="I75" s="78" t="e">
        <f>IF(OR(H75="",Main!#REF!=""),"",IF(H75="",E75,IF(H75="T",Main!#REF!, Main!#REF!+1/G75*(Main!#REF!-F75))))</f>
        <v>#REF!</v>
      </c>
      <c r="J75" s="78" t="str">
        <f>IF(AND(ISNUMBER(F75),ISNUMBER(G75)),IF(OR(H75="",Main!#REF!=""),"",IF(H75="",F75,IF(H75="P",Main!#REF!, F75+G75*(Main!#REF!-Main!#REF!)))),"")</f>
        <v/>
      </c>
    </row>
    <row r="76" spans="3:10">
      <c r="C76" s="20" t="str">
        <f>IF(ISNUMBER(Main!#REF!),Main!#REF!,"")</f>
        <v/>
      </c>
      <c r="D76" s="20" t="e">
        <f>Main!#REF!</f>
        <v>#REF!</v>
      </c>
      <c r="E76" s="20" t="str">
        <f>IF(ISNUMBER(Main!#REF!),Main!#REF!,"")</f>
        <v/>
      </c>
      <c r="F76" s="78" t="str">
        <f>IF(ISNUMBER(Main!#REF!),IF(AND(C76&gt;E76,D76="halite"),'Tm-supplement'!AW76,'Th-Ph-rho-dPdT'!AP76),"")</f>
        <v/>
      </c>
      <c r="G76" s="78" t="str">
        <f>'Th-Ph-rho-dPdT'!AU76</f>
        <v/>
      </c>
      <c r="H76" s="20" t="e">
        <f>IF(Main!#REF!="","",IF(Main!#REF!="temperature estimate", "T", "P"))</f>
        <v>#REF!</v>
      </c>
      <c r="I76" s="78" t="e">
        <f>IF(OR(H76="",Main!#REF!=""),"",IF(H76="",E76,IF(H76="T",Main!#REF!, Main!#REF!+1/G76*(Main!#REF!-F76))))</f>
        <v>#REF!</v>
      </c>
      <c r="J76" s="78" t="str">
        <f>IF(AND(ISNUMBER(F76),ISNUMBER(G76)),IF(OR(H76="",Main!#REF!=""),"",IF(H76="",F76,IF(H76="P",Main!#REF!, F76+G76*(Main!#REF!-Main!#REF!)))),"")</f>
        <v/>
      </c>
    </row>
    <row r="77" spans="3:10">
      <c r="C77" s="20" t="str">
        <f>IF(ISNUMBER(Main!#REF!),Main!#REF!,"")</f>
        <v/>
      </c>
      <c r="D77" s="20" t="e">
        <f>Main!#REF!</f>
        <v>#REF!</v>
      </c>
      <c r="E77" s="20" t="str">
        <f>IF(ISNUMBER(Main!#REF!),Main!#REF!,"")</f>
        <v/>
      </c>
      <c r="F77" s="78" t="str">
        <f>IF(ISNUMBER(Main!#REF!),IF(AND(C77&gt;E77,D77="halite"),'Tm-supplement'!AW77,'Th-Ph-rho-dPdT'!AP77),"")</f>
        <v/>
      </c>
      <c r="G77" s="78" t="str">
        <f>'Th-Ph-rho-dPdT'!AU77</f>
        <v/>
      </c>
      <c r="H77" s="20" t="e">
        <f>IF(Main!#REF!="","",IF(Main!#REF!="temperature estimate", "T", "P"))</f>
        <v>#REF!</v>
      </c>
      <c r="I77" s="78" t="e">
        <f>IF(OR(H77="",Main!#REF!=""),"",IF(H77="",E77,IF(H77="T",Main!#REF!, Main!#REF!+1/G77*(Main!#REF!-F77))))</f>
        <v>#REF!</v>
      </c>
      <c r="J77" s="78" t="str">
        <f>IF(AND(ISNUMBER(F77),ISNUMBER(G77)),IF(OR(H77="",Main!#REF!=""),"",IF(H77="",F77,IF(H77="P",Main!#REF!, F77+G77*(Main!#REF!-Main!#REF!)))),"")</f>
        <v/>
      </c>
    </row>
    <row r="78" spans="3:10">
      <c r="C78" s="20" t="str">
        <f>IF(ISNUMBER(Main!#REF!),Main!#REF!,"")</f>
        <v/>
      </c>
      <c r="D78" s="20" t="e">
        <f>Main!#REF!</f>
        <v>#REF!</v>
      </c>
      <c r="E78" s="20" t="str">
        <f>IF(ISNUMBER(Main!#REF!),Main!#REF!,"")</f>
        <v/>
      </c>
      <c r="F78" s="78" t="str">
        <f>IF(ISNUMBER(Main!#REF!),IF(AND(C78&gt;E78,D78="halite"),'Tm-supplement'!AW78,'Th-Ph-rho-dPdT'!AP78),"")</f>
        <v/>
      </c>
      <c r="G78" s="78" t="str">
        <f>'Th-Ph-rho-dPdT'!AU78</f>
        <v/>
      </c>
      <c r="H78" s="20" t="e">
        <f>IF(Main!#REF!="","",IF(Main!#REF!="temperature estimate", "T", "P"))</f>
        <v>#REF!</v>
      </c>
      <c r="I78" s="78" t="e">
        <f>IF(OR(H78="",Main!#REF!=""),"",IF(H78="",E78,IF(H78="T",Main!#REF!, Main!#REF!+1/G78*(Main!#REF!-F78))))</f>
        <v>#REF!</v>
      </c>
      <c r="J78" s="78" t="str">
        <f>IF(AND(ISNUMBER(F78),ISNUMBER(G78)),IF(OR(H78="",Main!#REF!=""),"",IF(H78="",F78,IF(H78="P",Main!#REF!, F78+G78*(Main!#REF!-Main!#REF!)))),"")</f>
        <v/>
      </c>
    </row>
    <row r="79" spans="3:10">
      <c r="C79" s="20" t="str">
        <f>IF(ISNUMBER(Main!#REF!),Main!#REF!,"")</f>
        <v/>
      </c>
      <c r="D79" s="20" t="e">
        <f>Main!#REF!</f>
        <v>#REF!</v>
      </c>
      <c r="E79" s="20" t="str">
        <f>IF(ISNUMBER(Main!#REF!),Main!#REF!,"")</f>
        <v/>
      </c>
      <c r="F79" s="78" t="str">
        <f>IF(ISNUMBER(Main!#REF!),IF(AND(C79&gt;E79,D79="halite"),'Tm-supplement'!AW79,'Th-Ph-rho-dPdT'!AP79),"")</f>
        <v/>
      </c>
      <c r="G79" s="78" t="str">
        <f>'Th-Ph-rho-dPdT'!AU79</f>
        <v/>
      </c>
      <c r="H79" s="20" t="e">
        <f>IF(Main!#REF!="","",IF(Main!#REF!="temperature estimate", "T", "P"))</f>
        <v>#REF!</v>
      </c>
      <c r="I79" s="78" t="e">
        <f>IF(OR(H79="",Main!#REF!=""),"",IF(H79="",E79,IF(H79="T",Main!#REF!, Main!#REF!+1/G79*(Main!#REF!-F79))))</f>
        <v>#REF!</v>
      </c>
      <c r="J79" s="78" t="str">
        <f>IF(AND(ISNUMBER(F79),ISNUMBER(G79)),IF(OR(H79="",Main!#REF!=""),"",IF(H79="",F79,IF(H79="P",Main!#REF!, F79+G79*(Main!#REF!-Main!#REF!)))),"")</f>
        <v/>
      </c>
    </row>
    <row r="80" spans="3:10">
      <c r="C80" s="20" t="str">
        <f>IF(ISNUMBER(Main!#REF!),Main!#REF!,"")</f>
        <v/>
      </c>
      <c r="D80" s="20" t="e">
        <f>Main!#REF!</f>
        <v>#REF!</v>
      </c>
      <c r="E80" s="20" t="str">
        <f>IF(ISNUMBER(Main!#REF!),Main!#REF!,"")</f>
        <v/>
      </c>
      <c r="F80" s="78" t="str">
        <f>IF(ISNUMBER(Main!#REF!),IF(AND(C80&gt;E80,D80="halite"),'Tm-supplement'!AW80,'Th-Ph-rho-dPdT'!AP80),"")</f>
        <v/>
      </c>
      <c r="G80" s="78" t="str">
        <f>'Th-Ph-rho-dPdT'!AU80</f>
        <v/>
      </c>
      <c r="H80" s="20" t="e">
        <f>IF(Main!#REF!="","",IF(Main!#REF!="temperature estimate", "T", "P"))</f>
        <v>#REF!</v>
      </c>
      <c r="I80" s="78" t="e">
        <f>IF(OR(H80="",Main!#REF!=""),"",IF(H80="",E80,IF(H80="T",Main!#REF!, Main!#REF!+1/G80*(Main!#REF!-F80))))</f>
        <v>#REF!</v>
      </c>
      <c r="J80" s="78" t="str">
        <f>IF(AND(ISNUMBER(F80),ISNUMBER(G80)),IF(OR(H80="",Main!#REF!=""),"",IF(H80="",F80,IF(H80="P",Main!#REF!, F80+G80*(Main!#REF!-Main!#REF!)))),"")</f>
        <v/>
      </c>
    </row>
    <row r="81" spans="3:10">
      <c r="C81" s="20" t="str">
        <f>IF(ISNUMBER(Main!#REF!),Main!#REF!,"")</f>
        <v/>
      </c>
      <c r="D81" s="20" t="e">
        <f>Main!#REF!</f>
        <v>#REF!</v>
      </c>
      <c r="E81" s="20" t="str">
        <f>IF(ISNUMBER(Main!#REF!),Main!#REF!,"")</f>
        <v/>
      </c>
      <c r="F81" s="78" t="str">
        <f>IF(ISNUMBER(Main!#REF!),IF(AND(C81&gt;E81,D81="halite"),'Tm-supplement'!AW81,'Th-Ph-rho-dPdT'!AP81),"")</f>
        <v/>
      </c>
      <c r="G81" s="78" t="str">
        <f>'Th-Ph-rho-dPdT'!AU81</f>
        <v/>
      </c>
      <c r="H81" s="20" t="e">
        <f>IF(Main!#REF!="","",IF(Main!#REF!="temperature estimate", "T", "P"))</f>
        <v>#REF!</v>
      </c>
      <c r="I81" s="78" t="e">
        <f>IF(OR(H81="",Main!#REF!=""),"",IF(H81="",E81,IF(H81="T",Main!#REF!, Main!#REF!+1/G81*(Main!#REF!-F81))))</f>
        <v>#REF!</v>
      </c>
      <c r="J81" s="78" t="str">
        <f>IF(AND(ISNUMBER(F81),ISNUMBER(G81)),IF(OR(H81="",Main!#REF!=""),"",IF(H81="",F81,IF(H81="P",Main!#REF!, F81+G81*(Main!#REF!-Main!#REF!)))),"")</f>
        <v/>
      </c>
    </row>
    <row r="82" spans="3:10">
      <c r="C82" s="20" t="str">
        <f>IF(ISNUMBER(Main!#REF!),Main!#REF!,"")</f>
        <v/>
      </c>
      <c r="D82" s="20" t="e">
        <f>Main!#REF!</f>
        <v>#REF!</v>
      </c>
      <c r="E82" s="20" t="str">
        <f>IF(ISNUMBER(Main!#REF!),Main!#REF!,"")</f>
        <v/>
      </c>
      <c r="F82" s="78" t="str">
        <f>IF(ISNUMBER(Main!#REF!),IF(AND(C82&gt;E82,D82="halite"),'Tm-supplement'!AW82,'Th-Ph-rho-dPdT'!AP82),"")</f>
        <v/>
      </c>
      <c r="G82" s="78" t="str">
        <f>'Th-Ph-rho-dPdT'!AU82</f>
        <v/>
      </c>
      <c r="H82" s="20" t="e">
        <f>IF(Main!#REF!="","",IF(Main!#REF!="temperature estimate", "T", "P"))</f>
        <v>#REF!</v>
      </c>
      <c r="I82" s="78" t="e">
        <f>IF(OR(H82="",Main!#REF!=""),"",IF(H82="",E82,IF(H82="T",Main!#REF!, Main!#REF!+1/G82*(Main!#REF!-F82))))</f>
        <v>#REF!</v>
      </c>
      <c r="J82" s="78" t="str">
        <f>IF(AND(ISNUMBER(F82),ISNUMBER(G82)),IF(OR(H82="",Main!#REF!=""),"",IF(H82="",F82,IF(H82="P",Main!#REF!, F82+G82*(Main!#REF!-Main!#REF!)))),"")</f>
        <v/>
      </c>
    </row>
    <row r="83" spans="3:10">
      <c r="C83" s="20" t="str">
        <f>IF(ISNUMBER(Main!#REF!),Main!#REF!,"")</f>
        <v/>
      </c>
      <c r="D83" s="20" t="e">
        <f>Main!#REF!</f>
        <v>#REF!</v>
      </c>
      <c r="E83" s="20" t="str">
        <f>IF(ISNUMBER(Main!#REF!),Main!#REF!,"")</f>
        <v/>
      </c>
      <c r="F83" s="78" t="str">
        <f>IF(ISNUMBER(Main!#REF!),IF(AND(C83&gt;E83,D83="halite"),'Tm-supplement'!AW83,'Th-Ph-rho-dPdT'!AP83),"")</f>
        <v/>
      </c>
      <c r="G83" s="78" t="str">
        <f>'Th-Ph-rho-dPdT'!AU83</f>
        <v/>
      </c>
      <c r="H83" s="20" t="e">
        <f>IF(Main!#REF!="","",IF(Main!#REF!="temperature estimate", "T", "P"))</f>
        <v>#REF!</v>
      </c>
      <c r="I83" s="78" t="e">
        <f>IF(OR(H83="",Main!#REF!=""),"",IF(H83="",E83,IF(H83="T",Main!#REF!, Main!#REF!+1/G83*(Main!#REF!-F83))))</f>
        <v>#REF!</v>
      </c>
      <c r="J83" s="78" t="str">
        <f>IF(AND(ISNUMBER(F83),ISNUMBER(G83)),IF(OR(H83="",Main!#REF!=""),"",IF(H83="",F83,IF(H83="P",Main!#REF!, F83+G83*(Main!#REF!-Main!#REF!)))),"")</f>
        <v/>
      </c>
    </row>
    <row r="84" spans="3:10">
      <c r="C84" s="20" t="str">
        <f>IF(ISNUMBER(Main!#REF!),Main!#REF!,"")</f>
        <v/>
      </c>
      <c r="D84" s="20" t="e">
        <f>Main!#REF!</f>
        <v>#REF!</v>
      </c>
      <c r="E84" s="20" t="str">
        <f>IF(ISNUMBER(Main!#REF!),Main!#REF!,"")</f>
        <v/>
      </c>
      <c r="F84" s="78" t="str">
        <f>IF(ISNUMBER(Main!#REF!),IF(AND(C84&gt;E84,D84="halite"),'Tm-supplement'!AW84,'Th-Ph-rho-dPdT'!AP84),"")</f>
        <v/>
      </c>
      <c r="G84" s="78" t="str">
        <f>'Th-Ph-rho-dPdT'!AU84</f>
        <v/>
      </c>
      <c r="H84" s="20" t="e">
        <f>IF(Main!#REF!="","",IF(Main!#REF!="temperature estimate", "T", "P"))</f>
        <v>#REF!</v>
      </c>
      <c r="I84" s="78" t="e">
        <f>IF(OR(H84="",Main!#REF!=""),"",IF(H84="",E84,IF(H84="T",Main!#REF!, Main!#REF!+1/G84*(Main!#REF!-F84))))</f>
        <v>#REF!</v>
      </c>
      <c r="J84" s="78" t="str">
        <f>IF(AND(ISNUMBER(F84),ISNUMBER(G84)),IF(OR(H84="",Main!#REF!=""),"",IF(H84="",F84,IF(H84="P",Main!#REF!, F84+G84*(Main!#REF!-Main!#REF!)))),"")</f>
        <v/>
      </c>
    </row>
    <row r="85" spans="3:10">
      <c r="C85" s="20" t="str">
        <f>IF(ISNUMBER(Main!#REF!),Main!#REF!,"")</f>
        <v/>
      </c>
      <c r="D85" s="20" t="e">
        <f>Main!#REF!</f>
        <v>#REF!</v>
      </c>
      <c r="E85" s="20" t="str">
        <f>IF(ISNUMBER(Main!#REF!),Main!#REF!,"")</f>
        <v/>
      </c>
      <c r="F85" s="78" t="str">
        <f>IF(ISNUMBER(Main!#REF!),IF(AND(C85&gt;E85,D85="halite"),'Tm-supplement'!AW85,'Th-Ph-rho-dPdT'!AP85),"")</f>
        <v/>
      </c>
      <c r="G85" s="78" t="str">
        <f>'Th-Ph-rho-dPdT'!AU85</f>
        <v/>
      </c>
      <c r="H85" s="20" t="e">
        <f>IF(Main!#REF!="","",IF(Main!#REF!="temperature estimate", "T", "P"))</f>
        <v>#REF!</v>
      </c>
      <c r="I85" s="78" t="e">
        <f>IF(OR(H85="",Main!#REF!=""),"",IF(H85="",E85,IF(H85="T",Main!#REF!, Main!#REF!+1/G85*(Main!#REF!-F85))))</f>
        <v>#REF!</v>
      </c>
      <c r="J85" s="78" t="str">
        <f>IF(AND(ISNUMBER(F85),ISNUMBER(G85)),IF(OR(H85="",Main!#REF!=""),"",IF(H85="",F85,IF(H85="P",Main!#REF!, F85+G85*(Main!#REF!-Main!#REF!)))),"")</f>
        <v/>
      </c>
    </row>
    <row r="86" spans="3:10">
      <c r="C86" s="20" t="str">
        <f>IF(ISNUMBER(Main!#REF!),Main!#REF!,"")</f>
        <v/>
      </c>
      <c r="D86" s="20" t="e">
        <f>Main!#REF!</f>
        <v>#REF!</v>
      </c>
      <c r="E86" s="20" t="str">
        <f>IF(ISNUMBER(Main!#REF!),Main!#REF!,"")</f>
        <v/>
      </c>
      <c r="F86" s="78" t="str">
        <f>IF(ISNUMBER(Main!#REF!),IF(AND(C86&gt;E86,D86="halite"),'Tm-supplement'!AW86,'Th-Ph-rho-dPdT'!AP86),"")</f>
        <v/>
      </c>
      <c r="G86" s="78" t="str">
        <f>'Th-Ph-rho-dPdT'!AU86</f>
        <v/>
      </c>
      <c r="H86" s="20" t="e">
        <f>IF(Main!#REF!="","",IF(Main!#REF!="temperature estimate", "T", "P"))</f>
        <v>#REF!</v>
      </c>
      <c r="I86" s="78" t="e">
        <f>IF(OR(H86="",Main!#REF!=""),"",IF(H86="",E86,IF(H86="T",Main!#REF!, Main!#REF!+1/G86*(Main!#REF!-F86))))</f>
        <v>#REF!</v>
      </c>
      <c r="J86" s="78" t="str">
        <f>IF(AND(ISNUMBER(F86),ISNUMBER(G86)),IF(OR(H86="",Main!#REF!=""),"",IF(H86="",F86,IF(H86="P",Main!#REF!, F86+G86*(Main!#REF!-Main!#REF!)))),"")</f>
        <v/>
      </c>
    </row>
    <row r="87" spans="3:10">
      <c r="C87" s="20" t="str">
        <f>IF(ISNUMBER(Main!#REF!),Main!#REF!,"")</f>
        <v/>
      </c>
      <c r="D87" s="20" t="e">
        <f>Main!#REF!</f>
        <v>#REF!</v>
      </c>
      <c r="E87" s="20" t="str">
        <f>IF(ISNUMBER(Main!#REF!),Main!#REF!,"")</f>
        <v/>
      </c>
      <c r="F87" s="78" t="str">
        <f>IF(ISNUMBER(Main!#REF!),IF(AND(C87&gt;E87,D87="halite"),'Tm-supplement'!AW87,'Th-Ph-rho-dPdT'!AP87),"")</f>
        <v/>
      </c>
      <c r="G87" s="78" t="str">
        <f>'Th-Ph-rho-dPdT'!AU87</f>
        <v/>
      </c>
      <c r="H87" s="20" t="e">
        <f>IF(Main!#REF!="","",IF(Main!#REF!="temperature estimate", "T", "P"))</f>
        <v>#REF!</v>
      </c>
      <c r="I87" s="78" t="e">
        <f>IF(OR(H87="",Main!#REF!=""),"",IF(H87="",E87,IF(H87="T",Main!#REF!, Main!#REF!+1/G87*(Main!#REF!-F87))))</f>
        <v>#REF!</v>
      </c>
      <c r="J87" s="78" t="str">
        <f>IF(AND(ISNUMBER(F87),ISNUMBER(G87)),IF(OR(H87="",Main!#REF!=""),"",IF(H87="",F87,IF(H87="P",Main!#REF!, F87+G87*(Main!#REF!-Main!#REF!)))),"")</f>
        <v/>
      </c>
    </row>
    <row r="88" spans="3:10">
      <c r="C88" s="20" t="str">
        <f>IF(ISNUMBER(Main!#REF!),Main!#REF!,"")</f>
        <v/>
      </c>
      <c r="D88" s="20" t="e">
        <f>Main!#REF!</f>
        <v>#REF!</v>
      </c>
      <c r="E88" s="20" t="str">
        <f>IF(ISNUMBER(Main!#REF!),Main!#REF!,"")</f>
        <v/>
      </c>
      <c r="F88" s="78" t="str">
        <f>IF(ISNUMBER(Main!#REF!),IF(AND(C88&gt;E88,D88="halite"),'Tm-supplement'!AW88,'Th-Ph-rho-dPdT'!AP88),"")</f>
        <v/>
      </c>
      <c r="G88" s="78" t="str">
        <f>'Th-Ph-rho-dPdT'!AU88</f>
        <v/>
      </c>
      <c r="H88" s="20" t="e">
        <f>IF(Main!#REF!="","",IF(Main!#REF!="temperature estimate", "T", "P"))</f>
        <v>#REF!</v>
      </c>
      <c r="I88" s="78" t="e">
        <f>IF(OR(H88="",Main!#REF!=""),"",IF(H88="",E88,IF(H88="T",Main!#REF!, Main!#REF!+1/G88*(Main!#REF!-F88))))</f>
        <v>#REF!</v>
      </c>
      <c r="J88" s="78" t="str">
        <f>IF(AND(ISNUMBER(F88),ISNUMBER(G88)),IF(OR(H88="",Main!#REF!=""),"",IF(H88="",F88,IF(H88="P",Main!#REF!, F88+G88*(Main!#REF!-Main!#REF!)))),"")</f>
        <v/>
      </c>
    </row>
    <row r="89" spans="3:10">
      <c r="C89" s="20" t="str">
        <f>IF(ISNUMBER(Main!#REF!),Main!#REF!,"")</f>
        <v/>
      </c>
      <c r="D89" s="20" t="e">
        <f>Main!#REF!</f>
        <v>#REF!</v>
      </c>
      <c r="E89" s="20" t="str">
        <f>IF(ISNUMBER(Main!#REF!),Main!#REF!,"")</f>
        <v/>
      </c>
      <c r="F89" s="78" t="str">
        <f>IF(ISNUMBER(Main!#REF!),IF(AND(C89&gt;E89,D89="halite"),'Tm-supplement'!AW89,'Th-Ph-rho-dPdT'!AP89),"")</f>
        <v/>
      </c>
      <c r="G89" s="78" t="str">
        <f>'Th-Ph-rho-dPdT'!AU89</f>
        <v/>
      </c>
      <c r="H89" s="20" t="e">
        <f>IF(Main!#REF!="","",IF(Main!#REF!="temperature estimate", "T", "P"))</f>
        <v>#REF!</v>
      </c>
      <c r="I89" s="78" t="e">
        <f>IF(OR(H89="",Main!#REF!=""),"",IF(H89="",E89,IF(H89="T",Main!#REF!, Main!#REF!+1/G89*(Main!#REF!-F89))))</f>
        <v>#REF!</v>
      </c>
      <c r="J89" s="78" t="str">
        <f>IF(AND(ISNUMBER(F89),ISNUMBER(G89)),IF(OR(H89="",Main!#REF!=""),"",IF(H89="",F89,IF(H89="P",Main!#REF!, F89+G89*(Main!#REF!-Main!#REF!)))),"")</f>
        <v/>
      </c>
    </row>
    <row r="90" spans="3:10">
      <c r="C90" s="20" t="str">
        <f>IF(ISNUMBER(Main!#REF!),Main!#REF!,"")</f>
        <v/>
      </c>
      <c r="D90" s="20" t="e">
        <f>Main!#REF!</f>
        <v>#REF!</v>
      </c>
      <c r="E90" s="20" t="str">
        <f>IF(ISNUMBER(Main!#REF!),Main!#REF!,"")</f>
        <v/>
      </c>
      <c r="F90" s="78" t="str">
        <f>IF(ISNUMBER(Main!#REF!),IF(AND(C90&gt;E90,D90="halite"),'Tm-supplement'!AW90,'Th-Ph-rho-dPdT'!AP90),"")</f>
        <v/>
      </c>
      <c r="G90" s="78" t="str">
        <f>'Th-Ph-rho-dPdT'!AU90</f>
        <v/>
      </c>
      <c r="H90" s="20" t="e">
        <f>IF(Main!#REF!="","",IF(Main!#REF!="temperature estimate", "T", "P"))</f>
        <v>#REF!</v>
      </c>
      <c r="I90" s="78" t="e">
        <f>IF(OR(H90="",Main!#REF!=""),"",IF(H90="",E90,IF(H90="T",Main!#REF!, Main!#REF!+1/G90*(Main!#REF!-F90))))</f>
        <v>#REF!</v>
      </c>
      <c r="J90" s="78" t="str">
        <f>IF(AND(ISNUMBER(F90),ISNUMBER(G90)),IF(OR(H90="",Main!#REF!=""),"",IF(H90="",F90,IF(H90="P",Main!#REF!, F90+G90*(Main!#REF!-Main!#REF!)))),"")</f>
        <v/>
      </c>
    </row>
    <row r="91" spans="3:10">
      <c r="C91" s="20" t="str">
        <f>IF(ISNUMBER(Main!#REF!),Main!#REF!,"")</f>
        <v/>
      </c>
      <c r="D91" s="20" t="e">
        <f>Main!#REF!</f>
        <v>#REF!</v>
      </c>
      <c r="E91" s="20" t="str">
        <f>IF(ISNUMBER(Main!#REF!),Main!#REF!,"")</f>
        <v/>
      </c>
      <c r="F91" s="78" t="str">
        <f>IF(ISNUMBER(Main!#REF!),IF(AND(C91&gt;E91,D91="halite"),'Tm-supplement'!AW91,'Th-Ph-rho-dPdT'!AP91),"")</f>
        <v/>
      </c>
      <c r="G91" s="78" t="str">
        <f>'Th-Ph-rho-dPdT'!AU91</f>
        <v/>
      </c>
      <c r="H91" s="20" t="e">
        <f>IF(Main!#REF!="","",IF(Main!#REF!="temperature estimate", "T", "P"))</f>
        <v>#REF!</v>
      </c>
      <c r="I91" s="78" t="e">
        <f>IF(OR(H91="",Main!#REF!=""),"",IF(H91="",E91,IF(H91="T",Main!#REF!, Main!#REF!+1/G91*(Main!#REF!-F91))))</f>
        <v>#REF!</v>
      </c>
      <c r="J91" s="78" t="str">
        <f>IF(AND(ISNUMBER(F91),ISNUMBER(G91)),IF(OR(H91="",Main!#REF!=""),"",IF(H91="",F91,IF(H91="P",Main!#REF!, F91+G91*(Main!#REF!-Main!#REF!)))),"")</f>
        <v/>
      </c>
    </row>
    <row r="92" spans="3:10">
      <c r="C92" s="20" t="str">
        <f>IF(ISNUMBER(Main!#REF!),Main!#REF!,"")</f>
        <v/>
      </c>
      <c r="D92" s="20" t="e">
        <f>Main!#REF!</f>
        <v>#REF!</v>
      </c>
      <c r="E92" s="20" t="str">
        <f>IF(ISNUMBER(Main!#REF!),Main!#REF!,"")</f>
        <v/>
      </c>
      <c r="F92" s="78" t="str">
        <f>IF(ISNUMBER(Main!#REF!),IF(AND(C92&gt;E92,D92="halite"),'Tm-supplement'!AW92,'Th-Ph-rho-dPdT'!AP92),"")</f>
        <v/>
      </c>
      <c r="G92" s="78" t="str">
        <f>'Th-Ph-rho-dPdT'!AU92</f>
        <v/>
      </c>
      <c r="H92" s="20" t="e">
        <f>IF(Main!#REF!="","",IF(Main!#REF!="temperature estimate", "T", "P"))</f>
        <v>#REF!</v>
      </c>
      <c r="I92" s="78" t="e">
        <f>IF(OR(H92="",Main!#REF!=""),"",IF(H92="",E92,IF(H92="T",Main!#REF!, Main!#REF!+1/G92*(Main!#REF!-F92))))</f>
        <v>#REF!</v>
      </c>
      <c r="J92" s="78" t="str">
        <f>IF(AND(ISNUMBER(F92),ISNUMBER(G92)),IF(OR(H92="",Main!#REF!=""),"",IF(H92="",F92,IF(H92="P",Main!#REF!, F92+G92*(Main!#REF!-Main!#REF!)))),"")</f>
        <v/>
      </c>
    </row>
    <row r="93" spans="3:10">
      <c r="C93" s="20" t="str">
        <f>IF(ISNUMBER(Main!#REF!),Main!#REF!,"")</f>
        <v/>
      </c>
      <c r="D93" s="20" t="e">
        <f>Main!#REF!</f>
        <v>#REF!</v>
      </c>
      <c r="E93" s="20" t="str">
        <f>IF(ISNUMBER(Main!#REF!),Main!#REF!,"")</f>
        <v/>
      </c>
      <c r="F93" s="78" t="str">
        <f>IF(ISNUMBER(Main!#REF!),IF(AND(C93&gt;E93,D93="halite"),'Tm-supplement'!AW93,'Th-Ph-rho-dPdT'!AP93),"")</f>
        <v/>
      </c>
      <c r="G93" s="78" t="str">
        <f>'Th-Ph-rho-dPdT'!AU93</f>
        <v/>
      </c>
      <c r="H93" s="20" t="e">
        <f>IF(Main!#REF!="","",IF(Main!#REF!="temperature estimate", "T", "P"))</f>
        <v>#REF!</v>
      </c>
      <c r="I93" s="78" t="e">
        <f>IF(OR(H93="",Main!#REF!=""),"",IF(H93="",E93,IF(H93="T",Main!#REF!, Main!#REF!+1/G93*(Main!#REF!-F93))))</f>
        <v>#REF!</v>
      </c>
      <c r="J93" s="78" t="str">
        <f>IF(AND(ISNUMBER(F93),ISNUMBER(G93)),IF(OR(H93="",Main!#REF!=""),"",IF(H93="",F93,IF(H93="P",Main!#REF!, F93+G93*(Main!#REF!-Main!#REF!)))),"")</f>
        <v/>
      </c>
    </row>
    <row r="94" spans="3:10">
      <c r="C94" s="20" t="str">
        <f>IF(ISNUMBER(Main!#REF!),Main!#REF!,"")</f>
        <v/>
      </c>
      <c r="D94" s="20" t="e">
        <f>Main!#REF!</f>
        <v>#REF!</v>
      </c>
      <c r="E94" s="20" t="str">
        <f>IF(ISNUMBER(Main!#REF!),Main!#REF!,"")</f>
        <v/>
      </c>
      <c r="F94" s="78" t="str">
        <f>IF(ISNUMBER(Main!#REF!),IF(AND(C94&gt;E94,D94="halite"),'Tm-supplement'!AW94,'Th-Ph-rho-dPdT'!AP94),"")</f>
        <v/>
      </c>
      <c r="G94" s="78" t="str">
        <f>'Th-Ph-rho-dPdT'!AU94</f>
        <v/>
      </c>
      <c r="H94" s="20" t="e">
        <f>IF(Main!#REF!="","",IF(Main!#REF!="temperature estimate", "T", "P"))</f>
        <v>#REF!</v>
      </c>
      <c r="I94" s="78" t="e">
        <f>IF(OR(H94="",Main!#REF!=""),"",IF(H94="",E94,IF(H94="T",Main!#REF!, Main!#REF!+1/G94*(Main!#REF!-F94))))</f>
        <v>#REF!</v>
      </c>
      <c r="J94" s="78" t="str">
        <f>IF(AND(ISNUMBER(F94),ISNUMBER(G94)),IF(OR(H94="",Main!#REF!=""),"",IF(H94="",F94,IF(H94="P",Main!#REF!, F94+G94*(Main!#REF!-Main!#REF!)))),"")</f>
        <v/>
      </c>
    </row>
    <row r="95" spans="3:10">
      <c r="C95" s="20" t="str">
        <f>IF(ISNUMBER(Main!#REF!),Main!#REF!,"")</f>
        <v/>
      </c>
      <c r="D95" s="20" t="e">
        <f>Main!#REF!</f>
        <v>#REF!</v>
      </c>
      <c r="E95" s="20" t="str">
        <f>IF(ISNUMBER(Main!#REF!),Main!#REF!,"")</f>
        <v/>
      </c>
      <c r="F95" s="78" t="str">
        <f>IF(ISNUMBER(Main!#REF!),IF(AND(C95&gt;E95,D95="halite"),'Tm-supplement'!AW95,'Th-Ph-rho-dPdT'!AP95),"")</f>
        <v/>
      </c>
      <c r="G95" s="78" t="str">
        <f>'Th-Ph-rho-dPdT'!AU95</f>
        <v/>
      </c>
      <c r="H95" s="20" t="e">
        <f>IF(Main!#REF!="","",IF(Main!#REF!="temperature estimate", "T", "P"))</f>
        <v>#REF!</v>
      </c>
      <c r="I95" s="78" t="e">
        <f>IF(OR(H95="",Main!#REF!=""),"",IF(H95="",E95,IF(H95="T",Main!#REF!, Main!#REF!+1/G95*(Main!#REF!-F95))))</f>
        <v>#REF!</v>
      </c>
      <c r="J95" s="78" t="str">
        <f>IF(AND(ISNUMBER(F95),ISNUMBER(G95)),IF(OR(H95="",Main!#REF!=""),"",IF(H95="",F95,IF(H95="P",Main!#REF!, F95+G95*(Main!#REF!-Main!#REF!)))),"")</f>
        <v/>
      </c>
    </row>
    <row r="96" spans="3:10">
      <c r="C96" s="20" t="str">
        <f>IF(ISNUMBER(Main!#REF!),Main!#REF!,"")</f>
        <v/>
      </c>
      <c r="D96" s="20" t="e">
        <f>Main!#REF!</f>
        <v>#REF!</v>
      </c>
      <c r="E96" s="20" t="str">
        <f>IF(ISNUMBER(Main!#REF!),Main!#REF!,"")</f>
        <v/>
      </c>
      <c r="F96" s="78" t="str">
        <f>IF(ISNUMBER(Main!#REF!),IF(AND(C96&gt;E96,D96="halite"),'Tm-supplement'!AW96,'Th-Ph-rho-dPdT'!AP96),"")</f>
        <v/>
      </c>
      <c r="G96" s="78" t="str">
        <f>'Th-Ph-rho-dPdT'!AU96</f>
        <v/>
      </c>
      <c r="H96" s="20" t="e">
        <f>IF(Main!#REF!="","",IF(Main!#REF!="temperature estimate", "T", "P"))</f>
        <v>#REF!</v>
      </c>
      <c r="I96" s="78" t="e">
        <f>IF(OR(H96="",Main!#REF!=""),"",IF(H96="",E96,IF(H96="T",Main!#REF!, Main!#REF!+1/G96*(Main!#REF!-F96))))</f>
        <v>#REF!</v>
      </c>
      <c r="J96" s="78" t="str">
        <f>IF(AND(ISNUMBER(F96),ISNUMBER(G96)),IF(OR(H96="",Main!#REF!=""),"",IF(H96="",F96,IF(H96="P",Main!#REF!, F96+G96*(Main!#REF!-Main!#REF!)))),"")</f>
        <v/>
      </c>
    </row>
    <row r="97" spans="3:10">
      <c r="C97" s="20" t="str">
        <f>IF(ISNUMBER(Main!#REF!),Main!#REF!,"")</f>
        <v/>
      </c>
      <c r="D97" s="20" t="e">
        <f>Main!#REF!</f>
        <v>#REF!</v>
      </c>
      <c r="E97" s="20" t="str">
        <f>IF(ISNUMBER(Main!#REF!),Main!#REF!,"")</f>
        <v/>
      </c>
      <c r="F97" s="78" t="str">
        <f>IF(ISNUMBER(Main!#REF!),IF(AND(C97&gt;E97,D97="halite"),'Tm-supplement'!AW97,'Th-Ph-rho-dPdT'!AP97),"")</f>
        <v/>
      </c>
      <c r="G97" s="78" t="str">
        <f>'Th-Ph-rho-dPdT'!AU97</f>
        <v/>
      </c>
      <c r="H97" s="20" t="e">
        <f>IF(Main!#REF!="","",IF(Main!#REF!="temperature estimate", "T", "P"))</f>
        <v>#REF!</v>
      </c>
      <c r="I97" s="78" t="e">
        <f>IF(OR(H97="",Main!#REF!=""),"",IF(H97="",E97,IF(H97="T",Main!#REF!, Main!#REF!+1/G97*(Main!#REF!-F97))))</f>
        <v>#REF!</v>
      </c>
      <c r="J97" s="78" t="str">
        <f>IF(AND(ISNUMBER(F97),ISNUMBER(G97)),IF(OR(H97="",Main!#REF!=""),"",IF(H97="",F97,IF(H97="P",Main!#REF!, F97+G97*(Main!#REF!-Main!#REF!)))),"")</f>
        <v/>
      </c>
    </row>
    <row r="98" spans="3:10">
      <c r="C98" s="20" t="str">
        <f>IF(ISNUMBER(Main!#REF!),Main!#REF!,"")</f>
        <v/>
      </c>
      <c r="D98" s="20" t="e">
        <f>Main!#REF!</f>
        <v>#REF!</v>
      </c>
      <c r="E98" s="20" t="str">
        <f>IF(ISNUMBER(Main!#REF!),Main!#REF!,"")</f>
        <v/>
      </c>
      <c r="F98" s="78" t="str">
        <f>IF(ISNUMBER(Main!#REF!),IF(AND(C98&gt;E98,D98="halite"),'Tm-supplement'!AW98,'Th-Ph-rho-dPdT'!AP98),"")</f>
        <v/>
      </c>
      <c r="G98" s="78" t="str">
        <f>'Th-Ph-rho-dPdT'!AU98</f>
        <v/>
      </c>
      <c r="H98" s="20" t="e">
        <f>IF(Main!#REF!="","",IF(Main!#REF!="temperature estimate", "T", "P"))</f>
        <v>#REF!</v>
      </c>
      <c r="I98" s="78" t="e">
        <f>IF(OR(H98="",Main!#REF!=""),"",IF(H98="",E98,IF(H98="T",Main!#REF!, Main!#REF!+1/G98*(Main!#REF!-F98))))</f>
        <v>#REF!</v>
      </c>
      <c r="J98" s="78" t="str">
        <f>IF(AND(ISNUMBER(F98),ISNUMBER(G98)),IF(OR(H98="",Main!#REF!=""),"",IF(H98="",F98,IF(H98="P",Main!#REF!, F98+G98*(Main!#REF!-Main!#REF!)))),"")</f>
        <v/>
      </c>
    </row>
    <row r="99" spans="3:10">
      <c r="C99" s="20" t="str">
        <f>IF(ISNUMBER(Main!#REF!),Main!#REF!,"")</f>
        <v/>
      </c>
      <c r="D99" s="20" t="e">
        <f>Main!#REF!</f>
        <v>#REF!</v>
      </c>
      <c r="E99" s="20" t="str">
        <f>IF(ISNUMBER(Main!#REF!),Main!#REF!,"")</f>
        <v/>
      </c>
      <c r="F99" s="78" t="str">
        <f>IF(ISNUMBER(Main!#REF!),IF(AND(C99&gt;E99,D99="halite"),'Tm-supplement'!AW99,'Th-Ph-rho-dPdT'!AP99),"")</f>
        <v/>
      </c>
      <c r="G99" s="78" t="str">
        <f>'Th-Ph-rho-dPdT'!AU99</f>
        <v/>
      </c>
      <c r="H99" s="20" t="e">
        <f>IF(Main!#REF!="","",IF(Main!#REF!="temperature estimate", "T", "P"))</f>
        <v>#REF!</v>
      </c>
      <c r="I99" s="78" t="e">
        <f>IF(OR(H99="",Main!#REF!=""),"",IF(H99="",E99,IF(H99="T",Main!#REF!, Main!#REF!+1/G99*(Main!#REF!-F99))))</f>
        <v>#REF!</v>
      </c>
      <c r="J99" s="78" t="str">
        <f>IF(AND(ISNUMBER(F99),ISNUMBER(G99)),IF(OR(H99="",Main!#REF!=""),"",IF(H99="",F99,IF(H99="P",Main!#REF!, F99+G99*(Main!#REF!-Main!#REF!)))),"")</f>
        <v/>
      </c>
    </row>
    <row r="100" spans="3:10">
      <c r="C100" s="20" t="str">
        <f>IF(ISNUMBER(Main!#REF!),Main!#REF!,"")</f>
        <v/>
      </c>
      <c r="D100" s="20" t="e">
        <f>Main!#REF!</f>
        <v>#REF!</v>
      </c>
      <c r="E100" s="20" t="str">
        <f>IF(ISNUMBER(Main!#REF!),Main!#REF!,"")</f>
        <v/>
      </c>
      <c r="F100" s="78" t="str">
        <f>IF(ISNUMBER(Main!#REF!),IF(AND(C100&gt;E100,D100="halite"),'Tm-supplement'!AW100,'Th-Ph-rho-dPdT'!AP100),"")</f>
        <v/>
      </c>
      <c r="G100" s="78" t="str">
        <f>'Th-Ph-rho-dPdT'!AU100</f>
        <v/>
      </c>
      <c r="H100" s="20" t="e">
        <f>IF(Main!#REF!="","",IF(Main!#REF!="temperature estimate", "T", "P"))</f>
        <v>#REF!</v>
      </c>
      <c r="I100" s="78" t="e">
        <f>IF(OR(H100="",Main!#REF!=""),"",IF(H100="",E100,IF(H100="T",Main!#REF!, Main!#REF!+1/G100*(Main!#REF!-F100))))</f>
        <v>#REF!</v>
      </c>
      <c r="J100" s="78" t="str">
        <f>IF(AND(ISNUMBER(F100),ISNUMBER(G100)),IF(OR(H100="",Main!#REF!=""),"",IF(H100="",F100,IF(H100="P",Main!#REF!, F100+G100*(Main!#REF!-Main!#REF!)))),"")</f>
        <v/>
      </c>
    </row>
    <row r="101" spans="3:10">
      <c r="C101" s="20" t="str">
        <f>IF(ISNUMBER(Main!#REF!),Main!#REF!,"")</f>
        <v/>
      </c>
      <c r="D101" s="20" t="e">
        <f>Main!#REF!</f>
        <v>#REF!</v>
      </c>
      <c r="E101" s="20" t="str">
        <f>IF(ISNUMBER(Main!#REF!),Main!#REF!,"")</f>
        <v/>
      </c>
      <c r="F101" s="78" t="str">
        <f>IF(ISNUMBER(Main!#REF!),IF(AND(C101&gt;E101,D101="halite"),'Tm-supplement'!AW101,'Th-Ph-rho-dPdT'!AP101),"")</f>
        <v/>
      </c>
      <c r="G101" s="78" t="str">
        <f>'Th-Ph-rho-dPdT'!AU101</f>
        <v/>
      </c>
      <c r="H101" s="20" t="e">
        <f>IF(Main!#REF!="","",IF(Main!#REF!="temperature estimate", "T", "P"))</f>
        <v>#REF!</v>
      </c>
      <c r="I101" s="78" t="e">
        <f>IF(OR(H101="",Main!#REF!=""),"",IF(H101="",E101,IF(H101="T",Main!#REF!, Main!#REF!+1/G101*(Main!#REF!-F101))))</f>
        <v>#REF!</v>
      </c>
      <c r="J101" s="78" t="str">
        <f>IF(AND(ISNUMBER(F101),ISNUMBER(G101)),IF(OR(H101="",Main!#REF!=""),"",IF(H101="",F101,IF(H101="P",Main!#REF!, F101+G101*(Main!#REF!-Main!#REF!)))),"")</f>
        <v/>
      </c>
    </row>
    <row r="102" spans="3:10">
      <c r="C102" s="20" t="str">
        <f>IF(ISNUMBER(Main!#REF!),Main!#REF!,"")</f>
        <v/>
      </c>
      <c r="D102" s="20" t="e">
        <f>Main!#REF!</f>
        <v>#REF!</v>
      </c>
      <c r="E102" s="20" t="str">
        <f>IF(ISNUMBER(Main!#REF!),Main!#REF!,"")</f>
        <v/>
      </c>
      <c r="F102" s="78" t="str">
        <f>IF(ISNUMBER(Main!#REF!),IF(AND(C102&gt;E102,D102="halite"),'Tm-supplement'!AW102,'Th-Ph-rho-dPdT'!AP102),"")</f>
        <v/>
      </c>
      <c r="G102" s="78" t="str">
        <f>'Th-Ph-rho-dPdT'!AU102</f>
        <v/>
      </c>
      <c r="H102" s="20" t="e">
        <f>IF(Main!#REF!="","",IF(Main!#REF!="temperature estimate", "T", "P"))</f>
        <v>#REF!</v>
      </c>
      <c r="I102" s="78" t="e">
        <f>IF(OR(H102="",Main!#REF!=""),"",IF(H102="",E102,IF(H102="T",Main!#REF!, Main!#REF!+1/G102*(Main!#REF!-F102))))</f>
        <v>#REF!</v>
      </c>
      <c r="J102" s="78" t="str">
        <f>IF(AND(ISNUMBER(F102),ISNUMBER(G102)),IF(OR(H102="",Main!#REF!=""),"",IF(H102="",F102,IF(H102="P",Main!#REF!, F102+G102*(Main!#REF!-Main!#REF!)))),"")</f>
        <v/>
      </c>
    </row>
    <row r="103" spans="3:10">
      <c r="C103" s="20" t="str">
        <f>IF(ISNUMBER(Main!#REF!),Main!#REF!,"")</f>
        <v/>
      </c>
      <c r="D103" s="20" t="e">
        <f>Main!#REF!</f>
        <v>#REF!</v>
      </c>
      <c r="E103" s="20" t="str">
        <f>IF(ISNUMBER(Main!#REF!),Main!#REF!,"")</f>
        <v/>
      </c>
      <c r="F103" s="78" t="str">
        <f>IF(ISNUMBER(Main!#REF!),IF(AND(C103&gt;E103,D103="halite"),'Tm-supplement'!AW103,'Th-Ph-rho-dPdT'!AP103),"")</f>
        <v/>
      </c>
      <c r="G103" s="78" t="str">
        <f>'Th-Ph-rho-dPdT'!AU103</f>
        <v/>
      </c>
      <c r="H103" s="20" t="e">
        <f>IF(Main!#REF!="","",IF(Main!#REF!="temperature estimate", "T", "P"))</f>
        <v>#REF!</v>
      </c>
      <c r="I103" s="78" t="e">
        <f>IF(OR(H103="",Main!#REF!=""),"",IF(H103="",E103,IF(H103="T",Main!#REF!, Main!#REF!+1/G103*(Main!#REF!-F103))))</f>
        <v>#REF!</v>
      </c>
      <c r="J103" s="78" t="str">
        <f>IF(AND(ISNUMBER(F103),ISNUMBER(G103)),IF(OR(H103="",Main!#REF!=""),"",IF(H103="",F103,IF(H103="P",Main!#REF!, F103+G103*(Main!#REF!-Main!#REF!)))),"")</f>
        <v/>
      </c>
    </row>
    <row r="104" spans="3:10">
      <c r="C104" s="20" t="str">
        <f>IF(ISNUMBER(Main!#REF!),Main!#REF!,"")</f>
        <v/>
      </c>
      <c r="D104" s="20" t="e">
        <f>Main!#REF!</f>
        <v>#REF!</v>
      </c>
      <c r="E104" s="20" t="str">
        <f>IF(ISNUMBER(Main!#REF!),Main!#REF!,"")</f>
        <v/>
      </c>
      <c r="F104" s="78" t="str">
        <f>IF(ISNUMBER(Main!#REF!),IF(AND(C104&gt;E104,D104="halite"),'Tm-supplement'!AW104,'Th-Ph-rho-dPdT'!AP104),"")</f>
        <v/>
      </c>
      <c r="G104" s="78" t="str">
        <f>'Th-Ph-rho-dPdT'!AU104</f>
        <v/>
      </c>
      <c r="H104" s="20" t="e">
        <f>IF(Main!#REF!="","",IF(Main!#REF!="temperature estimate", "T", "P"))</f>
        <v>#REF!</v>
      </c>
      <c r="I104" s="78" t="e">
        <f>IF(OR(H104="",Main!#REF!=""),"",IF(H104="",E104,IF(H104="T",Main!#REF!, Main!#REF!+1/G104*(Main!#REF!-F104))))</f>
        <v>#REF!</v>
      </c>
      <c r="J104" s="78" t="str">
        <f>IF(AND(ISNUMBER(F104),ISNUMBER(G104)),IF(OR(H104="",Main!#REF!=""),"",IF(H104="",F104,IF(H104="P",Main!#REF!, F104+G104*(Main!#REF!-Main!#REF!)))),"")</f>
        <v/>
      </c>
    </row>
    <row r="105" spans="3:10">
      <c r="C105" s="20" t="str">
        <f>IF(ISNUMBER(Main!#REF!),Main!#REF!,"")</f>
        <v/>
      </c>
      <c r="D105" s="20" t="e">
        <f>Main!#REF!</f>
        <v>#REF!</v>
      </c>
      <c r="E105" s="20" t="str">
        <f>IF(ISNUMBER(Main!#REF!),Main!#REF!,"")</f>
        <v/>
      </c>
      <c r="F105" s="78" t="str">
        <f>IF(ISNUMBER(Main!#REF!),IF(AND(C105&gt;E105,D105="halite"),'Tm-supplement'!AW105,'Th-Ph-rho-dPdT'!AP105),"")</f>
        <v/>
      </c>
      <c r="G105" s="78" t="str">
        <f>'Th-Ph-rho-dPdT'!AU105</f>
        <v/>
      </c>
      <c r="H105" s="20" t="e">
        <f>IF(Main!#REF!="","",IF(Main!#REF!="temperature estimate", "T", "P"))</f>
        <v>#REF!</v>
      </c>
      <c r="I105" s="78" t="e">
        <f>IF(OR(H105="",Main!#REF!=""),"",IF(H105="",E105,IF(H105="T",Main!#REF!, Main!#REF!+1/G105*(Main!#REF!-F105))))</f>
        <v>#REF!</v>
      </c>
      <c r="J105" s="78" t="str">
        <f>IF(AND(ISNUMBER(F105),ISNUMBER(G105)),IF(OR(H105="",Main!#REF!=""),"",IF(H105="",F105,IF(H105="P",Main!#REF!, F105+G105*(Main!#REF!-Main!#REF!)))),"")</f>
        <v/>
      </c>
    </row>
    <row r="106" spans="3:10">
      <c r="C106" s="20" t="str">
        <f>IF(ISNUMBER(Main!#REF!),Main!#REF!,"")</f>
        <v/>
      </c>
      <c r="D106" s="20" t="e">
        <f>Main!#REF!</f>
        <v>#REF!</v>
      </c>
      <c r="E106" s="20" t="str">
        <f>IF(ISNUMBER(Main!#REF!),Main!#REF!,"")</f>
        <v/>
      </c>
      <c r="F106" s="78" t="str">
        <f>IF(ISNUMBER(Main!#REF!),IF(AND(C106&gt;E106,D106="halite"),'Tm-supplement'!AW106,'Th-Ph-rho-dPdT'!AP106),"")</f>
        <v/>
      </c>
      <c r="G106" s="78" t="str">
        <f>'Th-Ph-rho-dPdT'!AU106</f>
        <v/>
      </c>
      <c r="H106" s="20" t="e">
        <f>IF(Main!#REF!="","",IF(Main!#REF!="temperature estimate", "T", "P"))</f>
        <v>#REF!</v>
      </c>
      <c r="I106" s="78" t="e">
        <f>IF(OR(H106="",Main!#REF!=""),"",IF(H106="",E106,IF(H106="T",Main!#REF!, Main!#REF!+1/G106*(Main!#REF!-F106))))</f>
        <v>#REF!</v>
      </c>
      <c r="J106" s="78" t="str">
        <f>IF(AND(ISNUMBER(F106),ISNUMBER(G106)),IF(OR(H106="",Main!#REF!=""),"",IF(H106="",F106,IF(H106="P",Main!#REF!, F106+G106*(Main!#REF!-Main!#REF!)))),"")</f>
        <v/>
      </c>
    </row>
    <row r="107" spans="3:10">
      <c r="C107" s="20" t="str">
        <f>IF(ISNUMBER(Main!#REF!),Main!#REF!,"")</f>
        <v/>
      </c>
      <c r="D107" s="20" t="e">
        <f>Main!#REF!</f>
        <v>#REF!</v>
      </c>
      <c r="E107" s="20" t="str">
        <f>IF(ISNUMBER(Main!#REF!),Main!#REF!,"")</f>
        <v/>
      </c>
      <c r="F107" s="78" t="str">
        <f>IF(ISNUMBER(Main!#REF!),IF(AND(C107&gt;E107,D107="halite"),'Tm-supplement'!AW107,'Th-Ph-rho-dPdT'!AP107),"")</f>
        <v/>
      </c>
      <c r="G107" s="78" t="str">
        <f>'Th-Ph-rho-dPdT'!AU107</f>
        <v/>
      </c>
      <c r="H107" s="20" t="e">
        <f>IF(Main!#REF!="","",IF(Main!#REF!="temperature estimate", "T", "P"))</f>
        <v>#REF!</v>
      </c>
      <c r="I107" s="78" t="e">
        <f>IF(OR(H107="",Main!#REF!=""),"",IF(H107="",E107,IF(H107="T",Main!#REF!, Main!#REF!+1/G107*(Main!#REF!-F107))))</f>
        <v>#REF!</v>
      </c>
      <c r="J107" s="78" t="str">
        <f>IF(AND(ISNUMBER(F107),ISNUMBER(G107)),IF(OR(H107="",Main!#REF!=""),"",IF(H107="",F107,IF(H107="P",Main!#REF!, F107+G107*(Main!#REF!-Main!#REF!)))),"")</f>
        <v/>
      </c>
    </row>
    <row r="108" spans="3:10">
      <c r="C108" s="20" t="str">
        <f>IF(ISNUMBER(Main!#REF!),Main!#REF!,"")</f>
        <v/>
      </c>
      <c r="D108" s="20" t="e">
        <f>Main!#REF!</f>
        <v>#REF!</v>
      </c>
      <c r="E108" s="20" t="str">
        <f>IF(ISNUMBER(Main!#REF!),Main!#REF!,"")</f>
        <v/>
      </c>
      <c r="F108" s="78" t="str">
        <f>IF(ISNUMBER(Main!#REF!),IF(AND(C108&gt;E108,D108="halite"),'Tm-supplement'!AW108,'Th-Ph-rho-dPdT'!AP108),"")</f>
        <v/>
      </c>
      <c r="G108" s="78" t="str">
        <f>'Th-Ph-rho-dPdT'!AU108</f>
        <v/>
      </c>
      <c r="H108" s="20" t="e">
        <f>IF(Main!#REF!="","",IF(Main!#REF!="temperature estimate", "T", "P"))</f>
        <v>#REF!</v>
      </c>
      <c r="I108" s="78" t="e">
        <f>IF(OR(H108="",Main!#REF!=""),"",IF(H108="",E108,IF(H108="T",Main!#REF!, Main!#REF!+1/G108*(Main!#REF!-F108))))</f>
        <v>#REF!</v>
      </c>
      <c r="J108" s="78" t="str">
        <f>IF(AND(ISNUMBER(F108),ISNUMBER(G108)),IF(OR(H108="",Main!#REF!=""),"",IF(H108="",F108,IF(H108="P",Main!#REF!, F108+G108*(Main!#REF!-Main!#REF!)))),"")</f>
        <v/>
      </c>
    </row>
    <row r="109" spans="3:10">
      <c r="C109" s="20" t="str">
        <f>IF(ISNUMBER(Main!#REF!),Main!#REF!,"")</f>
        <v/>
      </c>
      <c r="D109" s="20" t="e">
        <f>Main!#REF!</f>
        <v>#REF!</v>
      </c>
      <c r="E109" s="20" t="str">
        <f>IF(ISNUMBER(Main!#REF!),Main!#REF!,"")</f>
        <v/>
      </c>
      <c r="F109" s="78" t="str">
        <f>IF(ISNUMBER(Main!#REF!),IF(AND(C109&gt;E109,D109="halite"),'Tm-supplement'!AW109,'Th-Ph-rho-dPdT'!AP109),"")</f>
        <v/>
      </c>
      <c r="G109" s="78" t="str">
        <f>'Th-Ph-rho-dPdT'!AU109</f>
        <v/>
      </c>
      <c r="H109" s="20" t="e">
        <f>IF(Main!#REF!="","",IF(Main!#REF!="temperature estimate", "T", "P"))</f>
        <v>#REF!</v>
      </c>
      <c r="I109" s="78" t="e">
        <f>IF(OR(H109="",Main!#REF!=""),"",IF(H109="",E109,IF(H109="T",Main!#REF!, Main!#REF!+1/G109*(Main!#REF!-F109))))</f>
        <v>#REF!</v>
      </c>
      <c r="J109" s="78" t="str">
        <f>IF(AND(ISNUMBER(F109),ISNUMBER(G109)),IF(OR(H109="",Main!#REF!=""),"",IF(H109="",F109,IF(H109="P",Main!#REF!, F109+G109*(Main!#REF!-Main!#REF!)))),"")</f>
        <v/>
      </c>
    </row>
    <row r="110" spans="3:10">
      <c r="C110" s="20" t="str">
        <f>IF(ISNUMBER(Main!#REF!),Main!#REF!,"")</f>
        <v/>
      </c>
      <c r="D110" s="20" t="e">
        <f>Main!#REF!</f>
        <v>#REF!</v>
      </c>
      <c r="E110" s="20" t="str">
        <f>IF(ISNUMBER(Main!#REF!),Main!#REF!,"")</f>
        <v/>
      </c>
      <c r="F110" s="78" t="str">
        <f>IF(ISNUMBER(Main!#REF!),IF(AND(C110&gt;E110,D110="halite"),'Tm-supplement'!AW110,'Th-Ph-rho-dPdT'!AP110),"")</f>
        <v/>
      </c>
      <c r="G110" s="78" t="str">
        <f>'Th-Ph-rho-dPdT'!AU110</f>
        <v/>
      </c>
      <c r="H110" s="20" t="e">
        <f>IF(Main!#REF!="","",IF(Main!#REF!="temperature estimate", "T", "P"))</f>
        <v>#REF!</v>
      </c>
      <c r="I110" s="78" t="e">
        <f>IF(OR(H110="",Main!#REF!=""),"",IF(H110="",E110,IF(H110="T",Main!#REF!, Main!#REF!+1/G110*(Main!#REF!-F110))))</f>
        <v>#REF!</v>
      </c>
      <c r="J110" s="78" t="str">
        <f>IF(AND(ISNUMBER(F110),ISNUMBER(G110)),IF(OR(H110="",Main!#REF!=""),"",IF(H110="",F110,IF(H110="P",Main!#REF!, F110+G110*(Main!#REF!-Main!#REF!)))),"")</f>
        <v/>
      </c>
    </row>
    <row r="111" spans="3:10">
      <c r="C111" s="20" t="str">
        <f>IF(ISNUMBER(Main!#REF!),Main!#REF!,"")</f>
        <v/>
      </c>
      <c r="D111" s="20" t="e">
        <f>Main!#REF!</f>
        <v>#REF!</v>
      </c>
      <c r="E111" s="20" t="str">
        <f>IF(ISNUMBER(Main!#REF!),Main!#REF!,"")</f>
        <v/>
      </c>
      <c r="F111" s="78" t="str">
        <f>IF(ISNUMBER(Main!#REF!),IF(AND(C111&gt;E111,D111="halite"),'Tm-supplement'!AW111,'Th-Ph-rho-dPdT'!AP111),"")</f>
        <v/>
      </c>
      <c r="G111" s="78" t="str">
        <f>'Th-Ph-rho-dPdT'!AU111</f>
        <v/>
      </c>
      <c r="H111" s="20" t="e">
        <f>IF(Main!#REF!="","",IF(Main!#REF!="temperature estimate", "T", "P"))</f>
        <v>#REF!</v>
      </c>
      <c r="I111" s="78" t="e">
        <f>IF(OR(H111="",Main!#REF!=""),"",IF(H111="",E111,IF(H111="T",Main!#REF!, Main!#REF!+1/G111*(Main!#REF!-F111))))</f>
        <v>#REF!</v>
      </c>
      <c r="J111" s="78" t="str">
        <f>IF(AND(ISNUMBER(F111),ISNUMBER(G111)),IF(OR(H111="",Main!#REF!=""),"",IF(H111="",F111,IF(H111="P",Main!#REF!, F111+G111*(Main!#REF!-Main!#REF!)))),"")</f>
        <v/>
      </c>
    </row>
    <row r="112" spans="3:10">
      <c r="C112" s="20" t="str">
        <f>IF(ISNUMBER(Main!#REF!),Main!#REF!,"")</f>
        <v/>
      </c>
      <c r="D112" s="20" t="e">
        <f>Main!#REF!</f>
        <v>#REF!</v>
      </c>
      <c r="E112" s="20" t="str">
        <f>IF(ISNUMBER(Main!#REF!),Main!#REF!,"")</f>
        <v/>
      </c>
      <c r="F112" s="78" t="str">
        <f>IF(ISNUMBER(Main!#REF!),IF(AND(C112&gt;E112,D112="halite"),'Tm-supplement'!AW112,'Th-Ph-rho-dPdT'!AP112),"")</f>
        <v/>
      </c>
      <c r="G112" s="78" t="str">
        <f>'Th-Ph-rho-dPdT'!AU112</f>
        <v/>
      </c>
      <c r="H112" s="20" t="e">
        <f>IF(Main!#REF!="","",IF(Main!#REF!="temperature estimate", "T", "P"))</f>
        <v>#REF!</v>
      </c>
      <c r="I112" s="78" t="e">
        <f>IF(OR(H112="",Main!#REF!=""),"",IF(H112="",E112,IF(H112="T",Main!#REF!, Main!#REF!+1/G112*(Main!#REF!-F112))))</f>
        <v>#REF!</v>
      </c>
      <c r="J112" s="78" t="str">
        <f>IF(AND(ISNUMBER(F112),ISNUMBER(G112)),IF(OR(H112="",Main!#REF!=""),"",IF(H112="",F112,IF(H112="P",Main!#REF!, F112+G112*(Main!#REF!-Main!#REF!)))),"")</f>
        <v/>
      </c>
    </row>
    <row r="113" spans="3:10">
      <c r="C113" s="20" t="str">
        <f>IF(ISNUMBER(Main!#REF!),Main!#REF!,"")</f>
        <v/>
      </c>
      <c r="D113" s="20" t="e">
        <f>Main!#REF!</f>
        <v>#REF!</v>
      </c>
      <c r="E113" s="20" t="str">
        <f>IF(ISNUMBER(Main!#REF!),Main!#REF!,"")</f>
        <v/>
      </c>
      <c r="F113" s="78" t="str">
        <f>IF(ISNUMBER(Main!#REF!),IF(AND(C113&gt;E113,D113="halite"),'Tm-supplement'!AW113,'Th-Ph-rho-dPdT'!AP113),"")</f>
        <v/>
      </c>
      <c r="G113" s="78" t="str">
        <f>'Th-Ph-rho-dPdT'!AU113</f>
        <v/>
      </c>
      <c r="H113" s="20" t="e">
        <f>IF(Main!#REF!="","",IF(Main!#REF!="temperature estimate", "T", "P"))</f>
        <v>#REF!</v>
      </c>
      <c r="I113" s="78" t="e">
        <f>IF(OR(H113="",Main!#REF!=""),"",IF(H113="",E113,IF(H113="T",Main!#REF!, Main!#REF!+1/G113*(Main!#REF!-F113))))</f>
        <v>#REF!</v>
      </c>
      <c r="J113" s="78" t="str">
        <f>IF(AND(ISNUMBER(F113),ISNUMBER(G113)),IF(OR(H113="",Main!#REF!=""),"",IF(H113="",F113,IF(H113="P",Main!#REF!, F113+G113*(Main!#REF!-Main!#REF!)))),"")</f>
        <v/>
      </c>
    </row>
    <row r="114" spans="3:10">
      <c r="C114" s="20" t="str">
        <f>IF(ISNUMBER(Main!#REF!),Main!#REF!,"")</f>
        <v/>
      </c>
      <c r="D114" s="20" t="e">
        <f>Main!#REF!</f>
        <v>#REF!</v>
      </c>
      <c r="E114" s="20" t="str">
        <f>IF(ISNUMBER(Main!#REF!),Main!#REF!,"")</f>
        <v/>
      </c>
      <c r="F114" s="78" t="str">
        <f>IF(ISNUMBER(Main!#REF!),IF(AND(C114&gt;E114,D114="halite"),'Tm-supplement'!AW114,'Th-Ph-rho-dPdT'!AP114),"")</f>
        <v/>
      </c>
      <c r="G114" s="78" t="str">
        <f>'Th-Ph-rho-dPdT'!AU114</f>
        <v/>
      </c>
      <c r="H114" s="20" t="e">
        <f>IF(Main!#REF!="","",IF(Main!#REF!="temperature estimate", "T", "P"))</f>
        <v>#REF!</v>
      </c>
      <c r="I114" s="78" t="e">
        <f>IF(OR(H114="",Main!#REF!=""),"",IF(H114="",E114,IF(H114="T",Main!#REF!, Main!#REF!+1/G114*(Main!#REF!-F114))))</f>
        <v>#REF!</v>
      </c>
      <c r="J114" s="78" t="str">
        <f>IF(AND(ISNUMBER(F114),ISNUMBER(G114)),IF(OR(H114="",Main!#REF!=""),"",IF(H114="",F114,IF(H114="P",Main!#REF!, F114+G114*(Main!#REF!-Main!#REF!)))),"")</f>
        <v/>
      </c>
    </row>
    <row r="115" spans="3:10">
      <c r="C115" s="20" t="str">
        <f>IF(ISNUMBER(Main!#REF!),Main!#REF!,"")</f>
        <v/>
      </c>
      <c r="D115" s="20" t="e">
        <f>Main!#REF!</f>
        <v>#REF!</v>
      </c>
      <c r="E115" s="20" t="str">
        <f>IF(ISNUMBER(Main!#REF!),Main!#REF!,"")</f>
        <v/>
      </c>
      <c r="F115" s="78" t="str">
        <f>IF(ISNUMBER(Main!#REF!),IF(AND(C115&gt;E115,D115="halite"),'Tm-supplement'!AW115,'Th-Ph-rho-dPdT'!AP115),"")</f>
        <v/>
      </c>
      <c r="G115" s="78" t="str">
        <f>'Th-Ph-rho-dPdT'!AU115</f>
        <v/>
      </c>
      <c r="H115" s="20" t="e">
        <f>IF(Main!#REF!="","",IF(Main!#REF!="temperature estimate", "T", "P"))</f>
        <v>#REF!</v>
      </c>
      <c r="I115" s="78" t="e">
        <f>IF(OR(H115="",Main!#REF!=""),"",IF(H115="",E115,IF(H115="T",Main!#REF!, Main!#REF!+1/G115*(Main!#REF!-F115))))</f>
        <v>#REF!</v>
      </c>
      <c r="J115" s="78" t="str">
        <f>IF(AND(ISNUMBER(F115),ISNUMBER(G115)),IF(OR(H115="",Main!#REF!=""),"",IF(H115="",F115,IF(H115="P",Main!#REF!, F115+G115*(Main!#REF!-Main!#REF!)))),"")</f>
        <v/>
      </c>
    </row>
    <row r="116" spans="3:10">
      <c r="C116" s="20" t="str">
        <f>IF(ISNUMBER(Main!#REF!),Main!#REF!,"")</f>
        <v/>
      </c>
      <c r="D116" s="20" t="e">
        <f>Main!#REF!</f>
        <v>#REF!</v>
      </c>
      <c r="E116" s="20" t="str">
        <f>IF(ISNUMBER(Main!#REF!),Main!#REF!,"")</f>
        <v/>
      </c>
      <c r="F116" s="78" t="str">
        <f>IF(ISNUMBER(Main!#REF!),IF(AND(C116&gt;E116,D116="halite"),'Tm-supplement'!AW116,'Th-Ph-rho-dPdT'!AP116),"")</f>
        <v/>
      </c>
      <c r="G116" s="78" t="str">
        <f>'Th-Ph-rho-dPdT'!AU116</f>
        <v/>
      </c>
      <c r="H116" s="20" t="e">
        <f>IF(Main!#REF!="","",IF(Main!#REF!="temperature estimate", "T", "P"))</f>
        <v>#REF!</v>
      </c>
      <c r="I116" s="78" t="e">
        <f>IF(OR(H116="",Main!#REF!=""),"",IF(H116="",E116,IF(H116="T",Main!#REF!, Main!#REF!+1/G116*(Main!#REF!-F116))))</f>
        <v>#REF!</v>
      </c>
      <c r="J116" s="78" t="str">
        <f>IF(AND(ISNUMBER(F116),ISNUMBER(G116)),IF(OR(H116="",Main!#REF!=""),"",IF(H116="",F116,IF(H116="P",Main!#REF!, F116+G116*(Main!#REF!-Main!#REF!)))),"")</f>
        <v/>
      </c>
    </row>
    <row r="117" spans="3:10">
      <c r="C117" s="20" t="str">
        <f>IF(ISNUMBER(Main!#REF!),Main!#REF!,"")</f>
        <v/>
      </c>
      <c r="D117" s="20" t="e">
        <f>Main!#REF!</f>
        <v>#REF!</v>
      </c>
      <c r="E117" s="20" t="str">
        <f>IF(ISNUMBER(Main!#REF!),Main!#REF!,"")</f>
        <v/>
      </c>
      <c r="F117" s="78" t="str">
        <f>IF(ISNUMBER(Main!#REF!),IF(AND(C117&gt;E117,D117="halite"),'Tm-supplement'!AW117,'Th-Ph-rho-dPdT'!AP117),"")</f>
        <v/>
      </c>
      <c r="G117" s="78" t="str">
        <f>'Th-Ph-rho-dPdT'!AU117</f>
        <v/>
      </c>
      <c r="H117" s="20" t="e">
        <f>IF(Main!#REF!="","",IF(Main!#REF!="temperature estimate", "T", "P"))</f>
        <v>#REF!</v>
      </c>
      <c r="I117" s="78" t="e">
        <f>IF(OR(H117="",Main!#REF!=""),"",IF(H117="",E117,IF(H117="T",Main!#REF!, Main!#REF!+1/G117*(Main!#REF!-F117))))</f>
        <v>#REF!</v>
      </c>
      <c r="J117" s="78" t="str">
        <f>IF(AND(ISNUMBER(F117),ISNUMBER(G117)),IF(OR(H117="",Main!#REF!=""),"",IF(H117="",F117,IF(H117="P",Main!#REF!, F117+G117*(Main!#REF!-Main!#REF!)))),"")</f>
        <v/>
      </c>
    </row>
    <row r="118" spans="3:10">
      <c r="C118" s="20" t="str">
        <f>IF(ISNUMBER(Main!#REF!),Main!#REF!,"")</f>
        <v/>
      </c>
      <c r="D118" s="20" t="e">
        <f>Main!#REF!</f>
        <v>#REF!</v>
      </c>
      <c r="E118" s="20" t="str">
        <f>IF(ISNUMBER(Main!#REF!),Main!#REF!,"")</f>
        <v/>
      </c>
      <c r="F118" s="78" t="str">
        <f>IF(ISNUMBER(Main!#REF!),IF(AND(C118&gt;E118,D118="halite"),'Tm-supplement'!AW118,'Th-Ph-rho-dPdT'!AP118),"")</f>
        <v/>
      </c>
      <c r="G118" s="78" t="str">
        <f>'Th-Ph-rho-dPdT'!AU118</f>
        <v/>
      </c>
      <c r="H118" s="20" t="e">
        <f>IF(Main!#REF!="","",IF(Main!#REF!="temperature estimate", "T", "P"))</f>
        <v>#REF!</v>
      </c>
      <c r="I118" s="78" t="e">
        <f>IF(OR(H118="",Main!#REF!=""),"",IF(H118="",E118,IF(H118="T",Main!#REF!, Main!#REF!+1/G118*(Main!#REF!-F118))))</f>
        <v>#REF!</v>
      </c>
      <c r="J118" s="78" t="str">
        <f>IF(AND(ISNUMBER(F118),ISNUMBER(G118)),IF(OR(H118="",Main!#REF!=""),"",IF(H118="",F118,IF(H118="P",Main!#REF!, F118+G118*(Main!#REF!-Main!#REF!)))),"")</f>
        <v/>
      </c>
    </row>
    <row r="119" spans="3:10">
      <c r="C119" s="20" t="str">
        <f>IF(ISNUMBER(Main!#REF!),Main!#REF!,"")</f>
        <v/>
      </c>
      <c r="D119" s="20" t="e">
        <f>Main!#REF!</f>
        <v>#REF!</v>
      </c>
      <c r="E119" s="20" t="str">
        <f>IF(ISNUMBER(Main!#REF!),Main!#REF!,"")</f>
        <v/>
      </c>
      <c r="F119" s="78" t="str">
        <f>IF(ISNUMBER(Main!#REF!),IF(AND(C119&gt;E119,D119="halite"),'Tm-supplement'!AW119,'Th-Ph-rho-dPdT'!AP119),"")</f>
        <v/>
      </c>
      <c r="G119" s="78" t="str">
        <f>'Th-Ph-rho-dPdT'!AU119</f>
        <v/>
      </c>
      <c r="H119" s="20" t="e">
        <f>IF(Main!#REF!="","",IF(Main!#REF!="temperature estimate", "T", "P"))</f>
        <v>#REF!</v>
      </c>
      <c r="I119" s="78" t="e">
        <f>IF(OR(H119="",Main!#REF!=""),"",IF(H119="",E119,IF(H119="T",Main!#REF!, Main!#REF!+1/G119*(Main!#REF!-F119))))</f>
        <v>#REF!</v>
      </c>
      <c r="J119" s="78" t="str">
        <f>IF(AND(ISNUMBER(F119),ISNUMBER(G119)),IF(OR(H119="",Main!#REF!=""),"",IF(H119="",F119,IF(H119="P",Main!#REF!, F119+G119*(Main!#REF!-Main!#REF!)))),"")</f>
        <v/>
      </c>
    </row>
    <row r="120" spans="3:10">
      <c r="C120" s="20" t="str">
        <f>IF(ISNUMBER(Main!#REF!),Main!#REF!,"")</f>
        <v/>
      </c>
      <c r="D120" s="20" t="e">
        <f>Main!#REF!</f>
        <v>#REF!</v>
      </c>
      <c r="E120" s="20" t="str">
        <f>IF(ISNUMBER(Main!#REF!),Main!#REF!,"")</f>
        <v/>
      </c>
      <c r="F120" s="78" t="str">
        <f>IF(ISNUMBER(Main!#REF!),IF(AND(C120&gt;E120,D120="halite"),'Tm-supplement'!AW120,'Th-Ph-rho-dPdT'!AP120),"")</f>
        <v/>
      </c>
      <c r="G120" s="78" t="str">
        <f>'Th-Ph-rho-dPdT'!AU120</f>
        <v/>
      </c>
      <c r="H120" s="20" t="e">
        <f>IF(Main!#REF!="","",IF(Main!#REF!="temperature estimate", "T", "P"))</f>
        <v>#REF!</v>
      </c>
      <c r="I120" s="78" t="e">
        <f>IF(OR(H120="",Main!#REF!=""),"",IF(H120="",E120,IF(H120="T",Main!#REF!, Main!#REF!+1/G120*(Main!#REF!-F120))))</f>
        <v>#REF!</v>
      </c>
      <c r="J120" s="78" t="str">
        <f>IF(AND(ISNUMBER(F120),ISNUMBER(G120)),IF(OR(H120="",Main!#REF!=""),"",IF(H120="",F120,IF(H120="P",Main!#REF!, F120+G120*(Main!#REF!-Main!#REF!)))),"")</f>
        <v/>
      </c>
    </row>
    <row r="121" spans="3:10">
      <c r="C121" s="20" t="str">
        <f>IF(ISNUMBER(Main!#REF!),Main!#REF!,"")</f>
        <v/>
      </c>
      <c r="D121" s="20" t="e">
        <f>Main!#REF!</f>
        <v>#REF!</v>
      </c>
      <c r="E121" s="20" t="str">
        <f>IF(ISNUMBER(Main!#REF!),Main!#REF!,"")</f>
        <v/>
      </c>
      <c r="F121" s="78" t="str">
        <f>IF(ISNUMBER(Main!#REF!),IF(AND(C121&gt;E121,D121="halite"),'Tm-supplement'!AW121,'Th-Ph-rho-dPdT'!AP121),"")</f>
        <v/>
      </c>
      <c r="G121" s="78" t="str">
        <f>'Th-Ph-rho-dPdT'!AU121</f>
        <v/>
      </c>
      <c r="H121" s="20" t="e">
        <f>IF(Main!#REF!="","",IF(Main!#REF!="temperature estimate", "T", "P"))</f>
        <v>#REF!</v>
      </c>
      <c r="I121" s="78" t="e">
        <f>IF(OR(H121="",Main!#REF!=""),"",IF(H121="",E121,IF(H121="T",Main!#REF!, Main!#REF!+1/G121*(Main!#REF!-F121))))</f>
        <v>#REF!</v>
      </c>
      <c r="J121" s="78" t="str">
        <f>IF(AND(ISNUMBER(F121),ISNUMBER(G121)),IF(OR(H121="",Main!#REF!=""),"",IF(H121="",F121,IF(H121="P",Main!#REF!, F121+G121*(Main!#REF!-Main!#REF!)))),"")</f>
        <v/>
      </c>
    </row>
    <row r="122" spans="3:10">
      <c r="C122" s="20" t="str">
        <f>IF(ISNUMBER(Main!#REF!),Main!#REF!,"")</f>
        <v/>
      </c>
      <c r="D122" s="20" t="e">
        <f>Main!#REF!</f>
        <v>#REF!</v>
      </c>
      <c r="E122" s="20" t="str">
        <f>IF(ISNUMBER(Main!#REF!),Main!#REF!,"")</f>
        <v/>
      </c>
      <c r="F122" s="78" t="str">
        <f>IF(ISNUMBER(Main!#REF!),IF(AND(C122&gt;E122,D122="halite"),'Tm-supplement'!AW122,'Th-Ph-rho-dPdT'!AP122),"")</f>
        <v/>
      </c>
      <c r="G122" s="78" t="str">
        <f>'Th-Ph-rho-dPdT'!AU122</f>
        <v/>
      </c>
      <c r="H122" s="20" t="e">
        <f>IF(Main!#REF!="","",IF(Main!#REF!="temperature estimate", "T", "P"))</f>
        <v>#REF!</v>
      </c>
      <c r="I122" s="78" t="e">
        <f>IF(OR(H122="",Main!#REF!=""),"",IF(H122="",E122,IF(H122="T",Main!#REF!, Main!#REF!+1/G122*(Main!#REF!-F122))))</f>
        <v>#REF!</v>
      </c>
      <c r="J122" s="78" t="str">
        <f>IF(AND(ISNUMBER(F122),ISNUMBER(G122)),IF(OR(H122="",Main!#REF!=""),"",IF(H122="",F122,IF(H122="P",Main!#REF!, F122+G122*(Main!#REF!-Main!#REF!)))),"")</f>
        <v/>
      </c>
    </row>
    <row r="123" spans="3:10">
      <c r="C123" s="20" t="str">
        <f>IF(ISNUMBER(Main!#REF!),Main!#REF!,"")</f>
        <v/>
      </c>
      <c r="D123" s="20" t="e">
        <f>Main!#REF!</f>
        <v>#REF!</v>
      </c>
      <c r="E123" s="20" t="str">
        <f>IF(ISNUMBER(Main!#REF!),Main!#REF!,"")</f>
        <v/>
      </c>
      <c r="F123" s="78" t="str">
        <f>IF(ISNUMBER(Main!#REF!),IF(AND(C123&gt;E123,D123="halite"),'Tm-supplement'!AW123,'Th-Ph-rho-dPdT'!AP123),"")</f>
        <v/>
      </c>
      <c r="G123" s="78" t="str">
        <f>'Th-Ph-rho-dPdT'!AU123</f>
        <v/>
      </c>
      <c r="H123" s="20" t="e">
        <f>IF(Main!#REF!="","",IF(Main!#REF!="temperature estimate", "T", "P"))</f>
        <v>#REF!</v>
      </c>
      <c r="I123" s="78" t="e">
        <f>IF(OR(H123="",Main!#REF!=""),"",IF(H123="",E123,IF(H123="T",Main!#REF!, Main!#REF!+1/G123*(Main!#REF!-F123))))</f>
        <v>#REF!</v>
      </c>
      <c r="J123" s="78" t="str">
        <f>IF(AND(ISNUMBER(F123),ISNUMBER(G123)),IF(OR(H123="",Main!#REF!=""),"",IF(H123="",F123,IF(H123="P",Main!#REF!, F123+G123*(Main!#REF!-Main!#REF!)))),"")</f>
        <v/>
      </c>
    </row>
    <row r="124" spans="3:10">
      <c r="C124" s="20" t="str">
        <f>IF(ISNUMBER(Main!#REF!),Main!#REF!,"")</f>
        <v/>
      </c>
      <c r="D124" s="20" t="e">
        <f>Main!#REF!</f>
        <v>#REF!</v>
      </c>
      <c r="E124" s="20" t="str">
        <f>IF(ISNUMBER(Main!#REF!),Main!#REF!,"")</f>
        <v/>
      </c>
      <c r="F124" s="78" t="str">
        <f>IF(ISNUMBER(Main!#REF!),IF(AND(C124&gt;E124,D124="halite"),'Tm-supplement'!AW124,'Th-Ph-rho-dPdT'!AP124),"")</f>
        <v/>
      </c>
      <c r="G124" s="78" t="str">
        <f>'Th-Ph-rho-dPdT'!AU124</f>
        <v/>
      </c>
      <c r="H124" s="20" t="e">
        <f>IF(Main!#REF!="","",IF(Main!#REF!="temperature estimate", "T", "P"))</f>
        <v>#REF!</v>
      </c>
      <c r="I124" s="78" t="e">
        <f>IF(OR(H124="",Main!#REF!=""),"",IF(H124="",E124,IF(H124="T",Main!#REF!, Main!#REF!+1/G124*(Main!#REF!-F124))))</f>
        <v>#REF!</v>
      </c>
      <c r="J124" s="78" t="str">
        <f>IF(AND(ISNUMBER(F124),ISNUMBER(G124)),IF(OR(H124="",Main!#REF!=""),"",IF(H124="",F124,IF(H124="P",Main!#REF!, F124+G124*(Main!#REF!-Main!#REF!)))),"")</f>
        <v/>
      </c>
    </row>
    <row r="125" spans="3:10">
      <c r="C125" s="20" t="str">
        <f>IF(ISNUMBER(Main!#REF!),Main!#REF!,"")</f>
        <v/>
      </c>
      <c r="D125" s="20" t="e">
        <f>Main!#REF!</f>
        <v>#REF!</v>
      </c>
      <c r="E125" s="20" t="str">
        <f>IF(ISNUMBER(Main!#REF!),Main!#REF!,"")</f>
        <v/>
      </c>
      <c r="F125" s="78" t="str">
        <f>IF(ISNUMBER(Main!#REF!),IF(AND(C125&gt;E125,D125="halite"),'Tm-supplement'!AW125,'Th-Ph-rho-dPdT'!AP125),"")</f>
        <v/>
      </c>
      <c r="G125" s="78" t="str">
        <f>'Th-Ph-rho-dPdT'!AU125</f>
        <v/>
      </c>
      <c r="H125" s="20" t="e">
        <f>IF(Main!#REF!="","",IF(Main!#REF!="temperature estimate", "T", "P"))</f>
        <v>#REF!</v>
      </c>
      <c r="I125" s="78" t="e">
        <f>IF(OR(H125="",Main!#REF!=""),"",IF(H125="",E125,IF(H125="T",Main!#REF!, Main!#REF!+1/G125*(Main!#REF!-F125))))</f>
        <v>#REF!</v>
      </c>
      <c r="J125" s="78" t="str">
        <f>IF(AND(ISNUMBER(F125),ISNUMBER(G125)),IF(OR(H125="",Main!#REF!=""),"",IF(H125="",F125,IF(H125="P",Main!#REF!, F125+G125*(Main!#REF!-Main!#REF!)))),"")</f>
        <v/>
      </c>
    </row>
    <row r="126" spans="3:10">
      <c r="C126" s="20" t="str">
        <f>IF(ISNUMBER(Main!#REF!),Main!#REF!,"")</f>
        <v/>
      </c>
      <c r="D126" s="20" t="e">
        <f>Main!#REF!</f>
        <v>#REF!</v>
      </c>
      <c r="E126" s="20" t="str">
        <f>IF(ISNUMBER(Main!#REF!),Main!#REF!,"")</f>
        <v/>
      </c>
      <c r="F126" s="78" t="str">
        <f>IF(ISNUMBER(Main!#REF!),IF(AND(C126&gt;E126,D126="halite"),'Tm-supplement'!AW126,'Th-Ph-rho-dPdT'!AP126),"")</f>
        <v/>
      </c>
      <c r="G126" s="78" t="str">
        <f>'Th-Ph-rho-dPdT'!AU126</f>
        <v/>
      </c>
      <c r="H126" s="20" t="e">
        <f>IF(Main!#REF!="","",IF(Main!#REF!="temperature estimate", "T", "P"))</f>
        <v>#REF!</v>
      </c>
      <c r="I126" s="78" t="e">
        <f>IF(OR(H126="",Main!#REF!=""),"",IF(H126="",E126,IF(H126="T",Main!#REF!, Main!#REF!+1/G126*(Main!#REF!-F126))))</f>
        <v>#REF!</v>
      </c>
      <c r="J126" s="78" t="str">
        <f>IF(AND(ISNUMBER(F126),ISNUMBER(G126)),IF(OR(H126="",Main!#REF!=""),"",IF(H126="",F126,IF(H126="P",Main!#REF!, F126+G126*(Main!#REF!-Main!#REF!)))),"")</f>
        <v/>
      </c>
    </row>
    <row r="127" spans="3:10">
      <c r="C127" s="20" t="str">
        <f>IF(ISNUMBER(Main!#REF!),Main!#REF!,"")</f>
        <v/>
      </c>
      <c r="D127" s="20" t="e">
        <f>Main!#REF!</f>
        <v>#REF!</v>
      </c>
      <c r="E127" s="20" t="str">
        <f>IF(ISNUMBER(Main!#REF!),Main!#REF!,"")</f>
        <v/>
      </c>
      <c r="F127" s="78" t="str">
        <f>IF(ISNUMBER(Main!#REF!),IF(AND(C127&gt;E127,D127="halite"),'Tm-supplement'!AW127,'Th-Ph-rho-dPdT'!AP127),"")</f>
        <v/>
      </c>
      <c r="G127" s="78" t="str">
        <f>'Th-Ph-rho-dPdT'!AU127</f>
        <v/>
      </c>
      <c r="H127" s="20" t="e">
        <f>IF(Main!#REF!="","",IF(Main!#REF!="temperature estimate", "T", "P"))</f>
        <v>#REF!</v>
      </c>
      <c r="I127" s="78" t="e">
        <f>IF(OR(H127="",Main!#REF!=""),"",IF(H127="",E127,IF(H127="T",Main!#REF!, Main!#REF!+1/G127*(Main!#REF!-F127))))</f>
        <v>#REF!</v>
      </c>
      <c r="J127" s="78" t="str">
        <f>IF(AND(ISNUMBER(F127),ISNUMBER(G127)),IF(OR(H127="",Main!#REF!=""),"",IF(H127="",F127,IF(H127="P",Main!#REF!, F127+G127*(Main!#REF!-Main!#REF!)))),"")</f>
        <v/>
      </c>
    </row>
    <row r="128" spans="3:10">
      <c r="C128" s="20" t="str">
        <f>IF(ISNUMBER(Main!#REF!),Main!#REF!,"")</f>
        <v/>
      </c>
      <c r="D128" s="20" t="e">
        <f>Main!#REF!</f>
        <v>#REF!</v>
      </c>
      <c r="E128" s="20" t="str">
        <f>IF(ISNUMBER(Main!#REF!),Main!#REF!,"")</f>
        <v/>
      </c>
      <c r="F128" s="78" t="str">
        <f>IF(ISNUMBER(Main!#REF!),IF(AND(C128&gt;E128,D128="halite"),'Tm-supplement'!AW128,'Th-Ph-rho-dPdT'!AP128),"")</f>
        <v/>
      </c>
      <c r="G128" s="78" t="str">
        <f>'Th-Ph-rho-dPdT'!AU128</f>
        <v/>
      </c>
      <c r="H128" s="20" t="e">
        <f>IF(Main!#REF!="","",IF(Main!#REF!="temperature estimate", "T", "P"))</f>
        <v>#REF!</v>
      </c>
      <c r="I128" s="78" t="e">
        <f>IF(OR(H128="",Main!#REF!=""),"",IF(H128="",E128,IF(H128="T",Main!#REF!, Main!#REF!+1/G128*(Main!#REF!-F128))))</f>
        <v>#REF!</v>
      </c>
      <c r="J128" s="78" t="str">
        <f>IF(AND(ISNUMBER(F128),ISNUMBER(G128)),IF(OR(H128="",Main!#REF!=""),"",IF(H128="",F128,IF(H128="P",Main!#REF!, F128+G128*(Main!#REF!-Main!#REF!)))),"")</f>
        <v/>
      </c>
    </row>
    <row r="129" spans="3:10">
      <c r="C129" s="20" t="str">
        <f>IF(ISNUMBER(Main!#REF!),Main!#REF!,"")</f>
        <v/>
      </c>
      <c r="D129" s="20" t="e">
        <f>Main!#REF!</f>
        <v>#REF!</v>
      </c>
      <c r="E129" s="20" t="str">
        <f>IF(ISNUMBER(Main!#REF!),Main!#REF!,"")</f>
        <v/>
      </c>
      <c r="F129" s="78" t="str">
        <f>IF(ISNUMBER(Main!#REF!),IF(AND(C129&gt;E129,D129="halite"),'Tm-supplement'!AW129,'Th-Ph-rho-dPdT'!AP129),"")</f>
        <v/>
      </c>
      <c r="G129" s="78" t="str">
        <f>'Th-Ph-rho-dPdT'!AU129</f>
        <v/>
      </c>
      <c r="H129" s="20" t="e">
        <f>IF(Main!#REF!="","",IF(Main!#REF!="temperature estimate", "T", "P"))</f>
        <v>#REF!</v>
      </c>
      <c r="I129" s="78" t="e">
        <f>IF(OR(H129="",Main!#REF!=""),"",IF(H129="",E129,IF(H129="T",Main!#REF!, Main!#REF!+1/G129*(Main!#REF!-F129))))</f>
        <v>#REF!</v>
      </c>
      <c r="J129" s="78" t="str">
        <f>IF(AND(ISNUMBER(F129),ISNUMBER(G129)),IF(OR(H129="",Main!#REF!=""),"",IF(H129="",F129,IF(H129="P",Main!#REF!, F129+G129*(Main!#REF!-Main!#REF!)))),"")</f>
        <v/>
      </c>
    </row>
    <row r="130" spans="3:10">
      <c r="C130" s="20" t="str">
        <f>IF(ISNUMBER(Main!#REF!),Main!#REF!,"")</f>
        <v/>
      </c>
      <c r="D130" s="20" t="e">
        <f>Main!#REF!</f>
        <v>#REF!</v>
      </c>
      <c r="E130" s="20" t="str">
        <f>IF(ISNUMBER(Main!#REF!),Main!#REF!,"")</f>
        <v/>
      </c>
      <c r="F130" s="78" t="str">
        <f>IF(ISNUMBER(Main!#REF!),IF(AND(C130&gt;E130,D130="halite"),'Tm-supplement'!AW130,'Th-Ph-rho-dPdT'!AP130),"")</f>
        <v/>
      </c>
      <c r="G130" s="78" t="str">
        <f>'Th-Ph-rho-dPdT'!AU130</f>
        <v/>
      </c>
      <c r="H130" s="20" t="e">
        <f>IF(Main!#REF!="","",IF(Main!#REF!="temperature estimate", "T", "P"))</f>
        <v>#REF!</v>
      </c>
      <c r="I130" s="78" t="e">
        <f>IF(OR(H130="",Main!#REF!=""),"",IF(H130="",E130,IF(H130="T",Main!#REF!, Main!#REF!+1/G130*(Main!#REF!-F130))))</f>
        <v>#REF!</v>
      </c>
      <c r="J130" s="78" t="str">
        <f>IF(AND(ISNUMBER(F130),ISNUMBER(G130)),IF(OR(H130="",Main!#REF!=""),"",IF(H130="",F130,IF(H130="P",Main!#REF!, F130+G130*(Main!#REF!-Main!#REF!)))),"")</f>
        <v/>
      </c>
    </row>
    <row r="131" spans="3:10">
      <c r="C131" s="20" t="str">
        <f>IF(ISNUMBER(Main!#REF!),Main!#REF!,"")</f>
        <v/>
      </c>
      <c r="D131" s="20" t="e">
        <f>Main!#REF!</f>
        <v>#REF!</v>
      </c>
      <c r="E131" s="20" t="str">
        <f>IF(ISNUMBER(Main!#REF!),Main!#REF!,"")</f>
        <v/>
      </c>
      <c r="F131" s="78" t="str">
        <f>IF(ISNUMBER(Main!#REF!),IF(AND(C131&gt;E131,D131="halite"),'Tm-supplement'!AW131,'Th-Ph-rho-dPdT'!AP131),"")</f>
        <v/>
      </c>
      <c r="G131" s="78" t="str">
        <f>'Th-Ph-rho-dPdT'!AU131</f>
        <v/>
      </c>
      <c r="H131" s="20" t="e">
        <f>IF(Main!#REF!="","",IF(Main!#REF!="temperature estimate", "T", "P"))</f>
        <v>#REF!</v>
      </c>
      <c r="I131" s="78" t="e">
        <f>IF(OR(H131="",Main!#REF!=""),"",IF(H131="",E131,IF(H131="T",Main!#REF!, Main!#REF!+1/G131*(Main!#REF!-F131))))</f>
        <v>#REF!</v>
      </c>
      <c r="J131" s="78" t="str">
        <f>IF(AND(ISNUMBER(F131),ISNUMBER(G131)),IF(OR(H131="",Main!#REF!=""),"",IF(H131="",F131,IF(H131="P",Main!#REF!, F131+G131*(Main!#REF!-Main!#REF!)))),"")</f>
        <v/>
      </c>
    </row>
    <row r="132" spans="3:10">
      <c r="C132" s="20" t="str">
        <f>IF(ISNUMBER(Main!#REF!),Main!#REF!,"")</f>
        <v/>
      </c>
      <c r="D132" s="20" t="e">
        <f>Main!#REF!</f>
        <v>#REF!</v>
      </c>
      <c r="E132" s="20" t="str">
        <f>IF(ISNUMBER(Main!#REF!),Main!#REF!,"")</f>
        <v/>
      </c>
      <c r="F132" s="78" t="str">
        <f>IF(ISNUMBER(Main!#REF!),IF(AND(C132&gt;E132,D132="halite"),'Tm-supplement'!AW132,'Th-Ph-rho-dPdT'!AP132),"")</f>
        <v/>
      </c>
      <c r="G132" s="78" t="str">
        <f>'Th-Ph-rho-dPdT'!AU132</f>
        <v/>
      </c>
      <c r="H132" s="20" t="e">
        <f>IF(Main!#REF!="","",IF(Main!#REF!="temperature estimate", "T", "P"))</f>
        <v>#REF!</v>
      </c>
      <c r="I132" s="78" t="e">
        <f>IF(OR(H132="",Main!#REF!=""),"",IF(H132="",E132,IF(H132="T",Main!#REF!, Main!#REF!+1/G132*(Main!#REF!-F132))))</f>
        <v>#REF!</v>
      </c>
      <c r="J132" s="78" t="str">
        <f>IF(AND(ISNUMBER(F132),ISNUMBER(G132)),IF(OR(H132="",Main!#REF!=""),"",IF(H132="",F132,IF(H132="P",Main!#REF!, F132+G132*(Main!#REF!-Main!#REF!)))),"")</f>
        <v/>
      </c>
    </row>
    <row r="133" spans="3:10">
      <c r="C133" s="20" t="str">
        <f>IF(ISNUMBER(Main!#REF!),Main!#REF!,"")</f>
        <v/>
      </c>
      <c r="D133" s="20" t="e">
        <f>Main!#REF!</f>
        <v>#REF!</v>
      </c>
      <c r="E133" s="20" t="str">
        <f>IF(ISNUMBER(Main!#REF!),Main!#REF!,"")</f>
        <v/>
      </c>
      <c r="F133" s="78" t="str">
        <f>IF(ISNUMBER(Main!#REF!),IF(AND(C133&gt;E133,D133="halite"),'Tm-supplement'!AW133,'Th-Ph-rho-dPdT'!AP133),"")</f>
        <v/>
      </c>
      <c r="G133" s="78" t="str">
        <f>'Th-Ph-rho-dPdT'!AU133</f>
        <v/>
      </c>
      <c r="H133" s="20" t="e">
        <f>IF(Main!#REF!="","",IF(Main!#REF!="temperature estimate", "T", "P"))</f>
        <v>#REF!</v>
      </c>
      <c r="I133" s="78" t="e">
        <f>IF(OR(H133="",Main!#REF!=""),"",IF(H133="",E133,IF(H133="T",Main!#REF!, Main!#REF!+1/G133*(Main!#REF!-F133))))</f>
        <v>#REF!</v>
      </c>
      <c r="J133" s="78" t="str">
        <f>IF(AND(ISNUMBER(F133),ISNUMBER(G133)),IF(OR(H133="",Main!#REF!=""),"",IF(H133="",F133,IF(H133="P",Main!#REF!, F133+G133*(Main!#REF!-Main!#REF!)))),"")</f>
        <v/>
      </c>
    </row>
    <row r="134" spans="3:10">
      <c r="C134" s="20" t="str">
        <f>IF(ISNUMBER(Main!#REF!),Main!#REF!,"")</f>
        <v/>
      </c>
      <c r="D134" s="20" t="e">
        <f>Main!#REF!</f>
        <v>#REF!</v>
      </c>
      <c r="E134" s="20" t="str">
        <f>IF(ISNUMBER(Main!#REF!),Main!#REF!,"")</f>
        <v/>
      </c>
      <c r="F134" s="78" t="str">
        <f>IF(ISNUMBER(Main!#REF!),IF(AND(C134&gt;E134,D134="halite"),'Tm-supplement'!AW134,'Th-Ph-rho-dPdT'!AP134),"")</f>
        <v/>
      </c>
      <c r="G134" s="78" t="str">
        <f>'Th-Ph-rho-dPdT'!AU134</f>
        <v/>
      </c>
      <c r="H134" s="20" t="e">
        <f>IF(Main!#REF!="","",IF(Main!#REF!="temperature estimate", "T", "P"))</f>
        <v>#REF!</v>
      </c>
      <c r="I134" s="78" t="e">
        <f>IF(OR(H134="",Main!#REF!=""),"",IF(H134="",E134,IF(H134="T",Main!#REF!, Main!#REF!+1/G134*(Main!#REF!-F134))))</f>
        <v>#REF!</v>
      </c>
      <c r="J134" s="78" t="str">
        <f>IF(AND(ISNUMBER(F134),ISNUMBER(G134)),IF(OR(H134="",Main!#REF!=""),"",IF(H134="",F134,IF(H134="P",Main!#REF!, F134+G134*(Main!#REF!-Main!#REF!)))),"")</f>
        <v/>
      </c>
    </row>
    <row r="135" spans="3:10">
      <c r="C135" s="20" t="str">
        <f>IF(ISNUMBER(Main!#REF!),Main!#REF!,"")</f>
        <v/>
      </c>
      <c r="D135" s="20" t="e">
        <f>Main!#REF!</f>
        <v>#REF!</v>
      </c>
      <c r="E135" s="20" t="str">
        <f>IF(ISNUMBER(Main!#REF!),Main!#REF!,"")</f>
        <v/>
      </c>
      <c r="F135" s="78" t="str">
        <f>IF(ISNUMBER(Main!#REF!),IF(AND(C135&gt;E135,D135="halite"),'Tm-supplement'!AW135,'Th-Ph-rho-dPdT'!AP135),"")</f>
        <v/>
      </c>
      <c r="G135" s="78" t="str">
        <f>'Th-Ph-rho-dPdT'!AU135</f>
        <v/>
      </c>
      <c r="H135" s="20" t="e">
        <f>IF(Main!#REF!="","",IF(Main!#REF!="temperature estimate", "T", "P"))</f>
        <v>#REF!</v>
      </c>
      <c r="I135" s="78" t="e">
        <f>IF(OR(H135="",Main!#REF!=""),"",IF(H135="",E135,IF(H135="T",Main!#REF!, Main!#REF!+1/G135*(Main!#REF!-F135))))</f>
        <v>#REF!</v>
      </c>
      <c r="J135" s="78" t="str">
        <f>IF(AND(ISNUMBER(F135),ISNUMBER(G135)),IF(OR(H135="",Main!#REF!=""),"",IF(H135="",F135,IF(H135="P",Main!#REF!, F135+G135*(Main!#REF!-Main!#REF!)))),"")</f>
        <v/>
      </c>
    </row>
    <row r="136" spans="3:10">
      <c r="C136" s="20">
        <f>IF(ISNUMBER(Main!C28),Main!C28,"")</f>
        <v>390</v>
      </c>
      <c r="D136" s="20" t="str">
        <f>Main!D28</f>
        <v>halite</v>
      </c>
      <c r="E136" s="20">
        <f>IF(ISNUMBER(Main!E28),Main!E28,"")</f>
        <v>277</v>
      </c>
      <c r="F136" s="78">
        <f>IF(ISNUMBER(Main!I28),IF(AND(C136&gt;E136,D136="halite"),'Tm-supplement'!AW136,'Th-Ph-rho-dPdT'!AP136),"")</f>
        <v>1762.2328601040008</v>
      </c>
      <c r="G136" s="78">
        <f>'Th-Ph-rho-dPdT'!AU136</f>
        <v>24.259359765845417</v>
      </c>
      <c r="H136" s="20" t="str">
        <f>IF(Main!N28="","",IF(Main!N28="temperature estimate", "T", "P"))</f>
        <v/>
      </c>
      <c r="I136" s="78" t="str">
        <f>IF(OR(H136="",Main!O28=""),"",IF(H136="",E136,IF(H136="T",Main!O28, Main!I28+1/G136*(Main!O28-F136))))</f>
        <v/>
      </c>
      <c r="J136" s="78" t="str">
        <f>IF(AND(ISNUMBER(F136),ISNUMBER(G136)),IF(OR(H136="",Main!O28=""),"",IF(H136="",F136,IF(H136="P",Main!O28, F136+G136*(Main!O28-Main!I28)))),"")</f>
        <v/>
      </c>
    </row>
    <row r="137" spans="3:10">
      <c r="C137" s="20">
        <f>IF(ISNUMBER(Main!C29),Main!C29,"")</f>
        <v>392</v>
      </c>
      <c r="D137" s="20" t="str">
        <f>Main!D29</f>
        <v>halite</v>
      </c>
      <c r="E137" s="20">
        <f>IF(ISNUMBER(Main!E29),Main!E29,"")</f>
        <v>275</v>
      </c>
      <c r="F137" s="78">
        <f>IF(ISNUMBER(Main!I29),IF(AND(C137&gt;E137,D137="halite"),'Tm-supplement'!AW137,'Th-Ph-rho-dPdT'!AP137),"")</f>
        <v>1852.0190953736728</v>
      </c>
      <c r="G137" s="78">
        <f>'Th-Ph-rho-dPdT'!AU137</f>
        <v>24.784932776056365</v>
      </c>
      <c r="H137" s="20" t="str">
        <f>IF(Main!N29="","",IF(Main!N29="temperature estimate", "T", "P"))</f>
        <v/>
      </c>
      <c r="I137" s="78" t="str">
        <f>IF(OR(H137="",Main!O29=""),"",IF(H137="",E137,IF(H137="T",Main!O29, Main!I29+1/G137*(Main!O29-F137))))</f>
        <v/>
      </c>
      <c r="J137" s="78" t="str">
        <f>IF(AND(ISNUMBER(F137),ISNUMBER(G137)),IF(OR(H137="",Main!O29=""),"",IF(H137="",F137,IF(H137="P",Main!O29, F137+G137*(Main!O29-Main!I29)))),"")</f>
        <v/>
      </c>
    </row>
    <row r="138" spans="3:10">
      <c r="C138" s="20">
        <f>IF(ISNUMBER(Main!C30),Main!C30,"")</f>
        <v>365</v>
      </c>
      <c r="D138" s="20" t="str">
        <f>Main!D30</f>
        <v>halite</v>
      </c>
      <c r="E138" s="20">
        <f>IF(ISNUMBER(Main!E30),Main!E30,"")</f>
        <v>218</v>
      </c>
      <c r="F138" s="78">
        <f>IF(ISNUMBER(Main!I30),IF(AND(C138&gt;E138,D138="halite"),'Tm-supplement'!AW138,'Th-Ph-rho-dPdT'!AP138),"")</f>
        <v>2953.1367532600211</v>
      </c>
      <c r="G138" s="78">
        <f>'Th-Ph-rho-dPdT'!AU138</f>
        <v>31.277361250345447</v>
      </c>
      <c r="H138" s="20" t="str">
        <f>IF(Main!N30="","",IF(Main!N30="temperature estimate", "T", "P"))</f>
        <v/>
      </c>
      <c r="I138" s="78" t="str">
        <f>IF(OR(H138="",Main!O30=""),"",IF(H138="",E138,IF(H138="T",Main!O30, Main!I30+1/G138*(Main!O30-F138))))</f>
        <v/>
      </c>
      <c r="J138" s="78" t="str">
        <f>IF(AND(ISNUMBER(F138),ISNUMBER(G138)),IF(OR(H138="",Main!O30=""),"",IF(H138="",F138,IF(H138="P",Main!O30, F138+G138*(Main!O30-Main!I30)))),"")</f>
        <v/>
      </c>
    </row>
    <row r="139" spans="3:10">
      <c r="C139" s="20">
        <f>IF(ISNUMBER(Main!C31),Main!C31,"")</f>
        <v>348</v>
      </c>
      <c r="D139" s="20" t="str">
        <f>Main!D31</f>
        <v>halite</v>
      </c>
      <c r="E139" s="20">
        <f>IF(ISNUMBER(Main!E31),Main!E31,"")</f>
        <v>216</v>
      </c>
      <c r="F139" s="78">
        <f>IF(ISNUMBER(Main!I31),IF(AND(C139&gt;E139,D139="halite"),'Tm-supplement'!AW139,'Th-Ph-rho-dPdT'!AP139),"")</f>
        <v>2566.158335063802</v>
      </c>
      <c r="G139" s="78">
        <f>'Th-Ph-rho-dPdT'!AU139</f>
        <v>28.896048521169369</v>
      </c>
      <c r="H139" s="20" t="str">
        <f>IF(Main!N31="","",IF(Main!N31="temperature estimate", "T", "P"))</f>
        <v/>
      </c>
      <c r="I139" s="78" t="str">
        <f>IF(OR(H139="",Main!O31=""),"",IF(H139="",E139,IF(H139="T",Main!O31, Main!I31+1/G139*(Main!O31-F139))))</f>
        <v/>
      </c>
      <c r="J139" s="78" t="str">
        <f>IF(AND(ISNUMBER(F139),ISNUMBER(G139)),IF(OR(H139="",Main!O31=""),"",IF(H139="",F139,IF(H139="P",Main!O31, F139+G139*(Main!O31-Main!I31)))),"")</f>
        <v/>
      </c>
    </row>
    <row r="140" spans="3:10">
      <c r="C140" s="20">
        <f>IF(ISNUMBER(Main!C32),Main!C32,"")</f>
        <v>346</v>
      </c>
      <c r="D140" s="20" t="str">
        <f>Main!D32</f>
        <v>halite</v>
      </c>
      <c r="E140" s="20">
        <f>IF(ISNUMBER(Main!E32),Main!E32,"")</f>
        <v>245</v>
      </c>
      <c r="F140" s="78">
        <f>IF(ISNUMBER(Main!I32),IF(AND(C140&gt;E140,D140="halite"),'Tm-supplement'!AW140,'Th-Ph-rho-dPdT'!AP140),"")</f>
        <v>1705.2989163955403</v>
      </c>
      <c r="G140" s="78">
        <f>'Th-Ph-rho-dPdT'!AU140</f>
        <v>24.335557898595003</v>
      </c>
      <c r="H140" s="20" t="str">
        <f>IF(Main!N32="","",IF(Main!N32="temperature estimate", "T", "P"))</f>
        <v/>
      </c>
      <c r="I140" s="78" t="str">
        <f>IF(OR(H140="",Main!O32=""),"",IF(H140="",E140,IF(H140="T",Main!O32, Main!I32+1/G140*(Main!O32-F140))))</f>
        <v/>
      </c>
      <c r="J140" s="78" t="str">
        <f>IF(AND(ISNUMBER(F140),ISNUMBER(G140)),IF(OR(H140="",Main!O32=""),"",IF(H140="",F140,IF(H140="P",Main!O32, F140+G140*(Main!O32-Main!I32)))),"")</f>
        <v/>
      </c>
    </row>
    <row r="141" spans="3:10">
      <c r="C141" s="20">
        <f>IF(ISNUMBER(Main!C33),Main!C33,"")</f>
        <v>358</v>
      </c>
      <c r="D141" s="20" t="str">
        <f>Main!D33</f>
        <v>halite</v>
      </c>
      <c r="E141" s="20">
        <f>IF(ISNUMBER(Main!E33),Main!E33,"")</f>
        <v>243</v>
      </c>
      <c r="F141" s="78">
        <f>IF(ISNUMBER(Main!I33),IF(AND(C141&gt;E141,D141="halite"),'Tm-supplement'!AW141,'Th-Ph-rho-dPdT'!AP141),"")</f>
        <v>1998.4463297553709</v>
      </c>
      <c r="G141" s="78">
        <f>'Th-Ph-rho-dPdT'!AU141</f>
        <v>25.765615356281053</v>
      </c>
      <c r="H141" s="20" t="str">
        <f>IF(Main!N33="","",IF(Main!N33="temperature estimate", "T", "P"))</f>
        <v/>
      </c>
      <c r="I141" s="78" t="str">
        <f>IF(OR(H141="",Main!O33=""),"",IF(H141="",E141,IF(H141="T",Main!O33, Main!I33+1/G141*(Main!O33-F141))))</f>
        <v/>
      </c>
      <c r="J141" s="78" t="str">
        <f>IF(AND(ISNUMBER(F141),ISNUMBER(G141)),IF(OR(H141="",Main!O33=""),"",IF(H141="",F141,IF(H141="P",Main!O33, F141+G141*(Main!O33-Main!I33)))),"")</f>
        <v/>
      </c>
    </row>
    <row r="142" spans="3:10">
      <c r="C142" s="20">
        <f>IF(ISNUMBER(Main!C34),Main!C34,"")</f>
        <v>363</v>
      </c>
      <c r="D142" s="20" t="str">
        <f>Main!D34</f>
        <v>halite</v>
      </c>
      <c r="E142" s="20">
        <f>IF(ISNUMBER(Main!E34),Main!E34,"")</f>
        <v>221</v>
      </c>
      <c r="F142" s="78">
        <f>IF(ISNUMBER(Main!I34),IF(AND(C142&gt;E142,D142="halite"),'Tm-supplement'!AW142,'Th-Ph-rho-dPdT'!AP142),"")</f>
        <v>2792.8726454715579</v>
      </c>
      <c r="G142" s="78">
        <f>'Th-Ph-rho-dPdT'!AU142</f>
        <v>30.292308150339998</v>
      </c>
      <c r="H142" s="20" t="str">
        <f>IF(Main!N34="","",IF(Main!N34="temperature estimate", "T", "P"))</f>
        <v/>
      </c>
      <c r="I142" s="78" t="str">
        <f>IF(OR(H142="",Main!O34=""),"",IF(H142="",E142,IF(H142="T",Main!O34, Main!I34+1/G142*(Main!O34-F142))))</f>
        <v/>
      </c>
      <c r="J142" s="78" t="str">
        <f>IF(AND(ISNUMBER(F142),ISNUMBER(G142)),IF(OR(H142="",Main!O34=""),"",IF(H142="",F142,IF(H142="P",Main!O34, F142+G142*(Main!O34-Main!I34)))),"")</f>
        <v/>
      </c>
    </row>
    <row r="143" spans="3:10">
      <c r="C143" s="20">
        <f>IF(ISNUMBER(Main!C35),Main!C35,"")</f>
        <v>367</v>
      </c>
      <c r="D143" s="20" t="str">
        <f>Main!D35</f>
        <v>halite</v>
      </c>
      <c r="E143" s="20">
        <f>IF(ISNUMBER(Main!E35),Main!E35,"")</f>
        <v>225</v>
      </c>
      <c r="F143" s="78">
        <f>IF(ISNUMBER(Main!I35),IF(AND(C143&gt;E143,D143="halite"),'Tm-supplement'!AW143,'Th-Ph-rho-dPdT'!AP143),"")</f>
        <v>2763.9430065147558</v>
      </c>
      <c r="G143" s="78">
        <f>'Th-Ph-rho-dPdT'!AU143</f>
        <v>30.154005661362074</v>
      </c>
      <c r="H143" s="20" t="str">
        <f>IF(Main!N35="","",IF(Main!N35="temperature estimate", "T", "P"))</f>
        <v/>
      </c>
      <c r="I143" s="78" t="str">
        <f>IF(OR(H143="",Main!O35=""),"",IF(H143="",E143,IF(H143="T",Main!O35, Main!I35+1/G143*(Main!O35-F143))))</f>
        <v/>
      </c>
      <c r="J143" s="78" t="str">
        <f>IF(AND(ISNUMBER(F143),ISNUMBER(G143)),IF(OR(H143="",Main!O35=""),"",IF(H143="",F143,IF(H143="P",Main!O35, F143+G143*(Main!O35-Main!I35)))),"")</f>
        <v/>
      </c>
    </row>
    <row r="144" spans="3:10">
      <c r="C144" s="20">
        <f>IF(ISNUMBER(Main!C36),Main!C36,"")</f>
        <v>395</v>
      </c>
      <c r="D144" s="20" t="str">
        <f>Main!D36</f>
        <v>halite</v>
      </c>
      <c r="E144" s="20">
        <f>IF(ISNUMBER(Main!E36),Main!E36,"")</f>
        <v>274</v>
      </c>
      <c r="F144" s="78">
        <f>IF(ISNUMBER(Main!I36),IF(AND(C144&gt;E144,D144="halite"),'Tm-supplement'!AW144,'Th-Ph-rho-dPdT'!AP144),"")</f>
        <v>1939.4772569129555</v>
      </c>
      <c r="G144" s="78">
        <f>'Th-Ph-rho-dPdT'!AU144</f>
        <v>25.307009236865355</v>
      </c>
      <c r="H144" s="20" t="str">
        <f>IF(Main!N36="","",IF(Main!N36="temperature estimate", "T", "P"))</f>
        <v/>
      </c>
      <c r="I144" s="78" t="str">
        <f>IF(OR(H144="",Main!O36=""),"",IF(H144="",E144,IF(H144="T",Main!O36, Main!I36+1/G144*(Main!O36-F144))))</f>
        <v/>
      </c>
      <c r="J144" s="78" t="str">
        <f>IF(AND(ISNUMBER(F144),ISNUMBER(G144)),IF(OR(H144="",Main!O36=""),"",IF(H144="",F144,IF(H144="P",Main!O36, F144+G144*(Main!O36-Main!I36)))),"")</f>
        <v/>
      </c>
    </row>
    <row r="145" spans="3:10">
      <c r="C145" s="20">
        <f>IF(ISNUMBER(Main!C37),Main!C37,"")</f>
        <v>392</v>
      </c>
      <c r="D145" s="20" t="str">
        <f>Main!D37</f>
        <v>halite</v>
      </c>
      <c r="E145" s="20">
        <f>IF(ISNUMBER(Main!E37),Main!E37,"")</f>
        <v>275</v>
      </c>
      <c r="F145" s="78">
        <f>IF(ISNUMBER(Main!I37),IF(AND(C145&gt;E145,D145="halite"),'Tm-supplement'!AW145,'Th-Ph-rho-dPdT'!AP145),"")</f>
        <v>1852.0190953736728</v>
      </c>
      <c r="G145" s="78">
        <f>'Th-Ph-rho-dPdT'!AU145</f>
        <v>24.784932776056365</v>
      </c>
      <c r="H145" s="20" t="str">
        <f>IF(Main!N37="","",IF(Main!N37="temperature estimate", "T", "P"))</f>
        <v/>
      </c>
      <c r="I145" s="78" t="str">
        <f>IF(OR(H145="",Main!O37=""),"",IF(H145="",E145,IF(H145="T",Main!O37, Main!I37+1/G145*(Main!O37-F145))))</f>
        <v/>
      </c>
      <c r="J145" s="78" t="str">
        <f>IF(AND(ISNUMBER(F145),ISNUMBER(G145)),IF(OR(H145="",Main!O37=""),"",IF(H145="",F145,IF(H145="P",Main!O37, F145+G145*(Main!O37-Main!I37)))),"")</f>
        <v/>
      </c>
    </row>
    <row r="146" spans="3:10">
      <c r="C146" s="20">
        <f>IF(ISNUMBER(Main!C38),Main!C38,"")</f>
        <v>356</v>
      </c>
      <c r="D146" s="20" t="str">
        <f>Main!D38</f>
        <v>halite</v>
      </c>
      <c r="E146" s="20">
        <f>IF(ISNUMBER(Main!E38),Main!E38,"")</f>
        <v>215</v>
      </c>
      <c r="F146" s="78">
        <f>IF(ISNUMBER(Main!I38),IF(AND(C146&gt;E146,D146="halite"),'Tm-supplement'!AW146,'Th-Ph-rho-dPdT'!AP146),"")</f>
        <v>2808.6364935884321</v>
      </c>
      <c r="G146" s="78">
        <f>'Th-Ph-rho-dPdT'!AU146</f>
        <v>30.330166807628224</v>
      </c>
      <c r="H146" s="20" t="str">
        <f>IF(Main!N38="","",IF(Main!N38="temperature estimate", "T", "P"))</f>
        <v/>
      </c>
      <c r="I146" s="78" t="str">
        <f>IF(OR(H146="",Main!O38=""),"",IF(H146="",E146,IF(H146="T",Main!O38, Main!I38+1/G146*(Main!O38-F146))))</f>
        <v/>
      </c>
      <c r="J146" s="78" t="str">
        <f>IF(AND(ISNUMBER(F146),ISNUMBER(G146)),IF(OR(H146="",Main!O38=""),"",IF(H146="",F146,IF(H146="P",Main!O38, F146+G146*(Main!O38-Main!I38)))),"")</f>
        <v/>
      </c>
    </row>
    <row r="147" spans="3:10">
      <c r="C147" s="20">
        <f>IF(ISNUMBER(Main!C39),Main!C39,"")</f>
        <v>405</v>
      </c>
      <c r="D147" s="20" t="str">
        <f>Main!D39</f>
        <v>halite</v>
      </c>
      <c r="E147" s="20">
        <f>IF(ISNUMBER(Main!E39),Main!E39,"")</f>
        <v>286</v>
      </c>
      <c r="F147" s="78">
        <f>IF(ISNUMBER(Main!I39),IF(AND(C147&gt;E147,D147="halite"),'Tm-supplement'!AW147,'Th-Ph-rho-dPdT'!AP147),"")</f>
        <v>1832.8470535066372</v>
      </c>
      <c r="G147" s="78">
        <f>'Th-Ph-rho-dPdT'!AU147</f>
        <v>24.629141075820513</v>
      </c>
      <c r="H147" s="20" t="str">
        <f>IF(Main!N39="","",IF(Main!N39="temperature estimate", "T", "P"))</f>
        <v/>
      </c>
      <c r="I147" s="78" t="str">
        <f>IF(OR(H147="",Main!O39=""),"",IF(H147="",E147,IF(H147="T",Main!O39, Main!I39+1/G147*(Main!O39-F147))))</f>
        <v/>
      </c>
      <c r="J147" s="78" t="str">
        <f>IF(AND(ISNUMBER(F147),ISNUMBER(G147)),IF(OR(H147="",Main!O39=""),"",IF(H147="",F147,IF(H147="P",Main!O39, F147+G147*(Main!O39-Main!I39)))),"")</f>
        <v/>
      </c>
    </row>
    <row r="148" spans="3:10">
      <c r="C148" s="20">
        <f>IF(ISNUMBER(Main!C40),Main!C40,"")</f>
        <v>400</v>
      </c>
      <c r="D148" s="20" t="str">
        <f>Main!D40</f>
        <v>halite</v>
      </c>
      <c r="E148" s="20">
        <f>IF(ISNUMBER(Main!E40),Main!E40,"")</f>
        <v>285</v>
      </c>
      <c r="F148" s="78">
        <f>IF(ISNUMBER(Main!I40),IF(AND(C148&gt;E148,D148="halite"),'Tm-supplement'!AW148,'Th-Ph-rho-dPdT'!AP148),"")</f>
        <v>1759.182787487498</v>
      </c>
      <c r="G148" s="78">
        <f>'Th-Ph-rho-dPdT'!AU148</f>
        <v>24.187721622214539</v>
      </c>
      <c r="H148" s="20" t="str">
        <f>IF(Main!N40="","",IF(Main!N40="temperature estimate", "T", "P"))</f>
        <v/>
      </c>
      <c r="I148" s="78" t="str">
        <f>IF(OR(H148="",Main!O40=""),"",IF(H148="",E148,IF(H148="T",Main!O40, Main!I40+1/G148*(Main!O40-F148))))</f>
        <v/>
      </c>
      <c r="J148" s="78" t="str">
        <f>IF(AND(ISNUMBER(F148),ISNUMBER(G148)),IF(OR(H148="",Main!O40=""),"",IF(H148="",F148,IF(H148="P",Main!O40, F148+G148*(Main!O40-Main!I40)))),"")</f>
        <v/>
      </c>
    </row>
    <row r="149" spans="3:10">
      <c r="C149" s="20">
        <f>IF(ISNUMBER(Main!C41),Main!C41,"")</f>
        <v>399</v>
      </c>
      <c r="D149" s="20" t="str">
        <f>Main!D41</f>
        <v>halite</v>
      </c>
      <c r="E149" s="20">
        <f>IF(ISNUMBER(Main!E41),Main!E41,"")</f>
        <v>274</v>
      </c>
      <c r="F149" s="78">
        <f>IF(ISNUMBER(Main!I41),IF(AND(C149&gt;E149,D149="halite"),'Tm-supplement'!AW149,'Th-Ph-rho-dPdT'!AP149),"")</f>
        <v>2024.2119763329083</v>
      </c>
      <c r="G149" s="78">
        <f>'Th-Ph-rho-dPdT'!AU149</f>
        <v>25.829510954632198</v>
      </c>
      <c r="H149" s="20" t="str">
        <f>IF(Main!N41="","",IF(Main!N41="temperature estimate", "T", "P"))</f>
        <v/>
      </c>
      <c r="I149" s="78" t="str">
        <f>IF(OR(H149="",Main!O41=""),"",IF(H149="",E149,IF(H149="T",Main!O41, Main!I41+1/G149*(Main!O41-F149))))</f>
        <v/>
      </c>
      <c r="J149" s="78" t="str">
        <f>IF(AND(ISNUMBER(F149),ISNUMBER(G149)),IF(OR(H149="",Main!O41=""),"",IF(H149="",F149,IF(H149="P",Main!O41, F149+G149*(Main!O41-Main!I41)))),"")</f>
        <v/>
      </c>
    </row>
    <row r="150" spans="3:10">
      <c r="C150" s="20">
        <f>IF(ISNUMBER(Main!C42),Main!C42,"")</f>
        <v>396</v>
      </c>
      <c r="D150" s="20" t="str">
        <f>Main!D42</f>
        <v>halite</v>
      </c>
      <c r="E150" s="20">
        <f>IF(ISNUMBER(Main!E42),Main!E42,"")</f>
        <v>245</v>
      </c>
      <c r="F150" s="78">
        <f>IF(ISNUMBER(Main!I42),IF(AND(C150&gt;E150,D150="halite"),'Tm-supplement'!AW150,'Th-Ph-rho-dPdT'!AP150),"")</f>
        <v>2862.9224672473074</v>
      </c>
      <c r="G150" s="78">
        <f>'Th-Ph-rho-dPdT'!AU150</f>
        <v>31.139950702434493</v>
      </c>
      <c r="H150" s="20" t="str">
        <f>IF(Main!N42="","",IF(Main!N42="temperature estimate", "T", "P"))</f>
        <v/>
      </c>
      <c r="I150" s="78" t="str">
        <f>IF(OR(H150="",Main!O42=""),"",IF(H150="",E150,IF(H150="T",Main!O42, Main!I42+1/G150*(Main!O42-F150))))</f>
        <v/>
      </c>
      <c r="J150" s="78" t="str">
        <f>IF(AND(ISNUMBER(F150),ISNUMBER(G150)),IF(OR(H150="",Main!O42=""),"",IF(H150="",F150,IF(H150="P",Main!O42, F150+G150*(Main!O42-Main!I42)))),"")</f>
        <v/>
      </c>
    </row>
    <row r="151" spans="3:10">
      <c r="C151" s="20">
        <f>IF(ISNUMBER(Main!C43),Main!C43,"")</f>
        <v>409</v>
      </c>
      <c r="D151" s="20" t="str">
        <f>Main!D43</f>
        <v>halite</v>
      </c>
      <c r="E151" s="20">
        <f>IF(ISNUMBER(Main!E43),Main!E43,"")</f>
        <v>255</v>
      </c>
      <c r="F151" s="78">
        <f>IF(ISNUMBER(Main!I43),IF(AND(C151&gt;E151,D151="halite"),'Tm-supplement'!AW151,'Th-Ph-rho-dPdT'!AP151),"")</f>
        <v>2873.5337758596788</v>
      </c>
      <c r="G151" s="78">
        <f>'Th-Ph-rho-dPdT'!AU151</f>
        <v>31.448902531229223</v>
      </c>
      <c r="H151" s="20" t="str">
        <f>IF(Main!N43="","",IF(Main!N43="temperature estimate", "T", "P"))</f>
        <v/>
      </c>
      <c r="I151" s="78" t="str">
        <f>IF(OR(H151="",Main!O43=""),"",IF(H151="",E151,IF(H151="T",Main!O43, Main!I43+1/G151*(Main!O43-F151))))</f>
        <v/>
      </c>
      <c r="J151" s="78" t="str">
        <f>IF(AND(ISNUMBER(F151),ISNUMBER(G151)),IF(OR(H151="",Main!O43=""),"",IF(H151="",F151,IF(H151="P",Main!O43, F151+G151*(Main!O43-Main!I43)))),"")</f>
        <v/>
      </c>
    </row>
    <row r="152" spans="3:10">
      <c r="C152" s="20">
        <f>IF(ISNUMBER(Main!C44),Main!C44,"")</f>
        <v>403</v>
      </c>
      <c r="D152" s="20" t="str">
        <f>Main!D44</f>
        <v>halite</v>
      </c>
      <c r="E152" s="20">
        <f>IF(ISNUMBER(Main!E44),Main!E44,"")</f>
        <v>268</v>
      </c>
      <c r="F152" s="78">
        <f>IF(ISNUMBER(Main!I44),IF(AND(C152&gt;E152,D152="halite"),'Tm-supplement'!AW152,'Th-Ph-rho-dPdT'!AP152),"")</f>
        <v>2287.3712547254931</v>
      </c>
      <c r="G152" s="78">
        <f>'Th-Ph-rho-dPdT'!AU152</f>
        <v>27.511317009682266</v>
      </c>
      <c r="H152" s="20" t="str">
        <f>IF(Main!N44="","",IF(Main!N44="temperature estimate", "T", "P"))</f>
        <v/>
      </c>
      <c r="I152" s="78" t="str">
        <f>IF(OR(H152="",Main!O44=""),"",IF(H152="",E152,IF(H152="T",Main!O44, Main!I44+1/G152*(Main!O44-F152))))</f>
        <v/>
      </c>
      <c r="J152" s="78" t="str">
        <f>IF(AND(ISNUMBER(F152),ISNUMBER(G152)),IF(OR(H152="",Main!O44=""),"",IF(H152="",F152,IF(H152="P",Main!O44, F152+G152*(Main!O44-Main!I44)))),"")</f>
        <v/>
      </c>
    </row>
    <row r="153" spans="3:10">
      <c r="C153" s="20">
        <f>IF(ISNUMBER(Main!C45),Main!C45,"")</f>
        <v>-4.3</v>
      </c>
      <c r="D153" s="20" t="str">
        <f>Main!D45</f>
        <v>ice</v>
      </c>
      <c r="E153" s="20">
        <f>IF(ISNUMBER(Main!E45),Main!E45,"")</f>
        <v>303</v>
      </c>
      <c r="F153" s="78">
        <f>IF(ISNUMBER(Main!I45),IF(AND(C153&gt;E153,D153="halite"),'Tm-supplement'!AW153,'Th-Ph-rho-dPdT'!AP153),"")</f>
        <v>85.761447868478186</v>
      </c>
      <c r="G153" s="78">
        <f>'Th-Ph-rho-dPdT'!AU153</f>
        <v>10.677408681521452</v>
      </c>
      <c r="H153" s="20" t="str">
        <f>IF(Main!N45="","",IF(Main!N45="temperature estimate", "T", "P"))</f>
        <v/>
      </c>
      <c r="I153" s="78" t="str">
        <f>IF(OR(H153="",Main!O45=""),"",IF(H153="",E153,IF(H153="T",Main!O45, Main!I45+1/G153*(Main!O45-F153))))</f>
        <v/>
      </c>
      <c r="J153" s="78" t="str">
        <f>IF(AND(ISNUMBER(F153),ISNUMBER(G153)),IF(OR(H153="",Main!O45=""),"",IF(H153="",F153,IF(H153="P",Main!O45, F153+G153*(Main!O45-Main!I45)))),"")</f>
        <v/>
      </c>
    </row>
    <row r="154" spans="3:10">
      <c r="C154" s="20">
        <f>IF(ISNUMBER(Main!C46),Main!C46,"")</f>
        <v>-4.4000000000000004</v>
      </c>
      <c r="D154" s="20" t="str">
        <f>Main!D46</f>
        <v>ice</v>
      </c>
      <c r="E154" s="20">
        <f>IF(ISNUMBER(Main!E46),Main!E46,"")</f>
        <v>334</v>
      </c>
      <c r="F154" s="78">
        <f>IF(ISNUMBER(Main!I46),IF(AND(C154&gt;E154,D154="halite"),'Tm-supplement'!AW154,'Th-Ph-rho-dPdT'!AP154),"")</f>
        <v>129.64352757055727</v>
      </c>
      <c r="G154" s="78">
        <f>'Th-Ph-rho-dPdT'!AU154</f>
        <v>9.1191298256409201</v>
      </c>
      <c r="H154" s="20" t="str">
        <f>IF(Main!N46="","",IF(Main!N46="temperature estimate", "T", "P"))</f>
        <v/>
      </c>
      <c r="I154" s="78" t="str">
        <f>IF(OR(H154="",Main!O46=""),"",IF(H154="",E154,IF(H154="T",Main!O46, Main!I46+1/G154*(Main!O46-F154))))</f>
        <v/>
      </c>
      <c r="J154" s="78" t="str">
        <f>IF(AND(ISNUMBER(F154),ISNUMBER(G154)),IF(OR(H154="",Main!O46=""),"",IF(H154="",F154,IF(H154="P",Main!O46, F154+G154*(Main!O46-Main!I46)))),"")</f>
        <v/>
      </c>
    </row>
    <row r="155" spans="3:10">
      <c r="C155" s="20">
        <f>IF(ISNUMBER(Main!C47),Main!C47,"")</f>
        <v>-3.4</v>
      </c>
      <c r="D155" s="20" t="str">
        <f>Main!D47</f>
        <v>ice</v>
      </c>
      <c r="E155" s="20">
        <f>IF(ISNUMBER(Main!E47),Main!E47,"")</f>
        <v>270</v>
      </c>
      <c r="F155" s="78">
        <f>IF(ISNUMBER(Main!I47),IF(AND(C155&gt;E155,D155="halite"),'Tm-supplement'!AW155,'Th-Ph-rho-dPdT'!AP155),"")</f>
        <v>52.948042315044397</v>
      </c>
      <c r="G155" s="78">
        <f>'Th-Ph-rho-dPdT'!AU155</f>
        <v>12.209771344227054</v>
      </c>
      <c r="H155" s="20" t="str">
        <f>IF(Main!N47="","",IF(Main!N47="temperature estimate", "T", "P"))</f>
        <v/>
      </c>
      <c r="I155" s="78" t="str">
        <f>IF(OR(H155="",Main!O47=""),"",IF(H155="",E155,IF(H155="T",Main!O47, Main!I47+1/G155*(Main!O47-F155))))</f>
        <v/>
      </c>
      <c r="J155" s="78" t="str">
        <f>IF(AND(ISNUMBER(F155),ISNUMBER(G155)),IF(OR(H155="",Main!O47=""),"",IF(H155="",F155,IF(H155="P",Main!O47, F155+G155*(Main!O47-Main!I47)))),"")</f>
        <v/>
      </c>
    </row>
    <row r="156" spans="3:10">
      <c r="C156" s="20">
        <f>IF(ISNUMBER(Main!C48),Main!C48,"")</f>
        <v>-3.5</v>
      </c>
      <c r="D156" s="20" t="str">
        <f>Main!D48</f>
        <v>ice</v>
      </c>
      <c r="E156" s="20">
        <f>IF(ISNUMBER(Main!E48),Main!E48,"")</f>
        <v>264</v>
      </c>
      <c r="F156" s="78">
        <f>IF(ISNUMBER(Main!I48),IF(AND(C156&gt;E156,D156="halite"),'Tm-supplement'!AW156,'Th-Ph-rho-dPdT'!AP156),"")</f>
        <v>48.066064693627851</v>
      </c>
      <c r="G156" s="78">
        <f>'Th-Ph-rho-dPdT'!AU156</f>
        <v>12.55045349154525</v>
      </c>
      <c r="H156" s="20" t="str">
        <f>IF(Main!N48="","",IF(Main!N48="temperature estimate", "T", "P"))</f>
        <v/>
      </c>
      <c r="I156" s="78" t="str">
        <f>IF(OR(H156="",Main!O48=""),"",IF(H156="",E156,IF(H156="T",Main!O48, Main!I48+1/G156*(Main!O48-F156))))</f>
        <v/>
      </c>
      <c r="J156" s="78" t="str">
        <f>IF(AND(ISNUMBER(F156),ISNUMBER(G156)),IF(OR(H156="",Main!O48=""),"",IF(H156="",F156,IF(H156="P",Main!O48, F156+G156*(Main!O48-Main!I48)))),"")</f>
        <v/>
      </c>
    </row>
    <row r="157" spans="3:10">
      <c r="C157" s="20">
        <f>IF(ISNUMBER(Main!C49),Main!C49,"")</f>
        <v>-4.5</v>
      </c>
      <c r="D157" s="20" t="str">
        <f>Main!D49</f>
        <v>ice</v>
      </c>
      <c r="E157" s="20">
        <f>IF(ISNUMBER(Main!E49),Main!E49,"")</f>
        <v>270</v>
      </c>
      <c r="F157" s="78">
        <f>IF(ISNUMBER(Main!I49),IF(AND(C157&gt;E157,D157="halite"),'Tm-supplement'!AW157,'Th-Ph-rho-dPdT'!AP157),"")</f>
        <v>52.377993365772589</v>
      </c>
      <c r="G157" s="78">
        <f>'Th-Ph-rho-dPdT'!AU157</f>
        <v>12.447950278761162</v>
      </c>
      <c r="H157" s="20" t="str">
        <f>IF(Main!N49="","",IF(Main!N49="temperature estimate", "T", "P"))</f>
        <v/>
      </c>
      <c r="I157" s="78" t="str">
        <f>IF(OR(H157="",Main!O49=""),"",IF(H157="",E157,IF(H157="T",Main!O49, Main!I49+1/G157*(Main!O49-F157))))</f>
        <v/>
      </c>
      <c r="J157" s="78" t="str">
        <f>IF(AND(ISNUMBER(F157),ISNUMBER(G157)),IF(OR(H157="",Main!O49=""),"",IF(H157="",F157,IF(H157="P",Main!O49, F157+G157*(Main!O49-Main!I49)))),"")</f>
        <v/>
      </c>
    </row>
    <row r="158" spans="3:10">
      <c r="C158" s="20">
        <f>IF(ISNUMBER(Main!C50),Main!C50,"")</f>
        <v>-3.5</v>
      </c>
      <c r="D158" s="20" t="str">
        <f>Main!D50</f>
        <v>ice</v>
      </c>
      <c r="E158" s="20">
        <f>IF(ISNUMBER(Main!E50),Main!E50,"")</f>
        <v>315</v>
      </c>
      <c r="F158" s="78">
        <f>IF(ISNUMBER(Main!I50),IF(AND(C158&gt;E158,D158="halite"),'Tm-supplement'!AW158,'Th-Ph-rho-dPdT'!AP158),"")</f>
        <v>102.01925100184661</v>
      </c>
      <c r="G158" s="78">
        <f>'Th-Ph-rho-dPdT'!AU158</f>
        <v>9.8180932601117732</v>
      </c>
      <c r="H158" s="20" t="str">
        <f>IF(Main!N50="","",IF(Main!N50="temperature estimate", "T", "P"))</f>
        <v/>
      </c>
      <c r="I158" s="78" t="str">
        <f>IF(OR(H158="",Main!O50=""),"",IF(H158="",E158,IF(H158="T",Main!O50, Main!I50+1/G158*(Main!O50-F158))))</f>
        <v/>
      </c>
      <c r="J158" s="78" t="str">
        <f>IF(AND(ISNUMBER(F158),ISNUMBER(G158)),IF(OR(H158="",Main!O50=""),"",IF(H158="",F158,IF(H158="P",Main!O50, F158+G158*(Main!O50-Main!I50)))),"")</f>
        <v/>
      </c>
    </row>
    <row r="159" spans="3:10">
      <c r="C159" s="20">
        <f>IF(ISNUMBER(Main!C51),Main!C51,"")</f>
        <v>-4.5</v>
      </c>
      <c r="D159" s="20" t="str">
        <f>Main!D51</f>
        <v>ice</v>
      </c>
      <c r="E159" s="20">
        <f>IF(ISNUMBER(Main!E51),Main!E51,"")</f>
        <v>294</v>
      </c>
      <c r="F159" s="78">
        <f>IF(ISNUMBER(Main!I51),IF(AND(C159&gt;E159,D159="halite"),'Tm-supplement'!AW159,'Th-Ph-rho-dPdT'!AP159),"")</f>
        <v>75.346861436281188</v>
      </c>
      <c r="G159" s="78">
        <f>'Th-Ph-rho-dPdT'!AU159</f>
        <v>11.193939415465676</v>
      </c>
      <c r="H159" s="20" t="str">
        <f>IF(Main!N51="","",IF(Main!N51="temperature estimate", "T", "P"))</f>
        <v/>
      </c>
      <c r="I159" s="78" t="str">
        <f>IF(OR(H159="",Main!O51=""),"",IF(H159="",E159,IF(H159="T",Main!O51, Main!I51+1/G159*(Main!O51-F159))))</f>
        <v/>
      </c>
      <c r="J159" s="78" t="str">
        <f>IF(AND(ISNUMBER(F159),ISNUMBER(G159)),IF(OR(H159="",Main!O51=""),"",IF(H159="",F159,IF(H159="P",Main!O51, F159+G159*(Main!O51-Main!I51)))),"")</f>
        <v/>
      </c>
    </row>
    <row r="160" spans="3:10">
      <c r="C160" s="20">
        <f>IF(ISNUMBER(Main!C52),Main!C52,"")</f>
        <v>-14.5</v>
      </c>
      <c r="D160" s="20" t="str">
        <f>Main!D52</f>
        <v>ice</v>
      </c>
      <c r="E160" s="20">
        <f>IF(ISNUMBER(Main!E52),Main!E52,"")</f>
        <v>282</v>
      </c>
      <c r="F160" s="78">
        <f>IF(ISNUMBER(Main!I52),IF(AND(C160&gt;E160,D160="halite"),'Tm-supplement'!AW160,'Th-Ph-rho-dPdT'!AP160),"")</f>
        <v>57.168298875551976</v>
      </c>
      <c r="G160" s="78">
        <f>'Th-Ph-rho-dPdT'!AU160</f>
        <v>13.887622342109808</v>
      </c>
      <c r="H160" s="20" t="str">
        <f>IF(Main!N52="","",IF(Main!N52="temperature estimate", "T", "P"))</f>
        <v/>
      </c>
      <c r="I160" s="78" t="str">
        <f>IF(OR(H160="",Main!O52=""),"",IF(H160="",E160,IF(H160="T",Main!O52, Main!I52+1/G160*(Main!O52-F160))))</f>
        <v/>
      </c>
      <c r="J160" s="78" t="str">
        <f>IF(AND(ISNUMBER(F160),ISNUMBER(G160)),IF(OR(H160="",Main!O52=""),"",IF(H160="",F160,IF(H160="P",Main!O52, F160+G160*(Main!O52-Main!I52)))),"")</f>
        <v/>
      </c>
    </row>
    <row r="161" spans="3:10">
      <c r="C161" s="20">
        <f>IF(ISNUMBER(Main!C53),Main!C53,"")</f>
        <v>-4.5</v>
      </c>
      <c r="D161" s="20" t="str">
        <f>Main!D53</f>
        <v>ice</v>
      </c>
      <c r="E161" s="20">
        <f>IF(ISNUMBER(Main!E53),Main!E53,"")</f>
        <v>347</v>
      </c>
      <c r="F161" s="78">
        <f>IF(ISNUMBER(Main!I53),IF(AND(C161&gt;E161,D161="halite"),'Tm-supplement'!AW161,'Th-Ph-rho-dPdT'!AP161),"")</f>
        <v>152.06873539955663</v>
      </c>
      <c r="G161" s="78">
        <f>'Th-Ph-rho-dPdT'!AU161</f>
        <v>8.502007773230428</v>
      </c>
      <c r="H161" s="20" t="str">
        <f>IF(Main!N53="","",IF(Main!N53="temperature estimate", "T", "P"))</f>
        <v/>
      </c>
      <c r="I161" s="78" t="str">
        <f>IF(OR(H161="",Main!O53=""),"",IF(H161="",E161,IF(H161="T",Main!O53, Main!I53+1/G161*(Main!O53-F161))))</f>
        <v/>
      </c>
      <c r="J161" s="78" t="str">
        <f>IF(AND(ISNUMBER(F161),ISNUMBER(G161)),IF(OR(H161="",Main!O53=""),"",IF(H161="",F161,IF(H161="P",Main!O53, F161+G161*(Main!O53-Main!I53)))),"")</f>
        <v/>
      </c>
    </row>
    <row r="162" spans="3:10">
      <c r="C162" s="20">
        <f>IF(ISNUMBER(Main!C54),Main!C54,"")</f>
        <v>-3.1</v>
      </c>
      <c r="D162" s="20" t="str">
        <f>Main!D54</f>
        <v>ice</v>
      </c>
      <c r="E162" s="20">
        <f>IF(ISNUMBER(Main!E54),Main!E54,"")</f>
        <v>265</v>
      </c>
      <c r="F162" s="78">
        <f>IF(ISNUMBER(Main!I54),IF(AND(C162&gt;E162,D162="halite"),'Tm-supplement'!AW162,'Th-Ph-rho-dPdT'!AP162),"")</f>
        <v>49.0367066434778</v>
      </c>
      <c r="G162" s="78">
        <f>'Th-Ph-rho-dPdT'!AU162</f>
        <v>12.418430293785015</v>
      </c>
      <c r="H162" s="20" t="str">
        <f>IF(Main!N54="","",IF(Main!N54="temperature estimate", "T", "P"))</f>
        <v/>
      </c>
      <c r="I162" s="78" t="str">
        <f>IF(OR(H162="",Main!O54=""),"",IF(H162="",E162,IF(H162="T",Main!O54, Main!I54+1/G162*(Main!O54-F162))))</f>
        <v/>
      </c>
      <c r="J162" s="78" t="str">
        <f>IF(AND(ISNUMBER(F162),ISNUMBER(G162)),IF(OR(H162="",Main!O54=""),"",IF(H162="",F162,IF(H162="P",Main!O54, F162+G162*(Main!O54-Main!I54)))),"")</f>
        <v/>
      </c>
    </row>
    <row r="163" spans="3:10">
      <c r="C163" s="20">
        <f>IF(ISNUMBER(Main!C55),Main!C55,"")</f>
        <v>-4.4000000000000004</v>
      </c>
      <c r="D163" s="20" t="str">
        <f>Main!D55</f>
        <v>ice</v>
      </c>
      <c r="E163" s="20">
        <f>IF(ISNUMBER(Main!E55),Main!E55,"")</f>
        <v>261</v>
      </c>
      <c r="F163" s="78">
        <f>IF(ISNUMBER(Main!I55),IF(AND(C163&gt;E163,D163="halite"),'Tm-supplement'!AW163,'Th-Ph-rho-dPdT'!AP163),"")</f>
        <v>45.378331901084039</v>
      </c>
      <c r="G163" s="78">
        <f>'Th-Ph-rho-dPdT'!AU163</f>
        <v>12.901458163911411</v>
      </c>
      <c r="H163" s="20" t="str">
        <f>IF(Main!N55="","",IF(Main!N55="temperature estimate", "T", "P"))</f>
        <v/>
      </c>
      <c r="I163" s="78" t="str">
        <f>IF(OR(H163="",Main!O55=""),"",IF(H163="",E163,IF(H163="T",Main!O55, Main!I55+1/G163*(Main!O55-F163))))</f>
        <v/>
      </c>
      <c r="J163" s="78" t="str">
        <f>IF(AND(ISNUMBER(F163),ISNUMBER(G163)),IF(OR(H163="",Main!O55=""),"",IF(H163="",F163,IF(H163="P",Main!O55, F163+G163*(Main!O55-Main!I55)))),"")</f>
        <v/>
      </c>
    </row>
    <row r="164" spans="3:10">
      <c r="C164" s="20">
        <f>IF(ISNUMBER(Main!C56),Main!C56,"")</f>
        <v>-4.2</v>
      </c>
      <c r="D164" s="20" t="str">
        <f>Main!D56</f>
        <v>ice</v>
      </c>
      <c r="E164" s="20">
        <f>IF(ISNUMBER(Main!E56),Main!E56,"")</f>
        <v>277</v>
      </c>
      <c r="F164" s="78">
        <f>IF(ISNUMBER(Main!I56),IF(AND(C164&gt;E164,D164="halite"),'Tm-supplement'!AW164,'Th-Ph-rho-dPdT'!AP164),"")</f>
        <v>58.596071694670357</v>
      </c>
      <c r="G164" s="78">
        <f>'Th-Ph-rho-dPdT'!AU164</f>
        <v>12.011751767714095</v>
      </c>
      <c r="H164" s="20" t="str">
        <f>IF(Main!N56="","",IF(Main!N56="temperature estimate", "T", "P"))</f>
        <v/>
      </c>
      <c r="I164" s="78" t="str">
        <f>IF(OR(H164="",Main!O56=""),"",IF(H164="",E164,IF(H164="T",Main!O56, Main!I56+1/G164*(Main!O56-F164))))</f>
        <v/>
      </c>
      <c r="J164" s="78" t="str">
        <f>IF(AND(ISNUMBER(F164),ISNUMBER(G164)),IF(OR(H164="",Main!O56=""),"",IF(H164="",F164,IF(H164="P",Main!O56, F164+G164*(Main!O56-Main!I56)))),"")</f>
        <v/>
      </c>
    </row>
    <row r="165" spans="3:10">
      <c r="C165" s="20">
        <f>IF(ISNUMBER(Main!C57),Main!C57,"")</f>
        <v>-3.5</v>
      </c>
      <c r="D165" s="20" t="str">
        <f>Main!D57</f>
        <v>ice</v>
      </c>
      <c r="E165" s="20">
        <f>IF(ISNUMBER(Main!E57),Main!E57,"")</f>
        <v>264</v>
      </c>
      <c r="F165" s="78">
        <f>IF(ISNUMBER(Main!I57),IF(AND(C165&gt;E165,D165="halite"),'Tm-supplement'!AW165,'Th-Ph-rho-dPdT'!AP165),"")</f>
        <v>48.066064693627851</v>
      </c>
      <c r="G165" s="78">
        <f>'Th-Ph-rho-dPdT'!AU165</f>
        <v>12.55045349154525</v>
      </c>
      <c r="H165" s="20" t="str">
        <f>IF(Main!N57="","",IF(Main!N57="temperature estimate", "T", "P"))</f>
        <v/>
      </c>
      <c r="I165" s="78" t="str">
        <f>IF(OR(H165="",Main!O57=""),"",IF(H165="",E165,IF(H165="T",Main!O57, Main!I57+1/G165*(Main!O57-F165))))</f>
        <v/>
      </c>
      <c r="J165" s="78" t="str">
        <f>IF(AND(ISNUMBER(F165),ISNUMBER(G165)),IF(OR(H165="",Main!O57=""),"",IF(H165="",F165,IF(H165="P",Main!O57, F165+G165*(Main!O57-Main!I57)))),"")</f>
        <v/>
      </c>
    </row>
    <row r="166" spans="3:10">
      <c r="C166" s="20">
        <f>IF(ISNUMBER(Main!C58),Main!C58,"")</f>
        <v>-4.5</v>
      </c>
      <c r="D166" s="20" t="str">
        <f>Main!D58</f>
        <v>ice</v>
      </c>
      <c r="E166" s="20">
        <f>IF(ISNUMBER(Main!E58),Main!E58,"")</f>
        <v>257</v>
      </c>
      <c r="F166" s="78">
        <f>IF(ISNUMBER(Main!I58),IF(AND(C166&gt;E166,D166="halite"),'Tm-supplement'!AW166,'Th-Ph-rho-dPdT'!AP166),"")</f>
        <v>42.449697084716149</v>
      </c>
      <c r="G166" s="78">
        <f>'Th-Ph-rho-dPdT'!AU166</f>
        <v>13.136321984944733</v>
      </c>
      <c r="H166" s="20" t="str">
        <f>IF(Main!N58="","",IF(Main!N58="temperature estimate", "T", "P"))</f>
        <v/>
      </c>
      <c r="I166" s="78" t="str">
        <f>IF(OR(H166="",Main!O58=""),"",IF(H166="",E166,IF(H166="T",Main!O58, Main!I58+1/G166*(Main!O58-F166))))</f>
        <v/>
      </c>
      <c r="J166" s="78" t="str">
        <f>IF(AND(ISNUMBER(F166),ISNUMBER(G166)),IF(OR(H166="",Main!O58=""),"",IF(H166="",F166,IF(H166="P",Main!O58, F166+G166*(Main!O58-Main!I58)))),"")</f>
        <v/>
      </c>
    </row>
    <row r="167" spans="3:10">
      <c r="C167" s="20">
        <f>IF(ISNUMBER(Main!C59),Main!C59,"")</f>
        <v>-3.6</v>
      </c>
      <c r="D167" s="20" t="str">
        <f>Main!D59</f>
        <v>ice</v>
      </c>
      <c r="E167" s="20">
        <f>IF(ISNUMBER(Main!E59),Main!E59,"")</f>
        <v>270</v>
      </c>
      <c r="F167" s="78">
        <f>IF(ISNUMBER(Main!I59),IF(AND(C167&gt;E167,D167="halite"),'Tm-supplement'!AW167,'Th-Ph-rho-dPdT'!AP167),"")</f>
        <v>52.845096865055339</v>
      </c>
      <c r="G167" s="78">
        <f>'Th-Ph-rho-dPdT'!AU167</f>
        <v>12.251305980936444</v>
      </c>
      <c r="H167" s="20" t="str">
        <f>IF(Main!N59="","",IF(Main!N59="temperature estimate", "T", "P"))</f>
        <v/>
      </c>
      <c r="I167" s="78" t="str">
        <f>IF(OR(H167="",Main!O59=""),"",IF(H167="",E167,IF(H167="T",Main!O59, Main!I59+1/G167*(Main!O59-F167))))</f>
        <v/>
      </c>
      <c r="J167" s="78" t="str">
        <f>IF(AND(ISNUMBER(F167),ISNUMBER(G167)),IF(OR(H167="",Main!O59=""),"",IF(H167="",F167,IF(H167="P",Main!O59, F167+G167*(Main!O59-Main!I59)))),"")</f>
        <v/>
      </c>
    </row>
    <row r="168" spans="3:10">
      <c r="C168" s="20">
        <f>IF(ISNUMBER(Main!C60),Main!C60,"")</f>
        <v>-2.7</v>
      </c>
      <c r="D168" s="20" t="str">
        <f>Main!D60</f>
        <v>ice</v>
      </c>
      <c r="E168" s="20">
        <f>IF(ISNUMBER(Main!E60),Main!E60,"")</f>
        <v>261</v>
      </c>
      <c r="F168" s="78">
        <f>IF(ISNUMBER(Main!I60),IF(AND(C168&gt;E168,D168="halite"),'Tm-supplement'!AW168,'Th-Ph-rho-dPdT'!AP168),"")</f>
        <v>46.140695704350712</v>
      </c>
      <c r="G168" s="78">
        <f>'Th-Ph-rho-dPdT'!AU168</f>
        <v>12.562060007904748</v>
      </c>
      <c r="H168" s="20" t="str">
        <f>IF(Main!N60="","",IF(Main!N60="temperature estimate", "T", "P"))</f>
        <v/>
      </c>
      <c r="I168" s="78" t="str">
        <f>IF(OR(H168="",Main!O60=""),"",IF(H168="",E168,IF(H168="T",Main!O60, Main!I60+1/G168*(Main!O60-F168))))</f>
        <v/>
      </c>
      <c r="J168" s="78" t="str">
        <f>IF(AND(ISNUMBER(F168),ISNUMBER(G168)),IF(OR(H168="",Main!O60=""),"",IF(H168="",F168,IF(H168="P",Main!O60, F168+G168*(Main!O60-Main!I60)))),"")</f>
        <v/>
      </c>
    </row>
    <row r="169" spans="3:10">
      <c r="C169" s="20">
        <f>IF(ISNUMBER(Main!C61),Main!C61,"")</f>
        <v>-3.6</v>
      </c>
      <c r="D169" s="20" t="str">
        <f>Main!D61</f>
        <v>ice</v>
      </c>
      <c r="E169" s="20">
        <f>IF(ISNUMBER(Main!E61),Main!E61,"")</f>
        <v>270</v>
      </c>
      <c r="F169" s="78">
        <f>IF(ISNUMBER(Main!I61),IF(AND(C169&gt;E169,D169="halite"),'Tm-supplement'!AW169,'Th-Ph-rho-dPdT'!AP169),"")</f>
        <v>52.845096865055339</v>
      </c>
      <c r="G169" s="78">
        <f>'Th-Ph-rho-dPdT'!AU169</f>
        <v>12.251305980936444</v>
      </c>
      <c r="H169" s="20" t="str">
        <f>IF(Main!N61="","",IF(Main!N61="temperature estimate", "T", "P"))</f>
        <v/>
      </c>
      <c r="I169" s="78" t="str">
        <f>IF(OR(H169="",Main!O61=""),"",IF(H169="",E169,IF(H169="T",Main!O61, Main!I61+1/G169*(Main!O61-F169))))</f>
        <v/>
      </c>
      <c r="J169" s="78" t="str">
        <f>IF(AND(ISNUMBER(F169),ISNUMBER(G169)),IF(OR(H169="",Main!O61=""),"",IF(H169="",F169,IF(H169="P",Main!O61, F169+G169*(Main!O61-Main!I61)))),"")</f>
        <v/>
      </c>
    </row>
    <row r="170" spans="3:10">
      <c r="C170" s="20">
        <f>IF(ISNUMBER(Main!C62),Main!C62,"")</f>
        <v>-4.2</v>
      </c>
      <c r="D170" s="20" t="str">
        <f>Main!D62</f>
        <v>ice</v>
      </c>
      <c r="E170" s="20">
        <f>IF(ISNUMBER(Main!E62),Main!E62,"")</f>
        <v>273</v>
      </c>
      <c r="F170" s="78">
        <f>IF(ISNUMBER(Main!I62),IF(AND(C170&gt;E170,D170="halite"),'Tm-supplement'!AW170,'Th-Ph-rho-dPdT'!AP170),"")</f>
        <v>55.069588048982915</v>
      </c>
      <c r="G170" s="78">
        <f>'Th-Ph-rho-dPdT'!AU170</f>
        <v>12.222545312840431</v>
      </c>
      <c r="H170" s="20" t="str">
        <f>IF(Main!N62="","",IF(Main!N62="temperature estimate", "T", "P"))</f>
        <v/>
      </c>
      <c r="I170" s="78" t="str">
        <f>IF(OR(H170="",Main!O62=""),"",IF(H170="",E170,IF(H170="T",Main!O62, Main!I62+1/G170*(Main!O62-F170))))</f>
        <v/>
      </c>
      <c r="J170" s="78" t="str">
        <f>IF(AND(ISNUMBER(F170),ISNUMBER(G170)),IF(OR(H170="",Main!O62=""),"",IF(H170="",F170,IF(H170="P",Main!O62, F170+G170*(Main!O62-Main!I62)))),"")</f>
        <v/>
      </c>
    </row>
    <row r="171" spans="3:10">
      <c r="C171" s="20">
        <f>IF(ISNUMBER(Main!C63),Main!C63,"")</f>
        <v>-4.2</v>
      </c>
      <c r="D171" s="20" t="str">
        <f>Main!D63</f>
        <v>ice</v>
      </c>
      <c r="E171" s="20">
        <f>IF(ISNUMBER(Main!E63),Main!E63,"")</f>
        <v>250</v>
      </c>
      <c r="F171" s="78">
        <f>IF(ISNUMBER(Main!I63),IF(AND(C171&gt;E171,D171="halite"),'Tm-supplement'!AW171,'Th-Ph-rho-dPdT'!AP171),"")</f>
        <v>37.861990354397179</v>
      </c>
      <c r="G171" s="78">
        <f>'Th-Ph-rho-dPdT'!AU171</f>
        <v>13.44227818434543</v>
      </c>
      <c r="H171" s="20" t="str">
        <f>IF(Main!N63="","",IF(Main!N63="temperature estimate", "T", "P"))</f>
        <v/>
      </c>
      <c r="I171" s="78" t="str">
        <f>IF(OR(H171="",Main!O63=""),"",IF(H171="",E171,IF(H171="T",Main!O63, Main!I63+1/G171*(Main!O63-F171))))</f>
        <v/>
      </c>
      <c r="J171" s="78" t="str">
        <f>IF(AND(ISNUMBER(F171),ISNUMBER(G171)),IF(OR(H171="",Main!O63=""),"",IF(H171="",F171,IF(H171="P",Main!O63, F171+G171*(Main!O63-Main!I63)))),"")</f>
        <v/>
      </c>
    </row>
    <row r="172" spans="3:10">
      <c r="C172" s="20">
        <f>IF(ISNUMBER(Main!C64),Main!C64,"")</f>
        <v>-2.9</v>
      </c>
      <c r="D172" s="20" t="str">
        <f>Main!D64</f>
        <v>ice</v>
      </c>
      <c r="E172" s="20">
        <f>IF(ISNUMBER(Main!E64),Main!E64,"")</f>
        <v>250</v>
      </c>
      <c r="F172" s="78">
        <f>IF(ISNUMBER(Main!I64),IF(AND(C172&gt;E172,D172="halite"),'Tm-supplement'!AW172,'Th-Ph-rho-dPdT'!AP172),"")</f>
        <v>38.349400972338593</v>
      </c>
      <c r="G172" s="78">
        <f>'Th-Ph-rho-dPdT'!AU172</f>
        <v>13.185842357657052</v>
      </c>
      <c r="H172" s="20" t="str">
        <f>IF(Main!N64="","",IF(Main!N64="temperature estimate", "T", "P"))</f>
        <v/>
      </c>
      <c r="I172" s="78" t="str">
        <f>IF(OR(H172="",Main!O64=""),"",IF(H172="",E172,IF(H172="T",Main!O64, Main!I64+1/G172*(Main!O64-F172))))</f>
        <v/>
      </c>
      <c r="J172" s="78" t="str">
        <f>IF(AND(ISNUMBER(F172),ISNUMBER(G172)),IF(OR(H172="",Main!O64=""),"",IF(H172="",F172,IF(H172="P",Main!O64, F172+G172*(Main!O64-Main!I64)))),"")</f>
        <v/>
      </c>
    </row>
    <row r="173" spans="3:10">
      <c r="C173" s="20">
        <f>IF(ISNUMBER(Main!C65),Main!C65,"")</f>
        <v>-2.8</v>
      </c>
      <c r="D173" s="20" t="str">
        <f>Main!D65</f>
        <v>ice</v>
      </c>
      <c r="E173" s="20">
        <f>IF(ISNUMBER(Main!E65),Main!E65,"")</f>
        <v>261</v>
      </c>
      <c r="F173" s="78">
        <f>IF(ISNUMBER(Main!I65),IF(AND(C173&gt;E173,D173="halite"),'Tm-supplement'!AW173,'Th-Ph-rho-dPdT'!AP173),"")</f>
        <v>46.096006038389824</v>
      </c>
      <c r="G173" s="78">
        <f>'Th-Ph-rho-dPdT'!AU173</f>
        <v>12.579161947082893</v>
      </c>
      <c r="H173" s="20" t="str">
        <f>IF(Main!N65="","",IF(Main!N65="temperature estimate", "T", "P"))</f>
        <v/>
      </c>
      <c r="I173" s="78" t="str">
        <f>IF(OR(H173="",Main!O65=""),"",IF(H173="",E173,IF(H173="T",Main!O65, Main!I65+1/G173*(Main!O65-F173))))</f>
        <v/>
      </c>
      <c r="J173" s="78" t="str">
        <f>IF(AND(ISNUMBER(F173),ISNUMBER(G173)),IF(OR(H173="",Main!O65=""),"",IF(H173="",F173,IF(H173="P",Main!O65, F173+G173*(Main!O65-Main!I65)))),"")</f>
        <v/>
      </c>
    </row>
    <row r="174" spans="3:10">
      <c r="C174" s="20">
        <f>IF(ISNUMBER(Main!C66),Main!C66,"")</f>
        <v>-3</v>
      </c>
      <c r="D174" s="20" t="str">
        <f>Main!D66</f>
        <v>ice</v>
      </c>
      <c r="E174" s="20">
        <f>IF(ISNUMBER(Main!E66),Main!E66,"")</f>
        <v>261</v>
      </c>
      <c r="F174" s="78">
        <f>IF(ISNUMBER(Main!I66),IF(AND(C174&gt;E174,D174="halite"),'Tm-supplement'!AW174,'Th-Ph-rho-dPdT'!AP174),"")</f>
        <v>46.006666798438019</v>
      </c>
      <c r="G174" s="78">
        <f>'Th-Ph-rho-dPdT'!AU174</f>
        <v>12.614686958874616</v>
      </c>
      <c r="H174" s="20" t="str">
        <f>IF(Main!N66="","",IF(Main!N66="temperature estimate", "T", "P"))</f>
        <v/>
      </c>
      <c r="I174" s="78" t="str">
        <f>IF(OR(H174="",Main!O66=""),"",IF(H174="",E174,IF(H174="T",Main!O66, Main!I66+1/G174*(Main!O66-F174))))</f>
        <v/>
      </c>
      <c r="J174" s="78" t="str">
        <f>IF(AND(ISNUMBER(F174),ISNUMBER(G174)),IF(OR(H174="",Main!O66=""),"",IF(H174="",F174,IF(H174="P",Main!O66, F174+G174*(Main!O66-Main!I66)))),"")</f>
        <v/>
      </c>
    </row>
    <row r="175" spans="3:10">
      <c r="C175" s="20">
        <f>IF(ISNUMBER(Main!C67),Main!C67,"")</f>
        <v>-3.5</v>
      </c>
      <c r="D175" s="20" t="str">
        <f>Main!D67</f>
        <v>ice</v>
      </c>
      <c r="E175" s="20">
        <f>IF(ISNUMBER(Main!E67),Main!E67,"")</f>
        <v>300</v>
      </c>
      <c r="F175" s="78">
        <f>IF(ISNUMBER(Main!I67),IF(AND(C175&gt;E175,D175="halite"),'Tm-supplement'!AW175,'Th-Ph-rho-dPdT'!AP175),"")</f>
        <v>82.853006010632768</v>
      </c>
      <c r="G175" s="78">
        <f>'Th-Ph-rho-dPdT'!AU175</f>
        <v>10.62457127380808</v>
      </c>
      <c r="H175" s="20" t="str">
        <f>IF(Main!N67="","",IF(Main!N67="temperature estimate", "T", "P"))</f>
        <v/>
      </c>
      <c r="I175" s="78" t="str">
        <f>IF(OR(H175="",Main!O67=""),"",IF(H175="",E175,IF(H175="T",Main!O67, Main!I67+1/G175*(Main!O67-F175))))</f>
        <v/>
      </c>
      <c r="J175" s="78" t="str">
        <f>IF(AND(ISNUMBER(F175),ISNUMBER(G175)),IF(OR(H175="",Main!O67=""),"",IF(H175="",F175,IF(H175="P",Main!O67, F175+G175*(Main!O67-Main!I67)))),"")</f>
        <v/>
      </c>
    </row>
    <row r="176" spans="3:10">
      <c r="C176" s="20">
        <f>IF(ISNUMBER(Main!C68),Main!C68,"")</f>
        <v>-3.6</v>
      </c>
      <c r="D176" s="20" t="str">
        <f>Main!D68</f>
        <v>ice</v>
      </c>
      <c r="E176" s="20">
        <f>IF(ISNUMBER(Main!E68),Main!E68,"")</f>
        <v>270</v>
      </c>
      <c r="F176" s="78">
        <f>IF(ISNUMBER(Main!I68),IF(AND(C176&gt;E176,D176="halite"),'Tm-supplement'!AW176,'Th-Ph-rho-dPdT'!AP176),"")</f>
        <v>52.845096865055339</v>
      </c>
      <c r="G176" s="78">
        <f>'Th-Ph-rho-dPdT'!AU176</f>
        <v>12.251305980936444</v>
      </c>
      <c r="H176" s="20" t="str">
        <f>IF(Main!N68="","",IF(Main!N68="temperature estimate", "T", "P"))</f>
        <v/>
      </c>
      <c r="I176" s="78" t="str">
        <f>IF(OR(H176="",Main!O68=""),"",IF(H176="",E176,IF(H176="T",Main!O68, Main!I68+1/G176*(Main!O68-F176))))</f>
        <v/>
      </c>
      <c r="J176" s="78" t="str">
        <f>IF(AND(ISNUMBER(F176),ISNUMBER(G176)),IF(OR(H176="",Main!O68=""),"",IF(H176="",F176,IF(H176="P",Main!O68, F176+G176*(Main!O68-Main!I68)))),"")</f>
        <v/>
      </c>
    </row>
    <row r="177" spans="3:10">
      <c r="C177" s="20" t="str">
        <f>IF(ISNUMBER(Main!C69),Main!C69,"")</f>
        <v/>
      </c>
      <c r="D177" s="20">
        <f>Main!D69</f>
        <v>0</v>
      </c>
      <c r="E177" s="20" t="str">
        <f>IF(ISNUMBER(Main!E69),Main!E69,"")</f>
        <v/>
      </c>
      <c r="F177" s="78" t="str">
        <f>IF(ISNUMBER(Main!I69),IF(AND(C177&gt;E177,D177="halite"),'Tm-supplement'!AW177,'Th-Ph-rho-dPdT'!AP177),"")</f>
        <v/>
      </c>
      <c r="G177" s="78" t="str">
        <f>'Th-Ph-rho-dPdT'!AU177</f>
        <v/>
      </c>
      <c r="H177" s="20" t="str">
        <f>IF(Main!N69="","",IF(Main!N69="temperature estimate", "T", "P"))</f>
        <v/>
      </c>
      <c r="I177" s="78" t="str">
        <f>IF(OR(H177="",Main!O69=""),"",IF(H177="",E177,IF(H177="T",Main!O69, Main!I69+1/G177*(Main!O69-F177))))</f>
        <v/>
      </c>
      <c r="J177" s="78" t="str">
        <f>IF(AND(ISNUMBER(F177),ISNUMBER(G177)),IF(OR(H177="",Main!O69=""),"",IF(H177="",F177,IF(H177="P",Main!O69, F177+G177*(Main!O69-Main!I69)))),"")</f>
        <v/>
      </c>
    </row>
    <row r="178" spans="3:10">
      <c r="C178" s="20" t="str">
        <f>IF(ISNUMBER(Main!C70),Main!C70,"")</f>
        <v/>
      </c>
      <c r="D178" s="20">
        <f>Main!D70</f>
        <v>0</v>
      </c>
      <c r="E178" s="20" t="str">
        <f>IF(ISNUMBER(Main!E70),Main!E70,"")</f>
        <v/>
      </c>
      <c r="F178" s="78" t="str">
        <f>IF(ISNUMBER(Main!I70),IF(AND(C178&gt;E178,D178="halite"),'Tm-supplement'!AW178,'Th-Ph-rho-dPdT'!AP178),"")</f>
        <v/>
      </c>
      <c r="G178" s="78" t="str">
        <f>'Th-Ph-rho-dPdT'!AU178</f>
        <v/>
      </c>
      <c r="H178" s="20" t="str">
        <f>IF(Main!N70="","",IF(Main!N70="temperature estimate", "T", "P"))</f>
        <v/>
      </c>
      <c r="I178" s="78" t="str">
        <f>IF(OR(H178="",Main!O70=""),"",IF(H178="",E178,IF(H178="T",Main!O70, Main!I70+1/G178*(Main!O70-F178))))</f>
        <v/>
      </c>
      <c r="J178" s="78" t="str">
        <f>IF(AND(ISNUMBER(F178),ISNUMBER(G178)),IF(OR(H178="",Main!O70=""),"",IF(H178="",F178,IF(H178="P",Main!O70, F178+G178*(Main!O70-Main!I70)))),"")</f>
        <v/>
      </c>
    </row>
    <row r="179" spans="3:10">
      <c r="C179" s="20" t="str">
        <f>IF(ISNUMBER(Main!C71),Main!C71,"")</f>
        <v/>
      </c>
      <c r="D179" s="20">
        <f>Main!D71</f>
        <v>0</v>
      </c>
      <c r="E179" s="20" t="str">
        <f>IF(ISNUMBER(Main!E71),Main!E71,"")</f>
        <v/>
      </c>
      <c r="F179" s="78" t="str">
        <f>IF(ISNUMBER(Main!I71),IF(AND(C179&gt;E179,D179="halite"),'Tm-supplement'!AW179,'Th-Ph-rho-dPdT'!AP179),"")</f>
        <v/>
      </c>
      <c r="G179" s="78" t="str">
        <f>'Th-Ph-rho-dPdT'!AU179</f>
        <v/>
      </c>
      <c r="H179" s="20" t="str">
        <f>IF(Main!N71="","",IF(Main!N71="temperature estimate", "T", "P"))</f>
        <v/>
      </c>
      <c r="I179" s="78" t="str">
        <f>IF(OR(H179="",Main!O71=""),"",IF(H179="",E179,IF(H179="T",Main!O71, Main!I71+1/G179*(Main!O71-F179))))</f>
        <v/>
      </c>
      <c r="J179" s="78" t="str">
        <f>IF(AND(ISNUMBER(F179),ISNUMBER(G179)),IF(OR(H179="",Main!O71=""),"",IF(H179="",F179,IF(H179="P",Main!O71, F179+G179*(Main!O71-Main!I71)))),"")</f>
        <v/>
      </c>
    </row>
    <row r="180" spans="3:10">
      <c r="C180" s="20" t="str">
        <f>IF(ISNUMBER(Main!C72),Main!C72,"")</f>
        <v/>
      </c>
      <c r="D180" s="20">
        <f>Main!D72</f>
        <v>0</v>
      </c>
      <c r="E180" s="20" t="str">
        <f>IF(ISNUMBER(Main!E72),Main!E72,"")</f>
        <v/>
      </c>
      <c r="F180" s="78" t="str">
        <f>IF(ISNUMBER(Main!I72),IF(AND(C180&gt;E180,D180="halite"),'Tm-supplement'!AW180,'Th-Ph-rho-dPdT'!AP180),"")</f>
        <v/>
      </c>
      <c r="G180" s="78" t="str">
        <f>'Th-Ph-rho-dPdT'!AU180</f>
        <v/>
      </c>
      <c r="H180" s="20" t="str">
        <f>IF(Main!N72="","",IF(Main!N72="temperature estimate", "T", "P"))</f>
        <v/>
      </c>
      <c r="I180" s="78" t="str">
        <f>IF(OR(H180="",Main!O72=""),"",IF(H180="",E180,IF(H180="T",Main!O72, Main!I72+1/G180*(Main!O72-F180))))</f>
        <v/>
      </c>
      <c r="J180" s="78" t="str">
        <f>IF(AND(ISNUMBER(F180),ISNUMBER(G180)),IF(OR(H180="",Main!O72=""),"",IF(H180="",F180,IF(H180="P",Main!O72, F180+G180*(Main!O72-Main!I72)))),"")</f>
        <v/>
      </c>
    </row>
    <row r="181" spans="3:10">
      <c r="C181" s="20" t="str">
        <f>IF(ISNUMBER(Main!C73),Main!C73,"")</f>
        <v/>
      </c>
      <c r="D181" s="20">
        <f>Main!D73</f>
        <v>0</v>
      </c>
      <c r="E181" s="20" t="str">
        <f>IF(ISNUMBER(Main!E73),Main!E73,"")</f>
        <v/>
      </c>
      <c r="F181" s="78" t="str">
        <f>IF(ISNUMBER(Main!I73),IF(AND(C181&gt;E181,D181="halite"),'Tm-supplement'!AW181,'Th-Ph-rho-dPdT'!AP181),"")</f>
        <v/>
      </c>
      <c r="G181" s="78" t="str">
        <f>'Th-Ph-rho-dPdT'!AU181</f>
        <v/>
      </c>
      <c r="H181" s="20" t="str">
        <f>IF(Main!N73="","",IF(Main!N73="temperature estimate", "T", "P"))</f>
        <v/>
      </c>
      <c r="I181" s="78" t="str">
        <f>IF(OR(H181="",Main!O73=""),"",IF(H181="",E181,IF(H181="T",Main!O73, Main!I73+1/G181*(Main!O73-F181))))</f>
        <v/>
      </c>
      <c r="J181" s="78" t="str">
        <f>IF(AND(ISNUMBER(F181),ISNUMBER(G181)),IF(OR(H181="",Main!O73=""),"",IF(H181="",F181,IF(H181="P",Main!O73, F181+G181*(Main!O73-Main!I73)))),"")</f>
        <v/>
      </c>
    </row>
    <row r="182" spans="3:10">
      <c r="C182" s="20" t="str">
        <f>IF(ISNUMBER(Main!C74),Main!C74,"")</f>
        <v/>
      </c>
      <c r="D182" s="20">
        <f>Main!D74</f>
        <v>0</v>
      </c>
      <c r="E182" s="20" t="str">
        <f>IF(ISNUMBER(Main!E74),Main!E74,"")</f>
        <v/>
      </c>
      <c r="F182" s="78" t="str">
        <f>IF(ISNUMBER(Main!I74),IF(AND(C182&gt;E182,D182="halite"),'Tm-supplement'!AW182,'Th-Ph-rho-dPdT'!AP182),"")</f>
        <v/>
      </c>
      <c r="G182" s="78" t="str">
        <f>'Th-Ph-rho-dPdT'!AU182</f>
        <v/>
      </c>
      <c r="H182" s="20" t="str">
        <f>IF(Main!N74="","",IF(Main!N74="temperature estimate", "T", "P"))</f>
        <v/>
      </c>
      <c r="I182" s="78" t="str">
        <f>IF(OR(H182="",Main!O74=""),"",IF(H182="",E182,IF(H182="T",Main!O74, Main!I74+1/G182*(Main!O74-F182))))</f>
        <v/>
      </c>
      <c r="J182" s="78" t="str">
        <f>IF(AND(ISNUMBER(F182),ISNUMBER(G182)),IF(OR(H182="",Main!O74=""),"",IF(H182="",F182,IF(H182="P",Main!O74, F182+G182*(Main!O74-Main!I74)))),"")</f>
        <v/>
      </c>
    </row>
    <row r="183" spans="3:10">
      <c r="C183" s="20" t="str">
        <f>IF(ISNUMBER(Main!C75),Main!C75,"")</f>
        <v/>
      </c>
      <c r="D183" s="20">
        <f>Main!D75</f>
        <v>0</v>
      </c>
      <c r="E183" s="20" t="str">
        <f>IF(ISNUMBER(Main!E75),Main!E75,"")</f>
        <v/>
      </c>
      <c r="F183" s="78" t="str">
        <f>IF(ISNUMBER(Main!I75),IF(AND(C183&gt;E183,D183="halite"),'Tm-supplement'!AW183,'Th-Ph-rho-dPdT'!AP183),"")</f>
        <v/>
      </c>
      <c r="G183" s="78" t="str">
        <f>'Th-Ph-rho-dPdT'!AU183</f>
        <v/>
      </c>
      <c r="H183" s="20" t="str">
        <f>IF(Main!N75="","",IF(Main!N75="temperature estimate", "T", "P"))</f>
        <v/>
      </c>
      <c r="I183" s="78" t="str">
        <f>IF(OR(H183="",Main!O75=""),"",IF(H183="",E183,IF(H183="T",Main!O75, Main!I75+1/G183*(Main!O75-F183))))</f>
        <v/>
      </c>
      <c r="J183" s="78" t="str">
        <f>IF(AND(ISNUMBER(F183),ISNUMBER(G183)),IF(OR(H183="",Main!O75=""),"",IF(H183="",F183,IF(H183="P",Main!O75, F183+G183*(Main!O75-Main!I75)))),"")</f>
        <v/>
      </c>
    </row>
    <row r="184" spans="3:10">
      <c r="C184" s="20" t="str">
        <f>IF(ISNUMBER(Main!C76),Main!C76,"")</f>
        <v/>
      </c>
      <c r="D184" s="20">
        <f>Main!D76</f>
        <v>0</v>
      </c>
      <c r="E184" s="20" t="str">
        <f>IF(ISNUMBER(Main!E76),Main!E76,"")</f>
        <v/>
      </c>
      <c r="F184" s="78" t="str">
        <f>IF(ISNUMBER(Main!I76),IF(AND(C184&gt;E184,D184="halite"),'Tm-supplement'!AW184,'Th-Ph-rho-dPdT'!AP184),"")</f>
        <v/>
      </c>
      <c r="G184" s="78" t="str">
        <f>'Th-Ph-rho-dPdT'!AU184</f>
        <v/>
      </c>
      <c r="H184" s="20" t="str">
        <f>IF(Main!N76="","",IF(Main!N76="temperature estimate", "T", "P"))</f>
        <v/>
      </c>
      <c r="I184" s="78" t="str">
        <f>IF(OR(H184="",Main!O76=""),"",IF(H184="",E184,IF(H184="T",Main!O76, Main!I76+1/G184*(Main!O76-F184))))</f>
        <v/>
      </c>
      <c r="J184" s="78" t="str">
        <f>IF(AND(ISNUMBER(F184),ISNUMBER(G184)),IF(OR(H184="",Main!O76=""),"",IF(H184="",F184,IF(H184="P",Main!O76, F184+G184*(Main!O76-Main!I76)))),"")</f>
        <v/>
      </c>
    </row>
    <row r="185" spans="3:10">
      <c r="C185" s="20" t="str">
        <f>IF(ISNUMBER(Main!C77),Main!C77,"")</f>
        <v/>
      </c>
      <c r="D185" s="20">
        <f>Main!D77</f>
        <v>0</v>
      </c>
      <c r="E185" s="20" t="str">
        <f>IF(ISNUMBER(Main!E77),Main!E77,"")</f>
        <v/>
      </c>
      <c r="F185" s="78" t="str">
        <f>IF(ISNUMBER(Main!I77),IF(AND(C185&gt;E185,D185="halite"),'Tm-supplement'!AW185,'Th-Ph-rho-dPdT'!AP185),"")</f>
        <v/>
      </c>
      <c r="G185" s="78" t="str">
        <f>'Th-Ph-rho-dPdT'!AU185</f>
        <v/>
      </c>
      <c r="H185" s="20" t="str">
        <f>IF(Main!N77="","",IF(Main!N77="temperature estimate", "T", "P"))</f>
        <v/>
      </c>
      <c r="I185" s="78" t="str">
        <f>IF(OR(H185="",Main!O77=""),"",IF(H185="",E185,IF(H185="T",Main!O77, Main!I77+1/G185*(Main!O77-F185))))</f>
        <v/>
      </c>
      <c r="J185" s="78" t="str">
        <f>IF(AND(ISNUMBER(F185),ISNUMBER(G185)),IF(OR(H185="",Main!O77=""),"",IF(H185="",F185,IF(H185="P",Main!O77, F185+G185*(Main!O77-Main!I77)))),"")</f>
        <v/>
      </c>
    </row>
    <row r="186" spans="3:10">
      <c r="C186" s="20" t="str">
        <f>IF(ISNUMBER(Main!C78),Main!C78,"")</f>
        <v/>
      </c>
      <c r="D186" s="20">
        <f>Main!D78</f>
        <v>0</v>
      </c>
      <c r="E186" s="20" t="str">
        <f>IF(ISNUMBER(Main!E78),Main!E78,"")</f>
        <v/>
      </c>
      <c r="F186" s="78" t="str">
        <f>IF(ISNUMBER(Main!I78),IF(AND(C186&gt;E186,D186="halite"),'Tm-supplement'!AW186,'Th-Ph-rho-dPdT'!AP186),"")</f>
        <v/>
      </c>
      <c r="G186" s="78" t="str">
        <f>'Th-Ph-rho-dPdT'!AU186</f>
        <v/>
      </c>
      <c r="H186" s="20" t="str">
        <f>IF(Main!N78="","",IF(Main!N78="temperature estimate", "T", "P"))</f>
        <v/>
      </c>
      <c r="I186" s="78" t="str">
        <f>IF(OR(H186="",Main!O78=""),"",IF(H186="",E186,IF(H186="T",Main!O78, Main!I78+1/G186*(Main!O78-F186))))</f>
        <v/>
      </c>
      <c r="J186" s="78" t="str">
        <f>IF(AND(ISNUMBER(F186),ISNUMBER(G186)),IF(OR(H186="",Main!O78=""),"",IF(H186="",F186,IF(H186="P",Main!O78, F186+G186*(Main!O78-Main!I78)))),"")</f>
        <v/>
      </c>
    </row>
    <row r="187" spans="3:10">
      <c r="C187" s="20" t="str">
        <f>IF(ISNUMBER(Main!C79),Main!C79,"")</f>
        <v/>
      </c>
      <c r="D187" s="20">
        <f>Main!D79</f>
        <v>0</v>
      </c>
      <c r="E187" s="20" t="str">
        <f>IF(ISNUMBER(Main!E79),Main!E79,"")</f>
        <v/>
      </c>
      <c r="F187" s="78" t="str">
        <f>IF(ISNUMBER(Main!I79),IF(AND(C187&gt;E187,D187="halite"),'Tm-supplement'!AW187,'Th-Ph-rho-dPdT'!AP187),"")</f>
        <v/>
      </c>
      <c r="G187" s="78" t="str">
        <f>'Th-Ph-rho-dPdT'!AU187</f>
        <v/>
      </c>
      <c r="H187" s="20" t="str">
        <f>IF(Main!N79="","",IF(Main!N79="temperature estimate", "T", "P"))</f>
        <v/>
      </c>
      <c r="I187" s="78" t="str">
        <f>IF(OR(H187="",Main!O79=""),"",IF(H187="",E187,IF(H187="T",Main!O79, Main!I79+1/G187*(Main!O79-F187))))</f>
        <v/>
      </c>
      <c r="J187" s="78" t="str">
        <f>IF(AND(ISNUMBER(F187),ISNUMBER(G187)),IF(OR(H187="",Main!O79=""),"",IF(H187="",F187,IF(H187="P",Main!O79, F187+G187*(Main!O79-Main!I79)))),"")</f>
        <v/>
      </c>
    </row>
    <row r="188" spans="3:10">
      <c r="C188" s="20" t="str">
        <f>IF(ISNUMBER(Main!C80),Main!C80,"")</f>
        <v/>
      </c>
      <c r="D188" s="20">
        <f>Main!D80</f>
        <v>0</v>
      </c>
      <c r="E188" s="20" t="str">
        <f>IF(ISNUMBER(Main!E80),Main!E80,"")</f>
        <v/>
      </c>
      <c r="F188" s="78" t="str">
        <f>IF(ISNUMBER(Main!I80),IF(AND(C188&gt;E188,D188="halite"),'Tm-supplement'!AW188,'Th-Ph-rho-dPdT'!AP188),"")</f>
        <v/>
      </c>
      <c r="G188" s="78" t="str">
        <f>'Th-Ph-rho-dPdT'!AU188</f>
        <v/>
      </c>
      <c r="H188" s="20" t="str">
        <f>IF(Main!N80="","",IF(Main!N80="temperature estimate", "T", "P"))</f>
        <v/>
      </c>
      <c r="I188" s="78" t="str">
        <f>IF(OR(H188="",Main!O80=""),"",IF(H188="",E188,IF(H188="T",Main!O80, Main!I80+1/G188*(Main!O80-F188))))</f>
        <v/>
      </c>
      <c r="J188" s="78" t="str">
        <f>IF(AND(ISNUMBER(F188),ISNUMBER(G188)),IF(OR(H188="",Main!O80=""),"",IF(H188="",F188,IF(H188="P",Main!O80, F188+G188*(Main!O80-Main!I80)))),"")</f>
        <v/>
      </c>
    </row>
    <row r="189" spans="3:10">
      <c r="C189" s="20" t="str">
        <f>IF(ISNUMBER(Main!C81),Main!C81,"")</f>
        <v/>
      </c>
      <c r="D189" s="20">
        <f>Main!D81</f>
        <v>0</v>
      </c>
      <c r="E189" s="20" t="str">
        <f>IF(ISNUMBER(Main!E81),Main!E81,"")</f>
        <v/>
      </c>
      <c r="F189" s="78" t="str">
        <f>IF(ISNUMBER(Main!I81),IF(AND(C189&gt;E189,D189="halite"),'Tm-supplement'!AW189,'Th-Ph-rho-dPdT'!AP189),"")</f>
        <v/>
      </c>
      <c r="G189" s="78" t="str">
        <f>'Th-Ph-rho-dPdT'!AU189</f>
        <v/>
      </c>
      <c r="H189" s="20" t="str">
        <f>IF(Main!N81="","",IF(Main!N81="temperature estimate", "T", "P"))</f>
        <v/>
      </c>
      <c r="I189" s="78" t="str">
        <f>IF(OR(H189="",Main!O81=""),"",IF(H189="",E189,IF(H189="T",Main!O81, Main!I81+1/G189*(Main!O81-F189))))</f>
        <v/>
      </c>
      <c r="J189" s="78" t="str">
        <f>IF(AND(ISNUMBER(F189),ISNUMBER(G189)),IF(OR(H189="",Main!O81=""),"",IF(H189="",F189,IF(H189="P",Main!O81, F189+G189*(Main!O81-Main!I81)))),"")</f>
        <v/>
      </c>
    </row>
    <row r="190" spans="3:10">
      <c r="C190" s="20" t="str">
        <f>IF(ISNUMBER(Main!C82),Main!C82,"")</f>
        <v/>
      </c>
      <c r="D190" s="20">
        <f>Main!D82</f>
        <v>0</v>
      </c>
      <c r="E190" s="20" t="str">
        <f>IF(ISNUMBER(Main!E82),Main!E82,"")</f>
        <v/>
      </c>
      <c r="F190" s="78" t="str">
        <f>IF(ISNUMBER(Main!I82),IF(AND(C190&gt;E190,D190="halite"),'Tm-supplement'!AW190,'Th-Ph-rho-dPdT'!AP190),"")</f>
        <v/>
      </c>
      <c r="G190" s="78" t="str">
        <f>'Th-Ph-rho-dPdT'!AU190</f>
        <v/>
      </c>
      <c r="H190" s="20" t="str">
        <f>IF(Main!N82="","",IF(Main!N82="temperature estimate", "T", "P"))</f>
        <v/>
      </c>
      <c r="I190" s="78" t="str">
        <f>IF(OR(H190="",Main!O82=""),"",IF(H190="",E190,IF(H190="T",Main!O82, Main!I82+1/G190*(Main!O82-F190))))</f>
        <v/>
      </c>
      <c r="J190" s="78" t="str">
        <f>IF(AND(ISNUMBER(F190),ISNUMBER(G190)),IF(OR(H190="",Main!O82=""),"",IF(H190="",F190,IF(H190="P",Main!O82, F190+G190*(Main!O82-Main!I82)))),"")</f>
        <v/>
      </c>
    </row>
    <row r="191" spans="3:10">
      <c r="C191" s="20" t="str">
        <f>IF(ISNUMBER(Main!C83),Main!C83,"")</f>
        <v/>
      </c>
      <c r="D191" s="20">
        <f>Main!D83</f>
        <v>0</v>
      </c>
      <c r="E191" s="20" t="str">
        <f>IF(ISNUMBER(Main!E83),Main!E83,"")</f>
        <v/>
      </c>
      <c r="F191" s="78" t="str">
        <f>IF(ISNUMBER(Main!I83),IF(AND(C191&gt;E191,D191="halite"),'Tm-supplement'!AW191,'Th-Ph-rho-dPdT'!AP191),"")</f>
        <v/>
      </c>
      <c r="G191" s="78" t="str">
        <f>'Th-Ph-rho-dPdT'!AU191</f>
        <v/>
      </c>
      <c r="H191" s="20" t="str">
        <f>IF(Main!N83="","",IF(Main!N83="temperature estimate", "T", "P"))</f>
        <v/>
      </c>
      <c r="I191" s="78" t="str">
        <f>IF(OR(H191="",Main!O83=""),"",IF(H191="",E191,IF(H191="T",Main!O83, Main!I83+1/G191*(Main!O83-F191))))</f>
        <v/>
      </c>
      <c r="J191" s="78" t="str">
        <f>IF(AND(ISNUMBER(F191),ISNUMBER(G191)),IF(OR(H191="",Main!O83=""),"",IF(H191="",F191,IF(H191="P",Main!O83, F191+G191*(Main!O83-Main!I83)))),"")</f>
        <v/>
      </c>
    </row>
    <row r="192" spans="3:10">
      <c r="C192" s="20" t="str">
        <f>IF(ISNUMBER(Main!C84),Main!C84,"")</f>
        <v/>
      </c>
      <c r="D192" s="20">
        <f>Main!D84</f>
        <v>0</v>
      </c>
      <c r="E192" s="20" t="str">
        <f>IF(ISNUMBER(Main!E84),Main!E84,"")</f>
        <v/>
      </c>
      <c r="F192" s="78" t="str">
        <f>IF(ISNUMBER(Main!I84),IF(AND(C192&gt;E192,D192="halite"),'Tm-supplement'!AW192,'Th-Ph-rho-dPdT'!AP192),"")</f>
        <v/>
      </c>
      <c r="G192" s="78" t="str">
        <f>'Th-Ph-rho-dPdT'!AU192</f>
        <v/>
      </c>
      <c r="H192" s="20" t="str">
        <f>IF(Main!N84="","",IF(Main!N84="temperature estimate", "T", "P"))</f>
        <v/>
      </c>
      <c r="I192" s="78" t="str">
        <f>IF(OR(H192="",Main!O84=""),"",IF(H192="",E192,IF(H192="T",Main!O84, Main!I84+1/G192*(Main!O84-F192))))</f>
        <v/>
      </c>
      <c r="J192" s="78" t="str">
        <f>IF(AND(ISNUMBER(F192),ISNUMBER(G192)),IF(OR(H192="",Main!O84=""),"",IF(H192="",F192,IF(H192="P",Main!O84, F192+G192*(Main!O84-Main!I84)))),"")</f>
        <v/>
      </c>
    </row>
    <row r="193" spans="3:10">
      <c r="C193" s="20" t="str">
        <f>IF(ISNUMBER(Main!C85),Main!C85,"")</f>
        <v/>
      </c>
      <c r="D193" s="20">
        <f>Main!D85</f>
        <v>0</v>
      </c>
      <c r="E193" s="20" t="str">
        <f>IF(ISNUMBER(Main!E85),Main!E85,"")</f>
        <v/>
      </c>
      <c r="F193" s="78" t="str">
        <f>IF(ISNUMBER(Main!I85),IF(AND(C193&gt;E193,D193="halite"),'Tm-supplement'!AW193,'Th-Ph-rho-dPdT'!AP193),"")</f>
        <v/>
      </c>
      <c r="G193" s="78" t="str">
        <f>'Th-Ph-rho-dPdT'!AU193</f>
        <v/>
      </c>
      <c r="H193" s="20" t="str">
        <f>IF(Main!N85="","",IF(Main!N85="temperature estimate", "T", "P"))</f>
        <v/>
      </c>
      <c r="I193" s="78" t="str">
        <f>IF(OR(H193="",Main!O85=""),"",IF(H193="",E193,IF(H193="T",Main!O85, Main!I85+1/G193*(Main!O85-F193))))</f>
        <v/>
      </c>
      <c r="J193" s="78" t="str">
        <f>IF(AND(ISNUMBER(F193),ISNUMBER(G193)),IF(OR(H193="",Main!O85=""),"",IF(H193="",F193,IF(H193="P",Main!O85, F193+G193*(Main!O85-Main!I85)))),"")</f>
        <v/>
      </c>
    </row>
    <row r="194" spans="3:10">
      <c r="C194" s="20" t="str">
        <f>IF(ISNUMBER(Main!C86),Main!C86,"")</f>
        <v/>
      </c>
      <c r="D194" s="20">
        <f>Main!D86</f>
        <v>0</v>
      </c>
      <c r="E194" s="20" t="str">
        <f>IF(ISNUMBER(Main!E86),Main!E86,"")</f>
        <v/>
      </c>
      <c r="F194" s="78" t="str">
        <f>IF(ISNUMBER(Main!I86),IF(AND(C194&gt;E194,D194="halite"),'Tm-supplement'!AW194,'Th-Ph-rho-dPdT'!AP194),"")</f>
        <v/>
      </c>
      <c r="G194" s="78" t="str">
        <f>'Th-Ph-rho-dPdT'!AU194</f>
        <v/>
      </c>
      <c r="H194" s="20" t="str">
        <f>IF(Main!N86="","",IF(Main!N86="temperature estimate", "T", "P"))</f>
        <v/>
      </c>
      <c r="I194" s="78" t="str">
        <f>IF(OR(H194="",Main!O86=""),"",IF(H194="",E194,IF(H194="T",Main!O86, Main!I86+1/G194*(Main!O86-F194))))</f>
        <v/>
      </c>
      <c r="J194" s="78" t="str">
        <f>IF(AND(ISNUMBER(F194),ISNUMBER(G194)),IF(OR(H194="",Main!O86=""),"",IF(H194="",F194,IF(H194="P",Main!O86, F194+G194*(Main!O86-Main!I86)))),"")</f>
        <v/>
      </c>
    </row>
    <row r="195" spans="3:10">
      <c r="C195" s="20" t="str">
        <f>IF(ISNUMBER(Main!C87),Main!C87,"")</f>
        <v/>
      </c>
      <c r="D195" s="20">
        <f>Main!D87</f>
        <v>0</v>
      </c>
      <c r="E195" s="20" t="str">
        <f>IF(ISNUMBER(Main!E87),Main!E87,"")</f>
        <v/>
      </c>
      <c r="F195" s="78" t="str">
        <f>IF(ISNUMBER(Main!I87),IF(AND(C195&gt;E195,D195="halite"),'Tm-supplement'!AW195,'Th-Ph-rho-dPdT'!AP195),"")</f>
        <v/>
      </c>
      <c r="G195" s="78" t="str">
        <f>'Th-Ph-rho-dPdT'!AU195</f>
        <v/>
      </c>
      <c r="H195" s="20" t="str">
        <f>IF(Main!N87="","",IF(Main!N87="temperature estimate", "T", "P"))</f>
        <v/>
      </c>
      <c r="I195" s="78" t="str">
        <f>IF(OR(H195="",Main!O87=""),"",IF(H195="",E195,IF(H195="T",Main!O87, Main!I87+1/G195*(Main!O87-F195))))</f>
        <v/>
      </c>
      <c r="J195" s="78" t="str">
        <f>IF(AND(ISNUMBER(F195),ISNUMBER(G195)),IF(OR(H195="",Main!O87=""),"",IF(H195="",F195,IF(H195="P",Main!O87, F195+G195*(Main!O87-Main!I87)))),"")</f>
        <v/>
      </c>
    </row>
    <row r="196" spans="3:10">
      <c r="C196" s="20" t="str">
        <f>IF(ISNUMBER(Main!C88),Main!C88,"")</f>
        <v/>
      </c>
      <c r="D196" s="20">
        <f>Main!D88</f>
        <v>0</v>
      </c>
      <c r="E196" s="20" t="str">
        <f>IF(ISNUMBER(Main!E88),Main!E88,"")</f>
        <v/>
      </c>
      <c r="F196" s="78" t="str">
        <f>IF(ISNUMBER(Main!I88),IF(AND(C196&gt;E196,D196="halite"),'Tm-supplement'!AW196,'Th-Ph-rho-dPdT'!AP196),"")</f>
        <v/>
      </c>
      <c r="G196" s="78" t="str">
        <f>'Th-Ph-rho-dPdT'!AU196</f>
        <v/>
      </c>
      <c r="H196" s="20" t="str">
        <f>IF(Main!N88="","",IF(Main!N88="temperature estimate", "T", "P"))</f>
        <v/>
      </c>
      <c r="I196" s="78" t="str">
        <f>IF(OR(H196="",Main!O88=""),"",IF(H196="",E196,IF(H196="T",Main!O88, Main!I88+1/G196*(Main!O88-F196))))</f>
        <v/>
      </c>
      <c r="J196" s="78" t="str">
        <f>IF(AND(ISNUMBER(F196),ISNUMBER(G196)),IF(OR(H196="",Main!O88=""),"",IF(H196="",F196,IF(H196="P",Main!O88, F196+G196*(Main!O88-Main!I88)))),"")</f>
        <v/>
      </c>
    </row>
    <row r="197" spans="3:10">
      <c r="C197" s="20" t="str">
        <f>IF(ISNUMBER(Main!C89),Main!C89,"")</f>
        <v/>
      </c>
      <c r="D197" s="20">
        <f>Main!D89</f>
        <v>0</v>
      </c>
      <c r="E197" s="20" t="str">
        <f>IF(ISNUMBER(Main!E89),Main!E89,"")</f>
        <v/>
      </c>
      <c r="F197" s="78" t="str">
        <f>IF(ISNUMBER(Main!I89),IF(AND(C197&gt;E197,D197="halite"),'Tm-supplement'!AW197,'Th-Ph-rho-dPdT'!AP197),"")</f>
        <v/>
      </c>
      <c r="G197" s="78" t="str">
        <f>'Th-Ph-rho-dPdT'!AU197</f>
        <v/>
      </c>
      <c r="H197" s="20" t="str">
        <f>IF(Main!N89="","",IF(Main!N89="temperature estimate", "T", "P"))</f>
        <v/>
      </c>
      <c r="I197" s="78" t="str">
        <f>IF(OR(H197="",Main!O89=""),"",IF(H197="",E197,IF(H197="T",Main!O89, Main!I89+1/G197*(Main!O89-F197))))</f>
        <v/>
      </c>
      <c r="J197" s="78" t="str">
        <f>IF(AND(ISNUMBER(F197),ISNUMBER(G197)),IF(OR(H197="",Main!O89=""),"",IF(H197="",F197,IF(H197="P",Main!O89, F197+G197*(Main!O89-Main!I89)))),"")</f>
        <v/>
      </c>
    </row>
    <row r="198" spans="3:10">
      <c r="C198" s="20" t="str">
        <f>IF(ISNUMBER(Main!C90),Main!C90,"")</f>
        <v/>
      </c>
      <c r="D198" s="20">
        <f>Main!D90</f>
        <v>0</v>
      </c>
      <c r="E198" s="20" t="str">
        <f>IF(ISNUMBER(Main!E90),Main!E90,"")</f>
        <v/>
      </c>
      <c r="F198" s="78" t="str">
        <f>IF(ISNUMBER(Main!I90),IF(AND(C198&gt;E198,D198="halite"),'Tm-supplement'!AW198,'Th-Ph-rho-dPdT'!AP198),"")</f>
        <v/>
      </c>
      <c r="G198" s="78" t="str">
        <f>'Th-Ph-rho-dPdT'!AU198</f>
        <v/>
      </c>
      <c r="H198" s="20" t="str">
        <f>IF(Main!N90="","",IF(Main!N90="temperature estimate", "T", "P"))</f>
        <v/>
      </c>
      <c r="I198" s="78" t="str">
        <f>IF(OR(H198="",Main!O90=""),"",IF(H198="",E198,IF(H198="T",Main!O90, Main!I90+1/G198*(Main!O90-F198))))</f>
        <v/>
      </c>
      <c r="J198" s="78" t="str">
        <f>IF(AND(ISNUMBER(F198),ISNUMBER(G198)),IF(OR(H198="",Main!O90=""),"",IF(H198="",F198,IF(H198="P",Main!O90, F198+G198*(Main!O90-Main!I90)))),"")</f>
        <v/>
      </c>
    </row>
    <row r="199" spans="3:10">
      <c r="C199" s="20" t="str">
        <f>IF(ISNUMBER(Main!C91),Main!C91,"")</f>
        <v/>
      </c>
      <c r="D199" s="20">
        <f>Main!D91</f>
        <v>0</v>
      </c>
      <c r="E199" s="20" t="str">
        <f>IF(ISNUMBER(Main!E91),Main!E91,"")</f>
        <v/>
      </c>
      <c r="F199" s="78" t="str">
        <f>IF(ISNUMBER(Main!I91),IF(AND(C199&gt;E199,D199="halite"),'Tm-supplement'!AW199,'Th-Ph-rho-dPdT'!AP199),"")</f>
        <v/>
      </c>
      <c r="G199" s="78" t="str">
        <f>'Th-Ph-rho-dPdT'!AU199</f>
        <v/>
      </c>
      <c r="H199" s="20" t="str">
        <f>IF(Main!N91="","",IF(Main!N91="temperature estimate", "T", "P"))</f>
        <v/>
      </c>
      <c r="I199" s="78" t="str">
        <f>IF(OR(H199="",Main!O91=""),"",IF(H199="",E199,IF(H199="T",Main!O91, Main!I91+1/G199*(Main!O91-F199))))</f>
        <v/>
      </c>
      <c r="J199" s="78" t="str">
        <f>IF(AND(ISNUMBER(F199),ISNUMBER(G199)),IF(OR(H199="",Main!O91=""),"",IF(H199="",F199,IF(H199="P",Main!O91, F199+G199*(Main!O91-Main!I91)))),"")</f>
        <v/>
      </c>
    </row>
    <row r="200" spans="3:10">
      <c r="C200" s="20" t="str">
        <f>IF(ISNUMBER(Main!C92),Main!C92,"")</f>
        <v/>
      </c>
      <c r="D200" s="20">
        <f>Main!D92</f>
        <v>0</v>
      </c>
      <c r="E200" s="20" t="str">
        <f>IF(ISNUMBER(Main!E92),Main!E92,"")</f>
        <v/>
      </c>
      <c r="F200" s="78" t="str">
        <f>IF(ISNUMBER(Main!I92),IF(AND(C200&gt;E200,D200="halite"),'Tm-supplement'!AW200,'Th-Ph-rho-dPdT'!AP200),"")</f>
        <v/>
      </c>
      <c r="G200" s="78" t="str">
        <f>'Th-Ph-rho-dPdT'!AU200</f>
        <v/>
      </c>
      <c r="H200" s="20" t="str">
        <f>IF(Main!N92="","",IF(Main!N92="temperature estimate", "T", "P"))</f>
        <v/>
      </c>
      <c r="I200" s="78" t="str">
        <f>IF(OR(H200="",Main!O92=""),"",IF(H200="",E200,IF(H200="T",Main!O92, Main!I92+1/G200*(Main!O92-F200))))</f>
        <v/>
      </c>
      <c r="J200" s="78" t="str">
        <f>IF(AND(ISNUMBER(F200),ISNUMBER(G200)),IF(OR(H200="",Main!O92=""),"",IF(H200="",F200,IF(H200="P",Main!O92, F200+G200*(Main!O92-Main!I92)))),"")</f>
        <v/>
      </c>
    </row>
    <row r="201" spans="3:10">
      <c r="C201" s="20" t="str">
        <f>IF(ISNUMBER(Main!C93),Main!C93,"")</f>
        <v/>
      </c>
      <c r="D201" s="20">
        <f>Main!D93</f>
        <v>0</v>
      </c>
      <c r="E201" s="20" t="str">
        <f>IF(ISNUMBER(Main!E93),Main!E93,"")</f>
        <v/>
      </c>
      <c r="F201" s="78" t="str">
        <f>IF(ISNUMBER(Main!I93),IF(AND(C201&gt;E201,D201="halite"),'Tm-supplement'!AW201,'Th-Ph-rho-dPdT'!AP201),"")</f>
        <v/>
      </c>
      <c r="G201" s="78" t="str">
        <f>'Th-Ph-rho-dPdT'!AU201</f>
        <v/>
      </c>
      <c r="H201" s="20" t="str">
        <f>IF(Main!N93="","",IF(Main!N93="temperature estimate", "T", "P"))</f>
        <v/>
      </c>
      <c r="I201" s="78" t="str">
        <f>IF(OR(H201="",Main!O93=""),"",IF(H201="",E201,IF(H201="T",Main!O93, Main!I93+1/G201*(Main!O93-F201))))</f>
        <v/>
      </c>
      <c r="J201" s="78" t="str">
        <f>IF(AND(ISNUMBER(F201),ISNUMBER(G201)),IF(OR(H201="",Main!O93=""),"",IF(H201="",F201,IF(H201="P",Main!O93, F201+G201*(Main!O93-Main!I93)))),"")</f>
        <v/>
      </c>
    </row>
    <row r="202" spans="3:10">
      <c r="C202" s="20" t="str">
        <f>IF(ISNUMBER(Main!C94),Main!C94,"")</f>
        <v/>
      </c>
      <c r="D202" s="20">
        <f>Main!D94</f>
        <v>0</v>
      </c>
      <c r="E202" s="20" t="str">
        <f>IF(ISNUMBER(Main!E94),Main!E94,"")</f>
        <v/>
      </c>
      <c r="F202" s="78" t="str">
        <f>IF(ISNUMBER(Main!I94),IF(AND(C202&gt;E202,D202="halite"),'Tm-supplement'!AW202,'Th-Ph-rho-dPdT'!AP202),"")</f>
        <v/>
      </c>
      <c r="G202" s="78" t="str">
        <f>'Th-Ph-rho-dPdT'!AU202</f>
        <v/>
      </c>
      <c r="H202" s="20" t="str">
        <f>IF(Main!N94="","",IF(Main!N94="temperature estimate", "T", "P"))</f>
        <v/>
      </c>
      <c r="I202" s="78" t="str">
        <f>IF(OR(H202="",Main!O94=""),"",IF(H202="",E202,IF(H202="T",Main!O94, Main!I94+1/G202*(Main!O94-F202))))</f>
        <v/>
      </c>
      <c r="J202" s="78" t="str">
        <f>IF(AND(ISNUMBER(F202),ISNUMBER(G202)),IF(OR(H202="",Main!O94=""),"",IF(H202="",F202,IF(H202="P",Main!O94, F202+G202*(Main!O94-Main!I94)))),"")</f>
        <v/>
      </c>
    </row>
    <row r="203" spans="3:10">
      <c r="C203" s="20" t="str">
        <f>IF(ISNUMBER(Main!C95),Main!C95,"")</f>
        <v/>
      </c>
      <c r="D203" s="20">
        <f>Main!D95</f>
        <v>0</v>
      </c>
      <c r="E203" s="20" t="str">
        <f>IF(ISNUMBER(Main!E95),Main!E95,"")</f>
        <v/>
      </c>
      <c r="F203" s="78" t="str">
        <f>IF(ISNUMBER(Main!I95),IF(AND(C203&gt;E203,D203="halite"),'Tm-supplement'!AW203,'Th-Ph-rho-dPdT'!AP203),"")</f>
        <v/>
      </c>
      <c r="G203" s="78" t="str">
        <f>'Th-Ph-rho-dPdT'!AU203</f>
        <v/>
      </c>
      <c r="H203" s="20" t="str">
        <f>IF(Main!N95="","",IF(Main!N95="temperature estimate", "T", "P"))</f>
        <v/>
      </c>
      <c r="I203" s="78" t="str">
        <f>IF(OR(H203="",Main!O95=""),"",IF(H203="",E203,IF(H203="T",Main!O95, Main!I95+1/G203*(Main!O95-F203))))</f>
        <v/>
      </c>
      <c r="J203" s="78" t="str">
        <f>IF(AND(ISNUMBER(F203),ISNUMBER(G203)),IF(OR(H203="",Main!O95=""),"",IF(H203="",F203,IF(H203="P",Main!O95, F203+G203*(Main!O95-Main!I95)))),"")</f>
        <v/>
      </c>
    </row>
    <row r="204" spans="3:10">
      <c r="C204" s="20" t="str">
        <f>IF(ISNUMBER(Main!C96),Main!C96,"")</f>
        <v/>
      </c>
      <c r="D204" s="20">
        <f>Main!D96</f>
        <v>0</v>
      </c>
      <c r="E204" s="20" t="str">
        <f>IF(ISNUMBER(Main!E96),Main!E96,"")</f>
        <v/>
      </c>
      <c r="F204" s="78" t="str">
        <f>IF(ISNUMBER(Main!I96),IF(AND(C204&gt;E204,D204="halite"),'Tm-supplement'!AW204,'Th-Ph-rho-dPdT'!AP204),"")</f>
        <v/>
      </c>
      <c r="G204" s="78" t="str">
        <f>'Th-Ph-rho-dPdT'!AU204</f>
        <v/>
      </c>
      <c r="H204" s="20" t="str">
        <f>IF(Main!N96="","",IF(Main!N96="temperature estimate", "T", "P"))</f>
        <v/>
      </c>
      <c r="I204" s="78" t="str">
        <f>IF(OR(H204="",Main!O96=""),"",IF(H204="",E204,IF(H204="T",Main!O96, Main!I96+1/G204*(Main!O96-F204))))</f>
        <v/>
      </c>
      <c r="J204" s="78" t="str">
        <f>IF(AND(ISNUMBER(F204),ISNUMBER(G204)),IF(OR(H204="",Main!O96=""),"",IF(H204="",F204,IF(H204="P",Main!O96, F204+G204*(Main!O96-Main!I96)))),"")</f>
        <v/>
      </c>
    </row>
    <row r="205" spans="3:10">
      <c r="C205" s="20" t="str">
        <f>IF(ISNUMBER(Main!C97),Main!C97,"")</f>
        <v/>
      </c>
      <c r="D205" s="20">
        <f>Main!D97</f>
        <v>0</v>
      </c>
      <c r="E205" s="20" t="str">
        <f>IF(ISNUMBER(Main!E97),Main!E97,"")</f>
        <v/>
      </c>
      <c r="F205" s="78" t="str">
        <f>IF(ISNUMBER(Main!I97),IF(AND(C205&gt;E205,D205="halite"),'Tm-supplement'!AW205,'Th-Ph-rho-dPdT'!AP205),"")</f>
        <v/>
      </c>
      <c r="G205" s="78" t="str">
        <f>'Th-Ph-rho-dPdT'!AU205</f>
        <v/>
      </c>
      <c r="H205" s="20" t="str">
        <f>IF(Main!N97="","",IF(Main!N97="temperature estimate", "T", "P"))</f>
        <v/>
      </c>
      <c r="I205" s="78" t="str">
        <f>IF(OR(H205="",Main!O97=""),"",IF(H205="",E205,IF(H205="T",Main!O97, Main!I97+1/G205*(Main!O97-F205))))</f>
        <v/>
      </c>
      <c r="J205" s="78" t="str">
        <f>IF(AND(ISNUMBER(F205),ISNUMBER(G205)),IF(OR(H205="",Main!O97=""),"",IF(H205="",F205,IF(H205="P",Main!O97, F205+G205*(Main!O97-Main!I97)))),"")</f>
        <v/>
      </c>
    </row>
    <row r="206" spans="3:10">
      <c r="C206" s="20" t="str">
        <f>IF(ISNUMBER(Main!C98),Main!C98,"")</f>
        <v/>
      </c>
      <c r="D206" s="20">
        <f>Main!D98</f>
        <v>0</v>
      </c>
      <c r="E206" s="20" t="str">
        <f>IF(ISNUMBER(Main!E98),Main!E98,"")</f>
        <v/>
      </c>
      <c r="F206" s="78" t="str">
        <f>IF(ISNUMBER(Main!I98),IF(AND(C206&gt;E206,D206="halite"),'Tm-supplement'!AW206,'Th-Ph-rho-dPdT'!AP206),"")</f>
        <v/>
      </c>
      <c r="G206" s="78" t="str">
        <f>'Th-Ph-rho-dPdT'!AU206</f>
        <v/>
      </c>
      <c r="H206" s="20" t="str">
        <f>IF(Main!N98="","",IF(Main!N98="temperature estimate", "T", "P"))</f>
        <v/>
      </c>
      <c r="I206" s="78" t="str">
        <f>IF(OR(H206="",Main!O98=""),"",IF(H206="",E206,IF(H206="T",Main!O98, Main!I98+1/G206*(Main!O98-F206))))</f>
        <v/>
      </c>
      <c r="J206" s="78" t="str">
        <f>IF(AND(ISNUMBER(F206),ISNUMBER(G206)),IF(OR(H206="",Main!O98=""),"",IF(H206="",F206,IF(H206="P",Main!O98, F206+G206*(Main!O98-Main!I98)))),"")</f>
        <v/>
      </c>
    </row>
    <row r="207" spans="3:10">
      <c r="C207" s="20" t="str">
        <f>IF(ISNUMBER(Main!C99),Main!C99,"")</f>
        <v/>
      </c>
      <c r="D207" s="20">
        <f>Main!D99</f>
        <v>0</v>
      </c>
      <c r="E207" s="20" t="str">
        <f>IF(ISNUMBER(Main!E99),Main!E99,"")</f>
        <v/>
      </c>
      <c r="F207" s="78" t="str">
        <f>IF(ISNUMBER(Main!I99),IF(AND(C207&gt;E207,D207="halite"),'Tm-supplement'!AW207,'Th-Ph-rho-dPdT'!AP207),"")</f>
        <v/>
      </c>
      <c r="G207" s="78" t="str">
        <f>'Th-Ph-rho-dPdT'!AU207</f>
        <v/>
      </c>
      <c r="H207" s="20" t="str">
        <f>IF(Main!N99="","",IF(Main!N99="temperature estimate", "T", "P"))</f>
        <v/>
      </c>
      <c r="I207" s="78" t="str">
        <f>IF(OR(H207="",Main!O99=""),"",IF(H207="",E207,IF(H207="T",Main!O99, Main!I99+1/G207*(Main!O99-F207))))</f>
        <v/>
      </c>
      <c r="J207" s="78" t="str">
        <f>IF(AND(ISNUMBER(F207),ISNUMBER(G207)),IF(OR(H207="",Main!O99=""),"",IF(H207="",F207,IF(H207="P",Main!O99, F207+G207*(Main!O99-Main!I99)))),"")</f>
        <v/>
      </c>
    </row>
    <row r="208" spans="3:10">
      <c r="C208" s="20" t="str">
        <f>IF(ISNUMBER(Main!C100),Main!C100,"")</f>
        <v/>
      </c>
      <c r="D208" s="20">
        <f>Main!D100</f>
        <v>0</v>
      </c>
      <c r="E208" s="20" t="str">
        <f>IF(ISNUMBER(Main!E100),Main!E100,"")</f>
        <v/>
      </c>
      <c r="F208" s="78" t="str">
        <f>IF(ISNUMBER(Main!I100),IF(AND(C208&gt;E208,D208="halite"),'Tm-supplement'!AW208,'Th-Ph-rho-dPdT'!AP208),"")</f>
        <v/>
      </c>
      <c r="G208" s="78" t="str">
        <f>'Th-Ph-rho-dPdT'!AU208</f>
        <v/>
      </c>
      <c r="H208" s="20" t="str">
        <f>IF(Main!N100="","",IF(Main!N100="temperature estimate", "T", "P"))</f>
        <v/>
      </c>
      <c r="I208" s="78" t="str">
        <f>IF(OR(H208="",Main!O100=""),"",IF(H208="",E208,IF(H208="T",Main!O100, Main!I100+1/G208*(Main!O100-F208))))</f>
        <v/>
      </c>
      <c r="J208" s="78" t="str">
        <f>IF(AND(ISNUMBER(F208),ISNUMBER(G208)),IF(OR(H208="",Main!O100=""),"",IF(H208="",F208,IF(H208="P",Main!O100, F208+G208*(Main!O100-Main!I100)))),"")</f>
        <v/>
      </c>
    </row>
    <row r="209" spans="3:10">
      <c r="C209" s="20" t="str">
        <f>IF(ISNUMBER(Main!C101),Main!C101,"")</f>
        <v/>
      </c>
      <c r="D209" s="20">
        <f>Main!D101</f>
        <v>0</v>
      </c>
      <c r="E209" s="20" t="str">
        <f>IF(ISNUMBER(Main!E101),Main!E101,"")</f>
        <v/>
      </c>
      <c r="F209" s="78" t="str">
        <f>IF(ISNUMBER(Main!I101),IF(AND(C209&gt;E209,D209="halite"),'Tm-supplement'!AW209,'Th-Ph-rho-dPdT'!AP209),"")</f>
        <v/>
      </c>
      <c r="G209" s="78" t="str">
        <f>'Th-Ph-rho-dPdT'!AU209</f>
        <v/>
      </c>
      <c r="H209" s="20" t="str">
        <f>IF(Main!N101="","",IF(Main!N101="temperature estimate", "T", "P"))</f>
        <v/>
      </c>
      <c r="I209" s="78" t="str">
        <f>IF(OR(H209="",Main!O101=""),"",IF(H209="",E209,IF(H209="T",Main!O101, Main!I101+1/G209*(Main!O101-F209))))</f>
        <v/>
      </c>
      <c r="J209" s="78" t="str">
        <f>IF(AND(ISNUMBER(F209),ISNUMBER(G209)),IF(OR(H209="",Main!O101=""),"",IF(H209="",F209,IF(H209="P",Main!O101, F209+G209*(Main!O101-Main!I101)))),"")</f>
        <v/>
      </c>
    </row>
    <row r="210" spans="3:10">
      <c r="C210" s="20" t="str">
        <f>IF(ISNUMBER(Main!C102),Main!C102,"")</f>
        <v/>
      </c>
      <c r="D210" s="20">
        <f>Main!D102</f>
        <v>0</v>
      </c>
      <c r="E210" s="20" t="str">
        <f>IF(ISNUMBER(Main!E102),Main!E102,"")</f>
        <v/>
      </c>
      <c r="F210" s="78" t="str">
        <f>IF(ISNUMBER(Main!I102),IF(AND(C210&gt;E210,D210="halite"),'Tm-supplement'!AW210,'Th-Ph-rho-dPdT'!AP210),"")</f>
        <v/>
      </c>
      <c r="G210" s="78" t="str">
        <f>'Th-Ph-rho-dPdT'!AU210</f>
        <v/>
      </c>
      <c r="H210" s="20" t="str">
        <f>IF(Main!N102="","",IF(Main!N102="temperature estimate", "T", "P"))</f>
        <v/>
      </c>
      <c r="I210" s="78" t="str">
        <f>IF(OR(H210="",Main!O102=""),"",IF(H210="",E210,IF(H210="T",Main!O102, Main!I102+1/G210*(Main!O102-F210))))</f>
        <v/>
      </c>
      <c r="J210" s="78" t="str">
        <f>IF(AND(ISNUMBER(F210),ISNUMBER(G210)),IF(OR(H210="",Main!O102=""),"",IF(H210="",F210,IF(H210="P",Main!O102, F210+G210*(Main!O102-Main!I102)))),"")</f>
        <v/>
      </c>
    </row>
    <row r="211" spans="3:10">
      <c r="C211" s="20" t="str">
        <f>IF(ISNUMBER(Main!C103),Main!C103,"")</f>
        <v/>
      </c>
      <c r="D211" s="20">
        <f>Main!D103</f>
        <v>0</v>
      </c>
      <c r="E211" s="20" t="str">
        <f>IF(ISNUMBER(Main!E103),Main!E103,"")</f>
        <v/>
      </c>
      <c r="F211" s="78" t="str">
        <f>IF(ISNUMBER(Main!I103),IF(AND(C211&gt;E211,D211="halite"),'Tm-supplement'!AW211,'Th-Ph-rho-dPdT'!AP211),"")</f>
        <v/>
      </c>
      <c r="G211" s="78" t="str">
        <f>'Th-Ph-rho-dPdT'!AU211</f>
        <v/>
      </c>
      <c r="H211" s="20" t="str">
        <f>IF(Main!N103="","",IF(Main!N103="temperature estimate", "T", "P"))</f>
        <v/>
      </c>
      <c r="I211" s="78" t="str">
        <f>IF(OR(H211="",Main!O103=""),"",IF(H211="",E211,IF(H211="T",Main!O103, Main!I103+1/G211*(Main!O103-F211))))</f>
        <v/>
      </c>
      <c r="J211" s="78" t="str">
        <f>IF(AND(ISNUMBER(F211),ISNUMBER(G211)),IF(OR(H211="",Main!O103=""),"",IF(H211="",F211,IF(H211="P",Main!O103, F211+G211*(Main!O103-Main!I103)))),"")</f>
        <v/>
      </c>
    </row>
    <row r="212" spans="3:10">
      <c r="C212" s="20" t="str">
        <f>IF(ISNUMBER(Main!C104),Main!C104,"")</f>
        <v/>
      </c>
      <c r="D212" s="20">
        <f>Main!D104</f>
        <v>0</v>
      </c>
      <c r="E212" s="20" t="str">
        <f>IF(ISNUMBER(Main!E104),Main!E104,"")</f>
        <v/>
      </c>
      <c r="F212" s="78" t="str">
        <f>IF(ISNUMBER(Main!I104),IF(AND(C212&gt;E212,D212="halite"),'Tm-supplement'!AW212,'Th-Ph-rho-dPdT'!AP212),"")</f>
        <v/>
      </c>
      <c r="G212" s="78" t="str">
        <f>'Th-Ph-rho-dPdT'!AU212</f>
        <v/>
      </c>
      <c r="H212" s="20" t="str">
        <f>IF(Main!N104="","",IF(Main!N104="temperature estimate", "T", "P"))</f>
        <v/>
      </c>
      <c r="I212" s="78" t="str">
        <f>IF(OR(H212="",Main!O104=""),"",IF(H212="",E212,IF(H212="T",Main!O104, Main!I104+1/G212*(Main!O104-F212))))</f>
        <v/>
      </c>
      <c r="J212" s="78" t="str">
        <f>IF(AND(ISNUMBER(F212),ISNUMBER(G212)),IF(OR(H212="",Main!O104=""),"",IF(H212="",F212,IF(H212="P",Main!O104, F212+G212*(Main!O104-Main!I104)))),"")</f>
        <v/>
      </c>
    </row>
    <row r="213" spans="3:10">
      <c r="C213" s="20" t="str">
        <f>IF(ISNUMBER(Main!C105),Main!C105,"")</f>
        <v/>
      </c>
      <c r="D213" s="20">
        <f>Main!D105</f>
        <v>0</v>
      </c>
      <c r="E213" s="20" t="str">
        <f>IF(ISNUMBER(Main!E105),Main!E105,"")</f>
        <v/>
      </c>
      <c r="F213" s="78" t="str">
        <f>IF(ISNUMBER(Main!I105),IF(AND(C213&gt;E213,D213="halite"),'Tm-supplement'!AW213,'Th-Ph-rho-dPdT'!AP213),"")</f>
        <v/>
      </c>
      <c r="G213" s="78" t="str">
        <f>'Th-Ph-rho-dPdT'!AU213</f>
        <v/>
      </c>
      <c r="H213" s="20" t="str">
        <f>IF(Main!N105="","",IF(Main!N105="temperature estimate", "T", "P"))</f>
        <v/>
      </c>
      <c r="I213" s="78" t="str">
        <f>IF(OR(H213="",Main!O105=""),"",IF(H213="",E213,IF(H213="T",Main!O105, Main!I105+1/G213*(Main!O105-F213))))</f>
        <v/>
      </c>
      <c r="J213" s="78" t="str">
        <f>IF(AND(ISNUMBER(F213),ISNUMBER(G213)),IF(OR(H213="",Main!O105=""),"",IF(H213="",F213,IF(H213="P",Main!O105, F213+G213*(Main!O105-Main!I105)))),"")</f>
        <v/>
      </c>
    </row>
    <row r="214" spans="3:10">
      <c r="C214" s="20" t="str">
        <f>IF(ISNUMBER(Main!C106),Main!C106,"")</f>
        <v/>
      </c>
      <c r="D214" s="20">
        <f>Main!D106</f>
        <v>0</v>
      </c>
      <c r="E214" s="20" t="str">
        <f>IF(ISNUMBER(Main!E106),Main!E106,"")</f>
        <v/>
      </c>
      <c r="F214" s="78" t="str">
        <f>IF(ISNUMBER(Main!I106),IF(AND(C214&gt;E214,D214="halite"),'Tm-supplement'!AW214,'Th-Ph-rho-dPdT'!AP214),"")</f>
        <v/>
      </c>
      <c r="G214" s="78" t="str">
        <f>'Th-Ph-rho-dPdT'!AU214</f>
        <v/>
      </c>
      <c r="H214" s="20" t="str">
        <f>IF(Main!N106="","",IF(Main!N106="temperature estimate", "T", "P"))</f>
        <v/>
      </c>
      <c r="I214" s="78" t="str">
        <f>IF(OR(H214="",Main!O106=""),"",IF(H214="",E214,IF(H214="T",Main!O106, Main!I106+1/G214*(Main!O106-F214))))</f>
        <v/>
      </c>
      <c r="J214" s="78" t="str">
        <f>IF(AND(ISNUMBER(F214),ISNUMBER(G214)),IF(OR(H214="",Main!O106=""),"",IF(H214="",F214,IF(H214="P",Main!O106, F214+G214*(Main!O106-Main!I106)))),"")</f>
        <v/>
      </c>
    </row>
    <row r="215" spans="3:10">
      <c r="C215" s="20" t="str">
        <f>IF(ISNUMBER(Main!C107),Main!C107,"")</f>
        <v/>
      </c>
      <c r="D215" s="20">
        <f>Main!D107</f>
        <v>0</v>
      </c>
      <c r="E215" s="20" t="str">
        <f>IF(ISNUMBER(Main!E107),Main!E107,"")</f>
        <v/>
      </c>
      <c r="F215" s="78" t="str">
        <f>IF(ISNUMBER(Main!I107),IF(AND(C215&gt;E215,D215="halite"),'Tm-supplement'!AW215,'Th-Ph-rho-dPdT'!AP215),"")</f>
        <v/>
      </c>
      <c r="G215" s="78" t="str">
        <f>'Th-Ph-rho-dPdT'!AU215</f>
        <v/>
      </c>
      <c r="H215" s="20" t="str">
        <f>IF(Main!N107="","",IF(Main!N107="temperature estimate", "T", "P"))</f>
        <v/>
      </c>
      <c r="I215" s="78" t="str">
        <f>IF(OR(H215="",Main!O107=""),"",IF(H215="",E215,IF(H215="T",Main!O107, Main!I107+1/G215*(Main!O107-F215))))</f>
        <v/>
      </c>
      <c r="J215" s="78" t="str">
        <f>IF(AND(ISNUMBER(F215),ISNUMBER(G215)),IF(OR(H215="",Main!O107=""),"",IF(H215="",F215,IF(H215="P",Main!O107, F215+G215*(Main!O107-Main!I107)))),"")</f>
        <v/>
      </c>
    </row>
    <row r="216" spans="3:10">
      <c r="C216" s="20" t="str">
        <f>IF(ISNUMBER(Main!C108),Main!C108,"")</f>
        <v/>
      </c>
      <c r="D216" s="20">
        <f>Main!D108</f>
        <v>0</v>
      </c>
      <c r="E216" s="20" t="str">
        <f>IF(ISNUMBER(Main!E108),Main!E108,"")</f>
        <v/>
      </c>
      <c r="F216" s="78" t="str">
        <f>IF(ISNUMBER(Main!I108),IF(AND(C216&gt;E216,D216="halite"),'Tm-supplement'!AW216,'Th-Ph-rho-dPdT'!AP216),"")</f>
        <v/>
      </c>
      <c r="G216" s="78" t="str">
        <f>'Th-Ph-rho-dPdT'!AU216</f>
        <v/>
      </c>
      <c r="H216" s="20" t="str">
        <f>IF(Main!N108="","",IF(Main!N108="temperature estimate", "T", "P"))</f>
        <v/>
      </c>
      <c r="I216" s="78" t="str">
        <f>IF(OR(H216="",Main!O108=""),"",IF(H216="",E216,IF(H216="T",Main!O108, Main!I108+1/G216*(Main!O108-F216))))</f>
        <v/>
      </c>
      <c r="J216" s="78" t="str">
        <f>IF(AND(ISNUMBER(F216),ISNUMBER(G216)),IF(OR(H216="",Main!O108=""),"",IF(H216="",F216,IF(H216="P",Main!O108, F216+G216*(Main!O108-Main!I108)))),"")</f>
        <v/>
      </c>
    </row>
    <row r="217" spans="3:10">
      <c r="C217" s="20" t="str">
        <f>IF(ISNUMBER(Main!C109),Main!C109,"")</f>
        <v/>
      </c>
      <c r="D217" s="20">
        <f>Main!D109</f>
        <v>0</v>
      </c>
      <c r="E217" s="20" t="str">
        <f>IF(ISNUMBER(Main!E109),Main!E109,"")</f>
        <v/>
      </c>
      <c r="F217" s="78" t="str">
        <f>IF(ISNUMBER(Main!I109),IF(AND(C217&gt;E217,D217="halite"),'Tm-supplement'!AW217,'Th-Ph-rho-dPdT'!AP217),"")</f>
        <v/>
      </c>
      <c r="G217" s="78" t="str">
        <f>'Th-Ph-rho-dPdT'!AU217</f>
        <v/>
      </c>
      <c r="H217" s="20" t="str">
        <f>IF(Main!N109="","",IF(Main!N109="temperature estimate", "T", "P"))</f>
        <v/>
      </c>
      <c r="I217" s="78" t="str">
        <f>IF(OR(H217="",Main!O109=""),"",IF(H217="",E217,IF(H217="T",Main!O109, Main!I109+1/G217*(Main!O109-F217))))</f>
        <v/>
      </c>
      <c r="J217" s="78" t="str">
        <f>IF(AND(ISNUMBER(F217),ISNUMBER(G217)),IF(OR(H217="",Main!O109=""),"",IF(H217="",F217,IF(H217="P",Main!O109, F217+G217*(Main!O109-Main!I109)))),"")</f>
        <v/>
      </c>
    </row>
    <row r="218" spans="3:10">
      <c r="C218" s="20" t="str">
        <f>IF(ISNUMBER(Main!C110),Main!C110,"")</f>
        <v/>
      </c>
      <c r="D218" s="20">
        <f>Main!D110</f>
        <v>0</v>
      </c>
      <c r="E218" s="20" t="str">
        <f>IF(ISNUMBER(Main!E110),Main!E110,"")</f>
        <v/>
      </c>
      <c r="F218" s="78" t="str">
        <f>IF(ISNUMBER(Main!I110),IF(AND(C218&gt;E218,D218="halite"),'Tm-supplement'!AW218,'Th-Ph-rho-dPdT'!AP218),"")</f>
        <v/>
      </c>
      <c r="G218" s="78" t="str">
        <f>'Th-Ph-rho-dPdT'!AU218</f>
        <v/>
      </c>
      <c r="H218" s="20" t="str">
        <f>IF(Main!N110="","",IF(Main!N110="temperature estimate", "T", "P"))</f>
        <v/>
      </c>
      <c r="I218" s="78" t="str">
        <f>IF(OR(H218="",Main!O110=""),"",IF(H218="",E218,IF(H218="T",Main!O110, Main!I110+1/G218*(Main!O110-F218))))</f>
        <v/>
      </c>
      <c r="J218" s="78" t="str">
        <f>IF(AND(ISNUMBER(F218),ISNUMBER(G218)),IF(OR(H218="",Main!O110=""),"",IF(H218="",F218,IF(H218="P",Main!O110, F218+G218*(Main!O110-Main!I110)))),"")</f>
        <v/>
      </c>
    </row>
    <row r="219" spans="3:10">
      <c r="C219" s="20" t="str">
        <f>IF(ISNUMBER(Main!C111),Main!C111,"")</f>
        <v/>
      </c>
      <c r="D219" s="20">
        <f>Main!D111</f>
        <v>0</v>
      </c>
      <c r="E219" s="20" t="str">
        <f>IF(ISNUMBER(Main!E111),Main!E111,"")</f>
        <v/>
      </c>
      <c r="F219" s="78" t="str">
        <f>IF(ISNUMBER(Main!I111),IF(AND(C219&gt;E219,D219="halite"),'Tm-supplement'!AW219,'Th-Ph-rho-dPdT'!AP219),"")</f>
        <v/>
      </c>
      <c r="G219" s="78" t="str">
        <f>'Th-Ph-rho-dPdT'!AU219</f>
        <v/>
      </c>
      <c r="H219" s="20" t="str">
        <f>IF(Main!N111="","",IF(Main!N111="temperature estimate", "T", "P"))</f>
        <v/>
      </c>
      <c r="I219" s="78" t="str">
        <f>IF(OR(H219="",Main!O111=""),"",IF(H219="",E219,IF(H219="T",Main!O111, Main!I111+1/G219*(Main!O111-F219))))</f>
        <v/>
      </c>
      <c r="J219" s="78" t="str">
        <f>IF(AND(ISNUMBER(F219),ISNUMBER(G219)),IF(OR(H219="",Main!O111=""),"",IF(H219="",F219,IF(H219="P",Main!O111, F219+G219*(Main!O111-Main!I111)))),"")</f>
        <v/>
      </c>
    </row>
    <row r="220" spans="3:10">
      <c r="C220" s="20" t="str">
        <f>IF(ISNUMBER(Main!C112),Main!C112,"")</f>
        <v/>
      </c>
      <c r="D220" s="20">
        <f>Main!D112</f>
        <v>0</v>
      </c>
      <c r="E220" s="20" t="str">
        <f>IF(ISNUMBER(Main!E112),Main!E112,"")</f>
        <v/>
      </c>
      <c r="F220" s="78" t="str">
        <f>IF(ISNUMBER(Main!I112),IF(AND(C220&gt;E220,D220="halite"),'Tm-supplement'!AW220,'Th-Ph-rho-dPdT'!AP220),"")</f>
        <v/>
      </c>
      <c r="G220" s="78" t="str">
        <f>'Th-Ph-rho-dPdT'!AU220</f>
        <v/>
      </c>
      <c r="H220" s="20" t="str">
        <f>IF(Main!N112="","",IF(Main!N112="temperature estimate", "T", "P"))</f>
        <v/>
      </c>
      <c r="I220" s="78" t="str">
        <f>IF(OR(H220="",Main!O112=""),"",IF(H220="",E220,IF(H220="T",Main!O112, Main!I112+1/G220*(Main!O112-F220))))</f>
        <v/>
      </c>
      <c r="J220" s="78" t="str">
        <f>IF(AND(ISNUMBER(F220),ISNUMBER(G220)),IF(OR(H220="",Main!O112=""),"",IF(H220="",F220,IF(H220="P",Main!O112, F220+G220*(Main!O112-Main!I112)))),"")</f>
        <v/>
      </c>
    </row>
    <row r="221" spans="3:10">
      <c r="C221" s="20" t="str">
        <f>IF(ISNUMBER(Main!C113),Main!C113,"")</f>
        <v/>
      </c>
      <c r="D221" s="20">
        <f>Main!D113</f>
        <v>0</v>
      </c>
      <c r="E221" s="20" t="str">
        <f>IF(ISNUMBER(Main!E113),Main!E113,"")</f>
        <v/>
      </c>
      <c r="F221" s="78" t="str">
        <f>IF(ISNUMBER(Main!I113),IF(AND(C221&gt;E221,D221="halite"),'Tm-supplement'!AW221,'Th-Ph-rho-dPdT'!AP221),"")</f>
        <v/>
      </c>
      <c r="G221" s="78" t="str">
        <f>'Th-Ph-rho-dPdT'!AU221</f>
        <v/>
      </c>
      <c r="H221" s="20" t="str">
        <f>IF(Main!N113="","",IF(Main!N113="temperature estimate", "T", "P"))</f>
        <v/>
      </c>
      <c r="I221" s="78" t="str">
        <f>IF(OR(H221="",Main!O113=""),"",IF(H221="",E221,IF(H221="T",Main!O113, Main!I113+1/G221*(Main!O113-F221))))</f>
        <v/>
      </c>
      <c r="J221" s="78" t="str">
        <f>IF(AND(ISNUMBER(F221),ISNUMBER(G221)),IF(OR(H221="",Main!O113=""),"",IF(H221="",F221,IF(H221="P",Main!O113, F221+G221*(Main!O113-Main!I113)))),"")</f>
        <v/>
      </c>
    </row>
    <row r="222" spans="3:10">
      <c r="C222" s="20" t="str">
        <f>IF(ISNUMBER(Main!C114),Main!C114,"")</f>
        <v/>
      </c>
      <c r="D222" s="20">
        <f>Main!D114</f>
        <v>0</v>
      </c>
      <c r="E222" s="20" t="str">
        <f>IF(ISNUMBER(Main!E114),Main!E114,"")</f>
        <v/>
      </c>
      <c r="F222" s="78" t="str">
        <f>IF(ISNUMBER(Main!I114),IF(AND(C222&gt;E222,D222="halite"),'Tm-supplement'!AW222,'Th-Ph-rho-dPdT'!AP222),"")</f>
        <v/>
      </c>
      <c r="G222" s="78" t="str">
        <f>'Th-Ph-rho-dPdT'!AU222</f>
        <v/>
      </c>
      <c r="H222" s="20" t="str">
        <f>IF(Main!N114="","",IF(Main!N114="temperature estimate", "T", "P"))</f>
        <v/>
      </c>
      <c r="I222" s="78" t="str">
        <f>IF(OR(H222="",Main!O114=""),"",IF(H222="",E222,IF(H222="T",Main!O114, Main!I114+1/G222*(Main!O114-F222))))</f>
        <v/>
      </c>
      <c r="J222" s="78" t="str">
        <f>IF(AND(ISNUMBER(F222),ISNUMBER(G222)),IF(OR(H222="",Main!O114=""),"",IF(H222="",F222,IF(H222="P",Main!O114, F222+G222*(Main!O114-Main!I114)))),"")</f>
        <v/>
      </c>
    </row>
    <row r="223" spans="3:10">
      <c r="C223" s="20" t="str">
        <f>IF(ISNUMBER(Main!C115),Main!C115,"")</f>
        <v/>
      </c>
      <c r="D223" s="20">
        <f>Main!D115</f>
        <v>0</v>
      </c>
      <c r="E223" s="20" t="str">
        <f>IF(ISNUMBER(Main!E115),Main!E115,"")</f>
        <v/>
      </c>
      <c r="F223" s="78" t="str">
        <f>IF(ISNUMBER(Main!I115),IF(AND(C223&gt;E223,D223="halite"),'Tm-supplement'!AW223,'Th-Ph-rho-dPdT'!AP223),"")</f>
        <v/>
      </c>
      <c r="G223" s="78" t="str">
        <f>'Th-Ph-rho-dPdT'!AU223</f>
        <v/>
      </c>
      <c r="H223" s="20" t="str">
        <f>IF(Main!N115="","",IF(Main!N115="temperature estimate", "T", "P"))</f>
        <v/>
      </c>
      <c r="I223" s="78" t="str">
        <f>IF(OR(H223="",Main!O115=""),"",IF(H223="",E223,IF(H223="T",Main!O115, Main!I115+1/G223*(Main!O115-F223))))</f>
        <v/>
      </c>
      <c r="J223" s="78" t="str">
        <f>IF(AND(ISNUMBER(F223),ISNUMBER(G223)),IF(OR(H223="",Main!O115=""),"",IF(H223="",F223,IF(H223="P",Main!O115, F223+G223*(Main!O115-Main!I115)))),"")</f>
        <v/>
      </c>
    </row>
    <row r="224" spans="3:10">
      <c r="C224" s="20" t="str">
        <f>IF(ISNUMBER(Main!C116),Main!C116,"")</f>
        <v/>
      </c>
      <c r="D224" s="20">
        <f>Main!D116</f>
        <v>0</v>
      </c>
      <c r="E224" s="20" t="str">
        <f>IF(ISNUMBER(Main!E116),Main!E116,"")</f>
        <v/>
      </c>
      <c r="F224" s="78" t="str">
        <f>IF(ISNUMBER(Main!I116),IF(AND(C224&gt;E224,D224="halite"),'Tm-supplement'!AW224,'Th-Ph-rho-dPdT'!AP224),"")</f>
        <v/>
      </c>
      <c r="G224" s="78" t="str">
        <f>'Th-Ph-rho-dPdT'!AU224</f>
        <v/>
      </c>
      <c r="H224" s="20" t="str">
        <f>IF(Main!N116="","",IF(Main!N116="temperature estimate", "T", "P"))</f>
        <v/>
      </c>
      <c r="I224" s="78" t="str">
        <f>IF(OR(H224="",Main!O116=""),"",IF(H224="",E224,IF(H224="T",Main!O116, Main!I116+1/G224*(Main!O116-F224))))</f>
        <v/>
      </c>
      <c r="J224" s="78" t="str">
        <f>IF(AND(ISNUMBER(F224),ISNUMBER(G224)),IF(OR(H224="",Main!O116=""),"",IF(H224="",F224,IF(H224="P",Main!O116, F224+G224*(Main!O116-Main!I116)))),"")</f>
        <v/>
      </c>
    </row>
    <row r="225" spans="3:10">
      <c r="C225" s="20" t="str">
        <f>IF(ISNUMBER(Main!C117),Main!C117,"")</f>
        <v/>
      </c>
      <c r="D225" s="20">
        <f>Main!D117</f>
        <v>0</v>
      </c>
      <c r="E225" s="20" t="str">
        <f>IF(ISNUMBER(Main!E117),Main!E117,"")</f>
        <v/>
      </c>
      <c r="F225" s="78" t="str">
        <f>IF(ISNUMBER(Main!I117),IF(AND(C225&gt;E225,D225="halite"),'Tm-supplement'!AW225,'Th-Ph-rho-dPdT'!AP225),"")</f>
        <v/>
      </c>
      <c r="G225" s="78" t="str">
        <f>'Th-Ph-rho-dPdT'!AU225</f>
        <v/>
      </c>
      <c r="H225" s="20" t="str">
        <f>IF(Main!N117="","",IF(Main!N117="temperature estimate", "T", "P"))</f>
        <v/>
      </c>
      <c r="I225" s="78" t="str">
        <f>IF(OR(H225="",Main!O117=""),"",IF(H225="",E225,IF(H225="T",Main!O117, Main!I117+1/G225*(Main!O117-F225))))</f>
        <v/>
      </c>
      <c r="J225" s="78" t="str">
        <f>IF(AND(ISNUMBER(F225),ISNUMBER(G225)),IF(OR(H225="",Main!O117=""),"",IF(H225="",F225,IF(H225="P",Main!O117, F225+G225*(Main!O117-Main!I117)))),"")</f>
        <v/>
      </c>
    </row>
    <row r="226" spans="3:10">
      <c r="C226" s="20" t="str">
        <f>IF(ISNUMBER(Main!C118),Main!C118,"")</f>
        <v/>
      </c>
      <c r="D226" s="20">
        <f>Main!D118</f>
        <v>0</v>
      </c>
      <c r="E226" s="20" t="str">
        <f>IF(ISNUMBER(Main!E118),Main!E118,"")</f>
        <v/>
      </c>
      <c r="F226" s="78" t="str">
        <f>IF(ISNUMBER(Main!I118),IF(AND(C226&gt;E226,D226="halite"),'Tm-supplement'!AW226,'Th-Ph-rho-dPdT'!AP226),"")</f>
        <v/>
      </c>
      <c r="G226" s="78" t="str">
        <f>'Th-Ph-rho-dPdT'!AU226</f>
        <v/>
      </c>
      <c r="H226" s="20" t="str">
        <f>IF(Main!N118="","",IF(Main!N118="temperature estimate", "T", "P"))</f>
        <v/>
      </c>
      <c r="I226" s="78" t="str">
        <f>IF(OR(H226="",Main!O118=""),"",IF(H226="",E226,IF(H226="T",Main!O118, Main!I118+1/G226*(Main!O118-F226))))</f>
        <v/>
      </c>
      <c r="J226" s="78" t="str">
        <f>IF(AND(ISNUMBER(F226),ISNUMBER(G226)),IF(OR(H226="",Main!O118=""),"",IF(H226="",F226,IF(H226="P",Main!O118, F226+G226*(Main!O118-Main!I118)))),"")</f>
        <v/>
      </c>
    </row>
    <row r="227" spans="3:10">
      <c r="C227" s="20" t="str">
        <f>IF(ISNUMBER(Main!C119),Main!C119,"")</f>
        <v/>
      </c>
      <c r="D227" s="20">
        <f>Main!D119</f>
        <v>0</v>
      </c>
      <c r="E227" s="20" t="str">
        <f>IF(ISNUMBER(Main!E119),Main!E119,"")</f>
        <v/>
      </c>
      <c r="F227" s="78" t="str">
        <f>IF(ISNUMBER(Main!I119),IF(AND(C227&gt;E227,D227="halite"),'Tm-supplement'!AW227,'Th-Ph-rho-dPdT'!AP227),"")</f>
        <v/>
      </c>
      <c r="G227" s="78" t="str">
        <f>'Th-Ph-rho-dPdT'!AU227</f>
        <v/>
      </c>
      <c r="H227" s="20" t="str">
        <f>IF(Main!N119="","",IF(Main!N119="temperature estimate", "T", "P"))</f>
        <v/>
      </c>
      <c r="I227" s="78" t="str">
        <f>IF(OR(H227="",Main!O119=""),"",IF(H227="",E227,IF(H227="T",Main!O119, Main!I119+1/G227*(Main!O119-F227))))</f>
        <v/>
      </c>
      <c r="J227" s="78" t="str">
        <f>IF(AND(ISNUMBER(F227),ISNUMBER(G227)),IF(OR(H227="",Main!O119=""),"",IF(H227="",F227,IF(H227="P",Main!O119, F227+G227*(Main!O119-Main!I119)))),"")</f>
        <v/>
      </c>
    </row>
    <row r="228" spans="3:10">
      <c r="C228" s="20" t="str">
        <f>IF(ISNUMBER(Main!C120),Main!C120,"")</f>
        <v/>
      </c>
      <c r="D228" s="20">
        <f>Main!D120</f>
        <v>0</v>
      </c>
      <c r="E228" s="20" t="str">
        <f>IF(ISNUMBER(Main!E120),Main!E120,"")</f>
        <v/>
      </c>
      <c r="F228" s="78" t="str">
        <f>IF(ISNUMBER(Main!I120),IF(AND(C228&gt;E228,D228="halite"),'Tm-supplement'!AW228,'Th-Ph-rho-dPdT'!AP228),"")</f>
        <v/>
      </c>
      <c r="G228" s="78" t="str">
        <f>'Th-Ph-rho-dPdT'!AU228</f>
        <v/>
      </c>
      <c r="H228" s="20" t="str">
        <f>IF(Main!N120="","",IF(Main!N120="temperature estimate", "T", "P"))</f>
        <v/>
      </c>
      <c r="I228" s="78" t="str">
        <f>IF(OR(H228="",Main!O120=""),"",IF(H228="",E228,IF(H228="T",Main!O120, Main!I120+1/G228*(Main!O120-F228))))</f>
        <v/>
      </c>
      <c r="J228" s="78" t="str">
        <f>IF(AND(ISNUMBER(F228),ISNUMBER(G228)),IF(OR(H228="",Main!O120=""),"",IF(H228="",F228,IF(H228="P",Main!O120, F228+G228*(Main!O120-Main!I120)))),"")</f>
        <v/>
      </c>
    </row>
    <row r="229" spans="3:10">
      <c r="C229" s="20" t="str">
        <f>IF(ISNUMBER(Main!C121),Main!C121,"")</f>
        <v/>
      </c>
      <c r="D229" s="20">
        <f>Main!D121</f>
        <v>0</v>
      </c>
      <c r="E229" s="20" t="str">
        <f>IF(ISNUMBER(Main!E121),Main!E121,"")</f>
        <v/>
      </c>
      <c r="F229" s="78" t="str">
        <f>IF(ISNUMBER(Main!I121),IF(AND(C229&gt;E229,D229="halite"),'Tm-supplement'!AW229,'Th-Ph-rho-dPdT'!AP229),"")</f>
        <v/>
      </c>
      <c r="G229" s="78" t="str">
        <f>'Th-Ph-rho-dPdT'!AU229</f>
        <v/>
      </c>
      <c r="H229" s="20" t="str">
        <f>IF(Main!N121="","",IF(Main!N121="temperature estimate", "T", "P"))</f>
        <v/>
      </c>
      <c r="I229" s="78" t="str">
        <f>IF(OR(H229="",Main!O121=""),"",IF(H229="",E229,IF(H229="T",Main!O121, Main!I121+1/G229*(Main!O121-F229))))</f>
        <v/>
      </c>
      <c r="J229" s="78" t="str">
        <f>IF(AND(ISNUMBER(F229),ISNUMBER(G229)),IF(OR(H229="",Main!O121=""),"",IF(H229="",F229,IF(H229="P",Main!O121, F229+G229*(Main!O121-Main!I121)))),"")</f>
        <v/>
      </c>
    </row>
    <row r="230" spans="3:10">
      <c r="C230" s="20" t="str">
        <f>IF(ISNUMBER(Main!C122),Main!C122,"")</f>
        <v/>
      </c>
      <c r="D230" s="20">
        <f>Main!D122</f>
        <v>0</v>
      </c>
      <c r="E230" s="20" t="str">
        <f>IF(ISNUMBER(Main!E122),Main!E122,"")</f>
        <v/>
      </c>
      <c r="F230" s="78" t="str">
        <f>IF(ISNUMBER(Main!I122),IF(AND(C230&gt;E230,D230="halite"),'Tm-supplement'!AW230,'Th-Ph-rho-dPdT'!AP230),"")</f>
        <v/>
      </c>
      <c r="G230" s="78" t="str">
        <f>'Th-Ph-rho-dPdT'!AU230</f>
        <v/>
      </c>
      <c r="H230" s="20" t="str">
        <f>IF(Main!N122="","",IF(Main!N122="temperature estimate", "T", "P"))</f>
        <v/>
      </c>
      <c r="I230" s="78" t="str">
        <f>IF(OR(H230="",Main!O122=""),"",IF(H230="",E230,IF(H230="T",Main!O122, Main!I122+1/G230*(Main!O122-F230))))</f>
        <v/>
      </c>
      <c r="J230" s="78" t="str">
        <f>IF(AND(ISNUMBER(F230),ISNUMBER(G230)),IF(OR(H230="",Main!O122=""),"",IF(H230="",F230,IF(H230="P",Main!O122, F230+G230*(Main!O122-Main!I122)))),"")</f>
        <v/>
      </c>
    </row>
    <row r="231" spans="3:10">
      <c r="C231" s="20" t="str">
        <f>IF(ISNUMBER(Main!C123),Main!C123,"")</f>
        <v/>
      </c>
      <c r="D231" s="20">
        <f>Main!D123</f>
        <v>0</v>
      </c>
      <c r="E231" s="20" t="str">
        <f>IF(ISNUMBER(Main!E123),Main!E123,"")</f>
        <v/>
      </c>
      <c r="F231" s="78" t="str">
        <f>IF(ISNUMBER(Main!I123),IF(AND(C231&gt;E231,D231="halite"),'Tm-supplement'!AW231,'Th-Ph-rho-dPdT'!AP231),"")</f>
        <v/>
      </c>
      <c r="G231" s="78" t="str">
        <f>'Th-Ph-rho-dPdT'!AU231</f>
        <v/>
      </c>
      <c r="H231" s="20" t="str">
        <f>IF(Main!N123="","",IF(Main!N123="temperature estimate", "T", "P"))</f>
        <v/>
      </c>
      <c r="I231" s="78" t="str">
        <f>IF(OR(H231="",Main!O123=""),"",IF(H231="",E231,IF(H231="T",Main!O123, Main!I123+1/G231*(Main!O123-F231))))</f>
        <v/>
      </c>
      <c r="J231" s="78" t="str">
        <f>IF(AND(ISNUMBER(F231),ISNUMBER(G231)),IF(OR(H231="",Main!O123=""),"",IF(H231="",F231,IF(H231="P",Main!O123, F231+G231*(Main!O123-Main!I123)))),"")</f>
        <v/>
      </c>
    </row>
    <row r="232" spans="3:10">
      <c r="C232" s="20" t="str">
        <f>IF(ISNUMBER(Main!C124),Main!C124,"")</f>
        <v/>
      </c>
      <c r="D232" s="20">
        <f>Main!D124</f>
        <v>0</v>
      </c>
      <c r="E232" s="20" t="str">
        <f>IF(ISNUMBER(Main!E124),Main!E124,"")</f>
        <v/>
      </c>
      <c r="F232" s="78" t="str">
        <f>IF(ISNUMBER(Main!I124),IF(AND(C232&gt;E232,D232="halite"),'Tm-supplement'!AW232,'Th-Ph-rho-dPdT'!AP232),"")</f>
        <v/>
      </c>
      <c r="G232" s="78" t="str">
        <f>'Th-Ph-rho-dPdT'!AU232</f>
        <v/>
      </c>
      <c r="H232" s="20" t="str">
        <f>IF(Main!N124="","",IF(Main!N124="temperature estimate", "T", "P"))</f>
        <v/>
      </c>
      <c r="I232" s="78" t="str">
        <f>IF(OR(H232="",Main!O124=""),"",IF(H232="",E232,IF(H232="T",Main!O124, Main!I124+1/G232*(Main!O124-F232))))</f>
        <v/>
      </c>
      <c r="J232" s="78" t="str">
        <f>IF(AND(ISNUMBER(F232),ISNUMBER(G232)),IF(OR(H232="",Main!O124=""),"",IF(H232="",F232,IF(H232="P",Main!O124, F232+G232*(Main!O124-Main!I124)))),"")</f>
        <v/>
      </c>
    </row>
    <row r="233" spans="3:10">
      <c r="C233" s="20" t="str">
        <f>IF(ISNUMBER(Main!C125),Main!C125,"")</f>
        <v/>
      </c>
      <c r="D233" s="20">
        <f>Main!D125</f>
        <v>0</v>
      </c>
      <c r="E233" s="20" t="str">
        <f>IF(ISNUMBER(Main!E125),Main!E125,"")</f>
        <v/>
      </c>
      <c r="F233" s="78" t="str">
        <f>IF(ISNUMBER(Main!I125),IF(AND(C233&gt;E233,D233="halite"),'Tm-supplement'!AW233,'Th-Ph-rho-dPdT'!AP233),"")</f>
        <v/>
      </c>
      <c r="G233" s="78" t="str">
        <f>'Th-Ph-rho-dPdT'!AU233</f>
        <v/>
      </c>
      <c r="H233" s="20" t="str">
        <f>IF(Main!N125="","",IF(Main!N125="temperature estimate", "T", "P"))</f>
        <v/>
      </c>
      <c r="I233" s="78" t="str">
        <f>IF(OR(H233="",Main!O125=""),"",IF(H233="",E233,IF(H233="T",Main!O125, Main!I125+1/G233*(Main!O125-F233))))</f>
        <v/>
      </c>
      <c r="J233" s="78" t="str">
        <f>IF(AND(ISNUMBER(F233),ISNUMBER(G233)),IF(OR(H233="",Main!O125=""),"",IF(H233="",F233,IF(H233="P",Main!O125, F233+G233*(Main!O125-Main!I125)))),"")</f>
        <v/>
      </c>
    </row>
    <row r="234" spans="3:10">
      <c r="C234" s="20" t="str">
        <f>IF(ISNUMBER(Main!C126),Main!C126,"")</f>
        <v/>
      </c>
      <c r="D234" s="20">
        <f>Main!D126</f>
        <v>0</v>
      </c>
      <c r="E234" s="20" t="str">
        <f>IF(ISNUMBER(Main!E126),Main!E126,"")</f>
        <v/>
      </c>
      <c r="F234" s="78" t="str">
        <f>IF(ISNUMBER(Main!I126),IF(AND(C234&gt;E234,D234="halite"),'Tm-supplement'!AW234,'Th-Ph-rho-dPdT'!AP234),"")</f>
        <v/>
      </c>
      <c r="G234" s="78" t="str">
        <f>'Th-Ph-rho-dPdT'!AU234</f>
        <v/>
      </c>
      <c r="H234" s="20" t="str">
        <f>IF(Main!N126="","",IF(Main!N126="temperature estimate", "T", "P"))</f>
        <v/>
      </c>
      <c r="I234" s="78" t="str">
        <f>IF(OR(H234="",Main!O126=""),"",IF(H234="",E234,IF(H234="T",Main!O126, Main!I126+1/G234*(Main!O126-F234))))</f>
        <v/>
      </c>
      <c r="J234" s="78" t="str">
        <f>IF(AND(ISNUMBER(F234),ISNUMBER(G234)),IF(OR(H234="",Main!O126=""),"",IF(H234="",F234,IF(H234="P",Main!O126, F234+G234*(Main!O126-Main!I126)))),"")</f>
        <v/>
      </c>
    </row>
    <row r="235" spans="3:10">
      <c r="C235" s="20" t="str">
        <f>IF(ISNUMBER(Main!C127),Main!C127,"")</f>
        <v/>
      </c>
      <c r="D235" s="20">
        <f>Main!D127</f>
        <v>0</v>
      </c>
      <c r="E235" s="20" t="str">
        <f>IF(ISNUMBER(Main!E127),Main!E127,"")</f>
        <v/>
      </c>
      <c r="F235" s="78" t="str">
        <f>IF(ISNUMBER(Main!I127),IF(AND(C235&gt;E235,D235="halite"),'Tm-supplement'!AW235,'Th-Ph-rho-dPdT'!AP235),"")</f>
        <v/>
      </c>
      <c r="G235" s="78" t="str">
        <f>'Th-Ph-rho-dPdT'!AU235</f>
        <v/>
      </c>
      <c r="H235" s="20" t="str">
        <f>IF(Main!N127="","",IF(Main!N127="temperature estimate", "T", "P"))</f>
        <v/>
      </c>
      <c r="I235" s="78" t="str">
        <f>IF(OR(H235="",Main!O127=""),"",IF(H235="",E235,IF(H235="T",Main!O127, Main!I127+1/G235*(Main!O127-F235))))</f>
        <v/>
      </c>
      <c r="J235" s="78" t="str">
        <f>IF(AND(ISNUMBER(F235),ISNUMBER(G235)),IF(OR(H235="",Main!O127=""),"",IF(H235="",F235,IF(H235="P",Main!O127, F235+G235*(Main!O127-Main!I127)))),"")</f>
        <v/>
      </c>
    </row>
    <row r="236" spans="3:10">
      <c r="C236" s="20" t="str">
        <f>IF(ISNUMBER(Main!C128),Main!C128,"")</f>
        <v/>
      </c>
      <c r="D236" s="20">
        <f>Main!D128</f>
        <v>0</v>
      </c>
      <c r="E236" s="20" t="str">
        <f>IF(ISNUMBER(Main!E128),Main!E128,"")</f>
        <v/>
      </c>
      <c r="F236" s="78" t="str">
        <f>IF(ISNUMBER(Main!I128),IF(AND(C236&gt;E236,D236="halite"),'Tm-supplement'!AW236,'Th-Ph-rho-dPdT'!AP236),"")</f>
        <v/>
      </c>
      <c r="G236" s="78" t="str">
        <f>'Th-Ph-rho-dPdT'!AU236</f>
        <v/>
      </c>
      <c r="H236" s="20" t="str">
        <f>IF(Main!N128="","",IF(Main!N128="temperature estimate", "T", "P"))</f>
        <v/>
      </c>
      <c r="I236" s="78" t="str">
        <f>IF(OR(H236="",Main!O128=""),"",IF(H236="",E236,IF(H236="T",Main!O128, Main!I128+1/G236*(Main!O128-F236))))</f>
        <v/>
      </c>
      <c r="J236" s="78" t="str">
        <f>IF(AND(ISNUMBER(F236),ISNUMBER(G236)),IF(OR(H236="",Main!O128=""),"",IF(H236="",F236,IF(H236="P",Main!O128, F236+G236*(Main!O128-Main!I128)))),"")</f>
        <v/>
      </c>
    </row>
    <row r="237" spans="3:10">
      <c r="C237" s="20" t="str">
        <f>IF(ISNUMBER(Main!C129),Main!C129,"")</f>
        <v/>
      </c>
      <c r="D237" s="20">
        <f>Main!D129</f>
        <v>0</v>
      </c>
      <c r="E237" s="20" t="str">
        <f>IF(ISNUMBER(Main!E129),Main!E129,"")</f>
        <v/>
      </c>
      <c r="F237" s="78" t="str">
        <f>IF(ISNUMBER(Main!I129),IF(AND(C237&gt;E237,D237="halite"),'Tm-supplement'!AW237,'Th-Ph-rho-dPdT'!AP237),"")</f>
        <v/>
      </c>
      <c r="G237" s="78" t="str">
        <f>'Th-Ph-rho-dPdT'!AU237</f>
        <v/>
      </c>
      <c r="H237" s="20" t="str">
        <f>IF(Main!N129="","",IF(Main!N129="temperature estimate", "T", "P"))</f>
        <v/>
      </c>
      <c r="I237" s="78" t="str">
        <f>IF(OR(H237="",Main!O129=""),"",IF(H237="",E237,IF(H237="T",Main!O129, Main!I129+1/G237*(Main!O129-F237))))</f>
        <v/>
      </c>
      <c r="J237" s="78" t="str">
        <f>IF(AND(ISNUMBER(F237),ISNUMBER(G237)),IF(OR(H237="",Main!O129=""),"",IF(H237="",F237,IF(H237="P",Main!O129, F237+G237*(Main!O129-Main!I129)))),"")</f>
        <v/>
      </c>
    </row>
    <row r="238" spans="3:10">
      <c r="C238" s="20" t="str">
        <f>IF(ISNUMBER(Main!C130),Main!C130,"")</f>
        <v/>
      </c>
      <c r="D238" s="20">
        <f>Main!D130</f>
        <v>0</v>
      </c>
      <c r="E238" s="20" t="str">
        <f>IF(ISNUMBER(Main!E130),Main!E130,"")</f>
        <v/>
      </c>
      <c r="F238" s="78" t="str">
        <f>IF(ISNUMBER(Main!I130),IF(AND(C238&gt;E238,D238="halite"),'Tm-supplement'!AW238,'Th-Ph-rho-dPdT'!AP238),"")</f>
        <v/>
      </c>
      <c r="G238" s="78" t="str">
        <f>'Th-Ph-rho-dPdT'!AU238</f>
        <v/>
      </c>
      <c r="H238" s="20" t="str">
        <f>IF(Main!N130="","",IF(Main!N130="temperature estimate", "T", "P"))</f>
        <v/>
      </c>
      <c r="I238" s="78" t="str">
        <f>IF(OR(H238="",Main!O130=""),"",IF(H238="",E238,IF(H238="T",Main!O130, Main!I130+1/G238*(Main!O130-F238))))</f>
        <v/>
      </c>
      <c r="J238" s="78" t="str">
        <f>IF(AND(ISNUMBER(F238),ISNUMBER(G238)),IF(OR(H238="",Main!O130=""),"",IF(H238="",F238,IF(H238="P",Main!O130, F238+G238*(Main!O130-Main!I130)))),"")</f>
        <v/>
      </c>
    </row>
    <row r="239" spans="3:10">
      <c r="C239" s="20" t="str">
        <f>IF(ISNUMBER(Main!C131),Main!C131,"")</f>
        <v/>
      </c>
      <c r="D239" s="20">
        <f>Main!D131</f>
        <v>0</v>
      </c>
      <c r="E239" s="20" t="str">
        <f>IF(ISNUMBER(Main!E131),Main!E131,"")</f>
        <v/>
      </c>
      <c r="F239" s="78" t="str">
        <f>IF(ISNUMBER(Main!I131),IF(AND(C239&gt;E239,D239="halite"),'Tm-supplement'!AW239,'Th-Ph-rho-dPdT'!AP239),"")</f>
        <v/>
      </c>
      <c r="G239" s="78" t="str">
        <f>'Th-Ph-rho-dPdT'!AU239</f>
        <v/>
      </c>
      <c r="H239" s="20" t="str">
        <f>IF(Main!N131="","",IF(Main!N131="temperature estimate", "T", "P"))</f>
        <v/>
      </c>
      <c r="I239" s="78" t="str">
        <f>IF(OR(H239="",Main!O131=""),"",IF(H239="",E239,IF(H239="T",Main!O131, Main!I131+1/G239*(Main!O131-F239))))</f>
        <v/>
      </c>
      <c r="J239" s="78" t="str">
        <f>IF(AND(ISNUMBER(F239),ISNUMBER(G239)),IF(OR(H239="",Main!O131=""),"",IF(H239="",F239,IF(H239="P",Main!O131, F239+G239*(Main!O131-Main!I131)))),"")</f>
        <v/>
      </c>
    </row>
    <row r="240" spans="3:10">
      <c r="C240" s="20" t="str">
        <f>IF(ISNUMBER(Main!C132),Main!C132,"")</f>
        <v/>
      </c>
      <c r="D240" s="20">
        <f>Main!D132</f>
        <v>0</v>
      </c>
      <c r="E240" s="20" t="str">
        <f>IF(ISNUMBER(Main!E132),Main!E132,"")</f>
        <v/>
      </c>
      <c r="F240" s="78" t="str">
        <f>IF(ISNUMBER(Main!I132),IF(AND(C240&gt;E240,D240="halite"),'Tm-supplement'!AW240,'Th-Ph-rho-dPdT'!AP240),"")</f>
        <v/>
      </c>
      <c r="G240" s="78" t="str">
        <f>'Th-Ph-rho-dPdT'!AU240</f>
        <v/>
      </c>
      <c r="H240" s="20" t="str">
        <f>IF(Main!N132="","",IF(Main!N132="temperature estimate", "T", "P"))</f>
        <v/>
      </c>
      <c r="I240" s="78" t="str">
        <f>IF(OR(H240="",Main!O132=""),"",IF(H240="",E240,IF(H240="T",Main!O132, Main!I132+1/G240*(Main!O132-F240))))</f>
        <v/>
      </c>
      <c r="J240" s="78" t="str">
        <f>IF(AND(ISNUMBER(F240),ISNUMBER(G240)),IF(OR(H240="",Main!O132=""),"",IF(H240="",F240,IF(H240="P",Main!O132, F240+G240*(Main!O132-Main!I132)))),"")</f>
        <v/>
      </c>
    </row>
    <row r="241" spans="3:10">
      <c r="C241" s="20" t="str">
        <f>IF(ISNUMBER(Main!C133),Main!C133,"")</f>
        <v/>
      </c>
      <c r="D241" s="20">
        <f>Main!D133</f>
        <v>0</v>
      </c>
      <c r="E241" s="20" t="str">
        <f>IF(ISNUMBER(Main!E133),Main!E133,"")</f>
        <v/>
      </c>
      <c r="F241" s="78" t="str">
        <f>IF(ISNUMBER(Main!I133),IF(AND(C241&gt;E241,D241="halite"),'Tm-supplement'!AW241,'Th-Ph-rho-dPdT'!AP241),"")</f>
        <v/>
      </c>
      <c r="G241" s="78" t="str">
        <f>'Th-Ph-rho-dPdT'!AU241</f>
        <v/>
      </c>
      <c r="H241" s="20" t="str">
        <f>IF(Main!N133="","",IF(Main!N133="temperature estimate", "T", "P"))</f>
        <v/>
      </c>
      <c r="I241" s="78" t="str">
        <f>IF(OR(H241="",Main!O133=""),"",IF(H241="",E241,IF(H241="T",Main!O133, Main!I133+1/G241*(Main!O133-F241))))</f>
        <v/>
      </c>
      <c r="J241" s="78" t="str">
        <f>IF(AND(ISNUMBER(F241),ISNUMBER(G241)),IF(OR(H241="",Main!O133=""),"",IF(H241="",F241,IF(H241="P",Main!O133, F241+G241*(Main!O133-Main!I133)))),"")</f>
        <v/>
      </c>
    </row>
    <row r="242" spans="3:10">
      <c r="C242" s="20" t="str">
        <f>IF(ISNUMBER(Main!C134),Main!C134,"")</f>
        <v/>
      </c>
      <c r="D242" s="20">
        <f>Main!D134</f>
        <v>0</v>
      </c>
      <c r="E242" s="20" t="str">
        <f>IF(ISNUMBER(Main!E134),Main!E134,"")</f>
        <v/>
      </c>
      <c r="F242" s="78" t="str">
        <f>IF(ISNUMBER(Main!I134),IF(AND(C242&gt;E242,D242="halite"),'Tm-supplement'!AW242,'Th-Ph-rho-dPdT'!AP242),"")</f>
        <v/>
      </c>
      <c r="G242" s="78" t="str">
        <f>'Th-Ph-rho-dPdT'!AU242</f>
        <v/>
      </c>
      <c r="H242" s="20" t="str">
        <f>IF(Main!N134="","",IF(Main!N134="temperature estimate", "T", "P"))</f>
        <v/>
      </c>
      <c r="I242" s="78" t="str">
        <f>IF(OR(H242="",Main!O134=""),"",IF(H242="",E242,IF(H242="T",Main!O134, Main!I134+1/G242*(Main!O134-F242))))</f>
        <v/>
      </c>
      <c r="J242" s="78" t="str">
        <f>IF(AND(ISNUMBER(F242),ISNUMBER(G242)),IF(OR(H242="",Main!O134=""),"",IF(H242="",F242,IF(H242="P",Main!O134, F242+G242*(Main!O134-Main!I134)))),"")</f>
        <v/>
      </c>
    </row>
    <row r="243" spans="3:10">
      <c r="C243" s="20" t="str">
        <f>IF(ISNUMBER(Main!C135),Main!C135,"")</f>
        <v/>
      </c>
      <c r="D243" s="20">
        <f>Main!D135</f>
        <v>0</v>
      </c>
      <c r="E243" s="20" t="str">
        <f>IF(ISNUMBER(Main!E135),Main!E135,"")</f>
        <v/>
      </c>
      <c r="F243" s="78" t="str">
        <f>IF(ISNUMBER(Main!I135),IF(AND(C243&gt;E243,D243="halite"),'Tm-supplement'!AW243,'Th-Ph-rho-dPdT'!AP243),"")</f>
        <v/>
      </c>
      <c r="G243" s="78" t="str">
        <f>'Th-Ph-rho-dPdT'!AU243</f>
        <v/>
      </c>
      <c r="H243" s="20" t="str">
        <f>IF(Main!N135="","",IF(Main!N135="temperature estimate", "T", "P"))</f>
        <v/>
      </c>
      <c r="I243" s="78" t="str">
        <f>IF(OR(H243="",Main!O135=""),"",IF(H243="",E243,IF(H243="T",Main!O135, Main!I135+1/G243*(Main!O135-F243))))</f>
        <v/>
      </c>
      <c r="J243" s="78" t="str">
        <f>IF(AND(ISNUMBER(F243),ISNUMBER(G243)),IF(OR(H243="",Main!O135=""),"",IF(H243="",F243,IF(H243="P",Main!O135, F243+G243*(Main!O135-Main!I135)))),"")</f>
        <v/>
      </c>
    </row>
    <row r="244" spans="3:10">
      <c r="C244" s="20" t="str">
        <f>IF(ISNUMBER(Main!C136),Main!C136,"")</f>
        <v/>
      </c>
      <c r="D244" s="20">
        <f>Main!D136</f>
        <v>0</v>
      </c>
      <c r="E244" s="20" t="str">
        <f>IF(ISNUMBER(Main!E136),Main!E136,"")</f>
        <v/>
      </c>
      <c r="F244" s="78" t="str">
        <f>IF(ISNUMBER(Main!I136),IF(AND(C244&gt;E244,D244="halite"),'Tm-supplement'!AW244,'Th-Ph-rho-dPdT'!AP244),"")</f>
        <v/>
      </c>
      <c r="G244" s="78" t="str">
        <f>'Th-Ph-rho-dPdT'!AU244</f>
        <v/>
      </c>
      <c r="H244" s="20" t="str">
        <f>IF(Main!N136="","",IF(Main!N136="temperature estimate", "T", "P"))</f>
        <v/>
      </c>
      <c r="I244" s="78" t="str">
        <f>IF(OR(H244="",Main!O136=""),"",IF(H244="",E244,IF(H244="T",Main!O136, Main!I136+1/G244*(Main!O136-F244))))</f>
        <v/>
      </c>
      <c r="J244" s="78" t="str">
        <f>IF(AND(ISNUMBER(F244),ISNUMBER(G244)),IF(OR(H244="",Main!O136=""),"",IF(H244="",F244,IF(H244="P",Main!O136, F244+G244*(Main!O136-Main!I136)))),"")</f>
        <v/>
      </c>
    </row>
    <row r="245" spans="3:10">
      <c r="C245" s="20" t="str">
        <f>IF(ISNUMBER(Main!C137),Main!C137,"")</f>
        <v/>
      </c>
      <c r="D245" s="20">
        <f>Main!D137</f>
        <v>0</v>
      </c>
      <c r="E245" s="20" t="str">
        <f>IF(ISNUMBER(Main!E137),Main!E137,"")</f>
        <v/>
      </c>
      <c r="F245" s="78" t="str">
        <f>IF(ISNUMBER(Main!I137),IF(AND(C245&gt;E245,D245="halite"),'Tm-supplement'!AW245,'Th-Ph-rho-dPdT'!AP245),"")</f>
        <v/>
      </c>
      <c r="G245" s="78" t="str">
        <f>'Th-Ph-rho-dPdT'!AU245</f>
        <v/>
      </c>
      <c r="H245" s="20" t="str">
        <f>IF(Main!N137="","",IF(Main!N137="temperature estimate", "T", "P"))</f>
        <v/>
      </c>
      <c r="I245" s="78" t="str">
        <f>IF(OR(H245="",Main!O137=""),"",IF(H245="",E245,IF(H245="T",Main!O137, Main!I137+1/G245*(Main!O137-F245))))</f>
        <v/>
      </c>
      <c r="J245" s="78" t="str">
        <f>IF(AND(ISNUMBER(F245),ISNUMBER(G245)),IF(OR(H245="",Main!O137=""),"",IF(H245="",F245,IF(H245="P",Main!O137, F245+G245*(Main!O137-Main!I137)))),"")</f>
        <v/>
      </c>
    </row>
    <row r="246" spans="3:10">
      <c r="C246" s="20" t="str">
        <f>IF(ISNUMBER(Main!C138),Main!C138,"")</f>
        <v/>
      </c>
      <c r="D246" s="20">
        <f>Main!D138</f>
        <v>0</v>
      </c>
      <c r="E246" s="20" t="str">
        <f>IF(ISNUMBER(Main!E138),Main!E138,"")</f>
        <v/>
      </c>
      <c r="F246" s="78" t="str">
        <f>IF(ISNUMBER(Main!I138),IF(AND(C246&gt;E246,D246="halite"),'Tm-supplement'!AW246,'Th-Ph-rho-dPdT'!AP246),"")</f>
        <v/>
      </c>
      <c r="G246" s="78" t="str">
        <f>'Th-Ph-rho-dPdT'!AU246</f>
        <v/>
      </c>
      <c r="H246" s="20" t="str">
        <f>IF(Main!N138="","",IF(Main!N138="temperature estimate", "T", "P"))</f>
        <v/>
      </c>
      <c r="I246" s="78" t="str">
        <f>IF(OR(H246="",Main!O138=""),"",IF(H246="",E246,IF(H246="T",Main!O138, Main!I138+1/G246*(Main!O138-F246))))</f>
        <v/>
      </c>
      <c r="J246" s="78" t="str">
        <f>IF(AND(ISNUMBER(F246),ISNUMBER(G246)),IF(OR(H246="",Main!O138=""),"",IF(H246="",F246,IF(H246="P",Main!O138, F246+G246*(Main!O138-Main!I138)))),"")</f>
        <v/>
      </c>
    </row>
    <row r="247" spans="3:10">
      <c r="C247" s="20" t="str">
        <f>IF(ISNUMBER(Main!C139),Main!C139,"")</f>
        <v/>
      </c>
      <c r="D247" s="20">
        <f>Main!D139</f>
        <v>0</v>
      </c>
      <c r="E247" s="20" t="str">
        <f>IF(ISNUMBER(Main!E139),Main!E139,"")</f>
        <v/>
      </c>
      <c r="F247" s="78" t="str">
        <f>IF(ISNUMBER(Main!I139),IF(AND(C247&gt;E247,D247="halite"),'Tm-supplement'!AW247,'Th-Ph-rho-dPdT'!AP247),"")</f>
        <v/>
      </c>
      <c r="G247" s="78" t="str">
        <f>'Th-Ph-rho-dPdT'!AU247</f>
        <v/>
      </c>
      <c r="H247" s="20" t="str">
        <f>IF(Main!N139="","",IF(Main!N139="temperature estimate", "T", "P"))</f>
        <v/>
      </c>
      <c r="I247" s="78" t="str">
        <f>IF(OR(H247="",Main!O139=""),"",IF(H247="",E247,IF(H247="T",Main!O139, Main!I139+1/G247*(Main!O139-F247))))</f>
        <v/>
      </c>
      <c r="J247" s="78" t="str">
        <f>IF(AND(ISNUMBER(F247),ISNUMBER(G247)),IF(OR(H247="",Main!O139=""),"",IF(H247="",F247,IF(H247="P",Main!O139, F247+G247*(Main!O139-Main!I139)))),"")</f>
        <v/>
      </c>
    </row>
    <row r="248" spans="3:10">
      <c r="C248" s="20" t="str">
        <f>IF(ISNUMBER(Main!C140),Main!C140,"")</f>
        <v/>
      </c>
      <c r="D248" s="20">
        <f>Main!D140</f>
        <v>0</v>
      </c>
      <c r="E248" s="20" t="str">
        <f>IF(ISNUMBER(Main!E140),Main!E140,"")</f>
        <v/>
      </c>
      <c r="F248" s="78" t="str">
        <f>IF(ISNUMBER(Main!I140),IF(AND(C248&gt;E248,D248="halite"),'Tm-supplement'!AW248,'Th-Ph-rho-dPdT'!AP248),"")</f>
        <v/>
      </c>
      <c r="G248" s="78" t="str">
        <f>'Th-Ph-rho-dPdT'!AU248</f>
        <v/>
      </c>
      <c r="H248" s="20" t="str">
        <f>IF(Main!N140="","",IF(Main!N140="temperature estimate", "T", "P"))</f>
        <v/>
      </c>
      <c r="I248" s="78" t="str">
        <f>IF(OR(H248="",Main!O140=""),"",IF(H248="",E248,IF(H248="T",Main!O140, Main!I140+1/G248*(Main!O140-F248))))</f>
        <v/>
      </c>
      <c r="J248" s="78" t="str">
        <f>IF(AND(ISNUMBER(F248),ISNUMBER(G248)),IF(OR(H248="",Main!O140=""),"",IF(H248="",F248,IF(H248="P",Main!O140, F248+G248*(Main!O140-Main!I140)))),"")</f>
        <v/>
      </c>
    </row>
    <row r="249" spans="3:10">
      <c r="C249" s="20" t="str">
        <f>IF(ISNUMBER(Main!C141),Main!C141,"")</f>
        <v/>
      </c>
      <c r="D249" s="20">
        <f>Main!D141</f>
        <v>0</v>
      </c>
      <c r="E249" s="20" t="str">
        <f>IF(ISNUMBER(Main!E141),Main!E141,"")</f>
        <v/>
      </c>
      <c r="F249" s="78" t="str">
        <f>IF(ISNUMBER(Main!I141),IF(AND(C249&gt;E249,D249="halite"),'Tm-supplement'!AW249,'Th-Ph-rho-dPdT'!AP249),"")</f>
        <v/>
      </c>
      <c r="G249" s="78" t="str">
        <f>'Th-Ph-rho-dPdT'!AU249</f>
        <v/>
      </c>
      <c r="H249" s="20" t="str">
        <f>IF(Main!N141="","",IF(Main!N141="temperature estimate", "T", "P"))</f>
        <v/>
      </c>
      <c r="I249" s="78" t="str">
        <f>IF(OR(H249="",Main!O141=""),"",IF(H249="",E249,IF(H249="T",Main!O141, Main!I141+1/G249*(Main!O141-F249))))</f>
        <v/>
      </c>
      <c r="J249" s="78" t="str">
        <f>IF(AND(ISNUMBER(F249),ISNUMBER(G249)),IF(OR(H249="",Main!O141=""),"",IF(H249="",F249,IF(H249="P",Main!O141, F249+G249*(Main!O141-Main!I141)))),"")</f>
        <v/>
      </c>
    </row>
    <row r="250" spans="3:10">
      <c r="C250" s="20" t="str">
        <f>IF(ISNUMBER(Main!C142),Main!C142,"")</f>
        <v/>
      </c>
      <c r="D250" s="20">
        <f>Main!D142</f>
        <v>0</v>
      </c>
      <c r="E250" s="20" t="str">
        <f>IF(ISNUMBER(Main!E142),Main!E142,"")</f>
        <v/>
      </c>
      <c r="F250" s="78" t="str">
        <f>IF(ISNUMBER(Main!I142),IF(AND(C250&gt;E250,D250="halite"),'Tm-supplement'!AW250,'Th-Ph-rho-dPdT'!AP250),"")</f>
        <v/>
      </c>
      <c r="G250" s="78" t="str">
        <f>'Th-Ph-rho-dPdT'!AU250</f>
        <v/>
      </c>
      <c r="H250" s="20" t="str">
        <f>IF(Main!N142="","",IF(Main!N142="temperature estimate", "T", "P"))</f>
        <v/>
      </c>
      <c r="I250" s="78" t="str">
        <f>IF(OR(H250="",Main!O142=""),"",IF(H250="",E250,IF(H250="T",Main!O142, Main!I142+1/G250*(Main!O142-F250))))</f>
        <v/>
      </c>
      <c r="J250" s="78" t="str">
        <f>IF(AND(ISNUMBER(F250),ISNUMBER(G250)),IF(OR(H250="",Main!O142=""),"",IF(H250="",F250,IF(H250="P",Main!O142, F250+G250*(Main!O142-Main!I142)))),"")</f>
        <v/>
      </c>
    </row>
    <row r="251" spans="3:10">
      <c r="C251" s="20" t="str">
        <f>IF(ISNUMBER(Main!C143),Main!C143,"")</f>
        <v/>
      </c>
      <c r="D251" s="20">
        <f>Main!D143</f>
        <v>0</v>
      </c>
      <c r="E251" s="20" t="str">
        <f>IF(ISNUMBER(Main!E143),Main!E143,"")</f>
        <v/>
      </c>
      <c r="F251" s="78" t="str">
        <f>IF(ISNUMBER(Main!I143),IF(AND(C251&gt;E251,D251="halite"),'Tm-supplement'!AW251,'Th-Ph-rho-dPdT'!AP251),"")</f>
        <v/>
      </c>
      <c r="G251" s="78" t="str">
        <f>'Th-Ph-rho-dPdT'!AU251</f>
        <v/>
      </c>
      <c r="H251" s="20" t="str">
        <f>IF(Main!N143="","",IF(Main!N143="temperature estimate", "T", "P"))</f>
        <v/>
      </c>
      <c r="I251" s="78" t="str">
        <f>IF(OR(H251="",Main!O143=""),"",IF(H251="",E251,IF(H251="T",Main!O143, Main!I143+1/G251*(Main!O143-F251))))</f>
        <v/>
      </c>
      <c r="J251" s="78" t="str">
        <f>IF(AND(ISNUMBER(F251),ISNUMBER(G251)),IF(OR(H251="",Main!O143=""),"",IF(H251="",F251,IF(H251="P",Main!O143, F251+G251*(Main!O143-Main!I143)))),"")</f>
        <v/>
      </c>
    </row>
    <row r="252" spans="3:10">
      <c r="C252" s="20" t="str">
        <f>IF(ISNUMBER(Main!C144),Main!C144,"")</f>
        <v/>
      </c>
      <c r="D252" s="20">
        <f>Main!D144</f>
        <v>0</v>
      </c>
      <c r="E252" s="20" t="str">
        <f>IF(ISNUMBER(Main!E144),Main!E144,"")</f>
        <v/>
      </c>
      <c r="F252" s="78" t="str">
        <f>IF(ISNUMBER(Main!I144),IF(AND(C252&gt;E252,D252="halite"),'Tm-supplement'!AW252,'Th-Ph-rho-dPdT'!AP252),"")</f>
        <v/>
      </c>
      <c r="G252" s="78" t="str">
        <f>'Th-Ph-rho-dPdT'!AU252</f>
        <v/>
      </c>
      <c r="H252" s="20" t="str">
        <f>IF(Main!N144="","",IF(Main!N144="temperature estimate", "T", "P"))</f>
        <v/>
      </c>
      <c r="I252" s="78" t="str">
        <f>IF(OR(H252="",Main!O144=""),"",IF(H252="",E252,IF(H252="T",Main!O144, Main!I144+1/G252*(Main!O144-F252))))</f>
        <v/>
      </c>
      <c r="J252" s="78" t="str">
        <f>IF(AND(ISNUMBER(F252),ISNUMBER(G252)),IF(OR(H252="",Main!O144=""),"",IF(H252="",F252,IF(H252="P",Main!O144, F252+G252*(Main!O144-Main!I144)))),"")</f>
        <v/>
      </c>
    </row>
    <row r="253" spans="3:10">
      <c r="C253" s="20" t="str">
        <f>IF(ISNUMBER(Main!C145),Main!C145,"")</f>
        <v/>
      </c>
      <c r="D253" s="20">
        <f>Main!D145</f>
        <v>0</v>
      </c>
      <c r="E253" s="20" t="str">
        <f>IF(ISNUMBER(Main!E145),Main!E145,"")</f>
        <v/>
      </c>
      <c r="F253" s="78" t="str">
        <f>IF(ISNUMBER(Main!I145),IF(AND(C253&gt;E253,D253="halite"),'Tm-supplement'!AW253,'Th-Ph-rho-dPdT'!AP253),"")</f>
        <v/>
      </c>
      <c r="G253" s="78" t="str">
        <f>'Th-Ph-rho-dPdT'!AU253</f>
        <v/>
      </c>
      <c r="H253" s="20" t="str">
        <f>IF(Main!N145="","",IF(Main!N145="temperature estimate", "T", "P"))</f>
        <v/>
      </c>
      <c r="I253" s="78" t="str">
        <f>IF(OR(H253="",Main!O145=""),"",IF(H253="",E253,IF(H253="T",Main!O145, Main!I145+1/G253*(Main!O145-F253))))</f>
        <v/>
      </c>
      <c r="J253" s="78" t="str">
        <f>IF(AND(ISNUMBER(F253),ISNUMBER(G253)),IF(OR(H253="",Main!O145=""),"",IF(H253="",F253,IF(H253="P",Main!O145, F253+G253*(Main!O145-Main!I145)))),"")</f>
        <v/>
      </c>
    </row>
    <row r="254" spans="3:10">
      <c r="C254" s="20" t="str">
        <f>IF(ISNUMBER(Main!C146),Main!C146,"")</f>
        <v/>
      </c>
      <c r="D254" s="20">
        <f>Main!D146</f>
        <v>0</v>
      </c>
      <c r="E254" s="20" t="str">
        <f>IF(ISNUMBER(Main!E146),Main!E146,"")</f>
        <v/>
      </c>
      <c r="F254" s="78" t="str">
        <f>IF(ISNUMBER(Main!I146),IF(AND(C254&gt;E254,D254="halite"),'Tm-supplement'!AW254,'Th-Ph-rho-dPdT'!AP254),"")</f>
        <v/>
      </c>
      <c r="G254" s="78" t="str">
        <f>'Th-Ph-rho-dPdT'!AU254</f>
        <v/>
      </c>
      <c r="H254" s="20" t="str">
        <f>IF(Main!N146="","",IF(Main!N146="temperature estimate", "T", "P"))</f>
        <v/>
      </c>
      <c r="I254" s="78" t="str">
        <f>IF(OR(H254="",Main!O146=""),"",IF(H254="",E254,IF(H254="T",Main!O146, Main!I146+1/G254*(Main!O146-F254))))</f>
        <v/>
      </c>
      <c r="J254" s="78" t="str">
        <f>IF(AND(ISNUMBER(F254),ISNUMBER(G254)),IF(OR(H254="",Main!O146=""),"",IF(H254="",F254,IF(H254="P",Main!O146, F254+G254*(Main!O146-Main!I146)))),"")</f>
        <v/>
      </c>
    </row>
    <row r="255" spans="3:10">
      <c r="C255" s="20" t="str">
        <f>IF(ISNUMBER(Main!C147),Main!C147,"")</f>
        <v/>
      </c>
      <c r="D255" s="20">
        <f>Main!D147</f>
        <v>0</v>
      </c>
      <c r="E255" s="20" t="str">
        <f>IF(ISNUMBER(Main!E147),Main!E147,"")</f>
        <v/>
      </c>
      <c r="F255" s="78" t="str">
        <f>IF(ISNUMBER(Main!I147),IF(AND(C255&gt;E255,D255="halite"),'Tm-supplement'!AW255,'Th-Ph-rho-dPdT'!AP255),"")</f>
        <v/>
      </c>
      <c r="G255" s="78" t="str">
        <f>'Th-Ph-rho-dPdT'!AU255</f>
        <v/>
      </c>
      <c r="H255" s="20" t="str">
        <f>IF(Main!N147="","",IF(Main!N147="temperature estimate", "T", "P"))</f>
        <v/>
      </c>
      <c r="I255" s="78" t="str">
        <f>IF(OR(H255="",Main!O147=""),"",IF(H255="",E255,IF(H255="T",Main!O147, Main!I147+1/G255*(Main!O147-F255))))</f>
        <v/>
      </c>
      <c r="J255" s="78" t="str">
        <f>IF(AND(ISNUMBER(F255),ISNUMBER(G255)),IF(OR(H255="",Main!O147=""),"",IF(H255="",F255,IF(H255="P",Main!O147, F255+G255*(Main!O147-Main!I147)))),"")</f>
        <v/>
      </c>
    </row>
    <row r="256" spans="3:10">
      <c r="C256" s="20" t="str">
        <f>IF(ISNUMBER(Main!C148),Main!C148,"")</f>
        <v/>
      </c>
      <c r="D256" s="20">
        <f>Main!D148</f>
        <v>0</v>
      </c>
      <c r="E256" s="20" t="str">
        <f>IF(ISNUMBER(Main!E148),Main!E148,"")</f>
        <v/>
      </c>
      <c r="F256" s="78" t="str">
        <f>IF(ISNUMBER(Main!I148),IF(AND(C256&gt;E256,D256="halite"),'Tm-supplement'!AW256,'Th-Ph-rho-dPdT'!AP256),"")</f>
        <v/>
      </c>
      <c r="G256" s="78" t="str">
        <f>'Th-Ph-rho-dPdT'!AU256</f>
        <v/>
      </c>
      <c r="H256" s="20" t="str">
        <f>IF(Main!N148="","",IF(Main!N148="temperature estimate", "T", "P"))</f>
        <v/>
      </c>
      <c r="I256" s="78" t="str">
        <f>IF(OR(H256="",Main!O148=""),"",IF(H256="",E256,IF(H256="T",Main!O148, Main!I148+1/G256*(Main!O148-F256))))</f>
        <v/>
      </c>
      <c r="J256" s="78" t="str">
        <f>IF(AND(ISNUMBER(F256),ISNUMBER(G256)),IF(OR(H256="",Main!O148=""),"",IF(H256="",F256,IF(H256="P",Main!O148, F256+G256*(Main!O148-Main!I148)))),"")</f>
        <v/>
      </c>
    </row>
    <row r="257" spans="3:10">
      <c r="C257" s="20" t="str">
        <f>IF(ISNUMBER(Main!C149),Main!C149,"")</f>
        <v/>
      </c>
      <c r="D257" s="20">
        <f>Main!D149</f>
        <v>0</v>
      </c>
      <c r="E257" s="20" t="str">
        <f>IF(ISNUMBER(Main!E149),Main!E149,"")</f>
        <v/>
      </c>
      <c r="F257" s="78" t="str">
        <f>IF(ISNUMBER(Main!I149),IF(AND(C257&gt;E257,D257="halite"),'Tm-supplement'!AW257,'Th-Ph-rho-dPdT'!AP257),"")</f>
        <v/>
      </c>
      <c r="G257" s="78" t="str">
        <f>'Th-Ph-rho-dPdT'!AU257</f>
        <v/>
      </c>
      <c r="H257" s="20" t="str">
        <f>IF(Main!N149="","",IF(Main!N149="temperature estimate", "T", "P"))</f>
        <v/>
      </c>
      <c r="I257" s="78" t="str">
        <f>IF(OR(H257="",Main!O149=""),"",IF(H257="",E257,IF(H257="T",Main!O149, Main!I149+1/G257*(Main!O149-F257))))</f>
        <v/>
      </c>
      <c r="J257" s="78" t="str">
        <f>IF(AND(ISNUMBER(F257),ISNUMBER(G257)),IF(OR(H257="",Main!O149=""),"",IF(H257="",F257,IF(H257="P",Main!O149, F257+G257*(Main!O149-Main!I149)))),"")</f>
        <v/>
      </c>
    </row>
    <row r="258" spans="3:10">
      <c r="C258" s="20" t="str">
        <f>IF(ISNUMBER(Main!C150),Main!C150,"")</f>
        <v/>
      </c>
      <c r="D258" s="20">
        <f>Main!D150</f>
        <v>0</v>
      </c>
      <c r="E258" s="20" t="str">
        <f>IF(ISNUMBER(Main!E150),Main!E150,"")</f>
        <v/>
      </c>
      <c r="F258" s="78" t="str">
        <f>IF(ISNUMBER(Main!I150),IF(AND(C258&gt;E258,D258="halite"),'Tm-supplement'!AW258,'Th-Ph-rho-dPdT'!AP258),"")</f>
        <v/>
      </c>
      <c r="G258" s="78" t="str">
        <f>'Th-Ph-rho-dPdT'!AU258</f>
        <v/>
      </c>
      <c r="H258" s="20" t="str">
        <f>IF(Main!N150="","",IF(Main!N150="temperature estimate", "T", "P"))</f>
        <v/>
      </c>
      <c r="I258" s="78" t="str">
        <f>IF(OR(H258="",Main!O150=""),"",IF(H258="",E258,IF(H258="T",Main!O150, Main!I150+1/G258*(Main!O150-F258))))</f>
        <v/>
      </c>
      <c r="J258" s="78" t="str">
        <f>IF(AND(ISNUMBER(F258),ISNUMBER(G258)),IF(OR(H258="",Main!O150=""),"",IF(H258="",F258,IF(H258="P",Main!O150, F258+G258*(Main!O150-Main!I150)))),"")</f>
        <v/>
      </c>
    </row>
    <row r="259" spans="3:10">
      <c r="C259" s="20" t="str">
        <f>IF(ISNUMBER(Main!C151),Main!C151,"")</f>
        <v/>
      </c>
      <c r="D259" s="20">
        <f>Main!D151</f>
        <v>0</v>
      </c>
      <c r="E259" s="20" t="str">
        <f>IF(ISNUMBER(Main!E151),Main!E151,"")</f>
        <v/>
      </c>
      <c r="F259" s="78" t="str">
        <f>IF(ISNUMBER(Main!I151),IF(AND(C259&gt;E259,D259="halite"),'Tm-supplement'!AW259,'Th-Ph-rho-dPdT'!AP259),"")</f>
        <v/>
      </c>
      <c r="G259" s="78" t="str">
        <f>'Th-Ph-rho-dPdT'!AU259</f>
        <v/>
      </c>
      <c r="H259" s="20" t="str">
        <f>IF(Main!N151="","",IF(Main!N151="temperature estimate", "T", "P"))</f>
        <v/>
      </c>
      <c r="I259" s="78" t="str">
        <f>IF(OR(H259="",Main!O151=""),"",IF(H259="",E259,IF(H259="T",Main!O151, Main!I151+1/G259*(Main!O151-F259))))</f>
        <v/>
      </c>
      <c r="J259" s="78" t="str">
        <f>IF(AND(ISNUMBER(F259),ISNUMBER(G259)),IF(OR(H259="",Main!O151=""),"",IF(H259="",F259,IF(H259="P",Main!O151, F259+G259*(Main!O151-Main!I151)))),"")</f>
        <v/>
      </c>
    </row>
    <row r="260" spans="3:10">
      <c r="C260" s="20" t="str">
        <f>IF(ISNUMBER(Main!C152),Main!C152,"")</f>
        <v/>
      </c>
      <c r="D260" s="20">
        <f>Main!D152</f>
        <v>0</v>
      </c>
      <c r="E260" s="20" t="str">
        <f>IF(ISNUMBER(Main!E152),Main!E152,"")</f>
        <v/>
      </c>
      <c r="F260" s="78" t="str">
        <f>IF(ISNUMBER(Main!I152),IF(AND(C260&gt;E260,D260="halite"),'Tm-supplement'!AW260,'Th-Ph-rho-dPdT'!AP260),"")</f>
        <v/>
      </c>
      <c r="G260" s="78" t="str">
        <f>'Th-Ph-rho-dPdT'!AU260</f>
        <v/>
      </c>
      <c r="H260" s="20" t="str">
        <f>IF(Main!N152="","",IF(Main!N152="temperature estimate", "T", "P"))</f>
        <v/>
      </c>
      <c r="I260" s="78" t="str">
        <f>IF(OR(H260="",Main!O152=""),"",IF(H260="",E260,IF(H260="T",Main!O152, Main!I152+1/G260*(Main!O152-F260))))</f>
        <v/>
      </c>
      <c r="J260" s="78" t="str">
        <f>IF(AND(ISNUMBER(F260),ISNUMBER(G260)),IF(OR(H260="",Main!O152=""),"",IF(H260="",F260,IF(H260="P",Main!O152, F260+G260*(Main!O152-Main!I152)))),"")</f>
        <v/>
      </c>
    </row>
    <row r="261" spans="3:10">
      <c r="C261" s="20" t="str">
        <f>IF(ISNUMBER(Main!C153),Main!C153,"")</f>
        <v/>
      </c>
      <c r="D261" s="20">
        <f>Main!D153</f>
        <v>0</v>
      </c>
      <c r="E261" s="20" t="str">
        <f>IF(ISNUMBER(Main!E153),Main!E153,"")</f>
        <v/>
      </c>
      <c r="F261" s="78" t="str">
        <f>IF(ISNUMBER(Main!I153),IF(AND(C261&gt;E261,D261="halite"),'Tm-supplement'!AW261,'Th-Ph-rho-dPdT'!AP261),"")</f>
        <v/>
      </c>
      <c r="G261" s="78" t="str">
        <f>'Th-Ph-rho-dPdT'!AU261</f>
        <v/>
      </c>
      <c r="H261" s="20" t="str">
        <f>IF(Main!N153="","",IF(Main!N153="temperature estimate", "T", "P"))</f>
        <v/>
      </c>
      <c r="I261" s="78" t="str">
        <f>IF(OR(H261="",Main!O153=""),"",IF(H261="",E261,IF(H261="T",Main!O153, Main!I153+1/G261*(Main!O153-F261))))</f>
        <v/>
      </c>
      <c r="J261" s="78" t="str">
        <f>IF(AND(ISNUMBER(F261),ISNUMBER(G261)),IF(OR(H261="",Main!O153=""),"",IF(H261="",F261,IF(H261="P",Main!O153, F261+G261*(Main!O153-Main!I153)))),"")</f>
        <v/>
      </c>
    </row>
    <row r="262" spans="3:10">
      <c r="C262" s="20" t="str">
        <f>IF(ISNUMBER(Main!C154),Main!C154,"")</f>
        <v/>
      </c>
      <c r="D262" s="20">
        <f>Main!D154</f>
        <v>0</v>
      </c>
      <c r="E262" s="20" t="str">
        <f>IF(ISNUMBER(Main!E154),Main!E154,"")</f>
        <v/>
      </c>
      <c r="F262" s="78" t="str">
        <f>IF(ISNUMBER(Main!I154),IF(AND(C262&gt;E262,D262="halite"),'Tm-supplement'!AW262,'Th-Ph-rho-dPdT'!AP262),"")</f>
        <v/>
      </c>
      <c r="G262" s="78" t="str">
        <f>'Th-Ph-rho-dPdT'!AU262</f>
        <v/>
      </c>
      <c r="H262" s="20" t="str">
        <f>IF(Main!N154="","",IF(Main!N154="temperature estimate", "T", "P"))</f>
        <v/>
      </c>
      <c r="I262" s="78" t="str">
        <f>IF(OR(H262="",Main!O154=""),"",IF(H262="",E262,IF(H262="T",Main!O154, Main!I154+1/G262*(Main!O154-F262))))</f>
        <v/>
      </c>
      <c r="J262" s="78" t="str">
        <f>IF(AND(ISNUMBER(F262),ISNUMBER(G262)),IF(OR(H262="",Main!O154=""),"",IF(H262="",F262,IF(H262="P",Main!O154, F262+G262*(Main!O154-Main!I154)))),"")</f>
        <v/>
      </c>
    </row>
    <row r="263" spans="3:10">
      <c r="C263" s="20" t="str">
        <f>IF(ISNUMBER(Main!C155),Main!C155,"")</f>
        <v/>
      </c>
      <c r="D263" s="20">
        <f>Main!D155</f>
        <v>0</v>
      </c>
      <c r="E263" s="20" t="str">
        <f>IF(ISNUMBER(Main!E155),Main!E155,"")</f>
        <v/>
      </c>
      <c r="F263" s="78" t="str">
        <f>IF(ISNUMBER(Main!I155),IF(AND(C263&gt;E263,D263="halite"),'Tm-supplement'!AW263,'Th-Ph-rho-dPdT'!AP263),"")</f>
        <v/>
      </c>
      <c r="G263" s="78" t="str">
        <f>'Th-Ph-rho-dPdT'!AU263</f>
        <v/>
      </c>
      <c r="H263" s="20" t="str">
        <f>IF(Main!N155="","",IF(Main!N155="temperature estimate", "T", "P"))</f>
        <v/>
      </c>
      <c r="I263" s="78" t="str">
        <f>IF(OR(H263="",Main!O155=""),"",IF(H263="",E263,IF(H263="T",Main!O155, Main!I155+1/G263*(Main!O155-F263))))</f>
        <v/>
      </c>
      <c r="J263" s="78" t="str">
        <f>IF(AND(ISNUMBER(F263),ISNUMBER(G263)),IF(OR(H263="",Main!O155=""),"",IF(H263="",F263,IF(H263="P",Main!O155, F263+G263*(Main!O155-Main!I155)))),"")</f>
        <v/>
      </c>
    </row>
    <row r="264" spans="3:10">
      <c r="C264" s="20" t="str">
        <f>IF(ISNUMBER(Main!C156),Main!C156,"")</f>
        <v/>
      </c>
      <c r="D264" s="20">
        <f>Main!D156</f>
        <v>0</v>
      </c>
      <c r="E264" s="20" t="str">
        <f>IF(ISNUMBER(Main!E156),Main!E156,"")</f>
        <v/>
      </c>
      <c r="F264" s="78" t="str">
        <f>IF(ISNUMBER(Main!I156),IF(AND(C264&gt;E264,D264="halite"),'Tm-supplement'!AW264,'Th-Ph-rho-dPdT'!AP264),"")</f>
        <v/>
      </c>
      <c r="G264" s="78" t="str">
        <f>'Th-Ph-rho-dPdT'!AU264</f>
        <v/>
      </c>
      <c r="H264" s="20" t="str">
        <f>IF(Main!N156="","",IF(Main!N156="temperature estimate", "T", "P"))</f>
        <v/>
      </c>
      <c r="I264" s="78" t="str">
        <f>IF(OR(H264="",Main!O156=""),"",IF(H264="",E264,IF(H264="T",Main!O156, Main!I156+1/G264*(Main!O156-F264))))</f>
        <v/>
      </c>
      <c r="J264" s="78" t="str">
        <f>IF(AND(ISNUMBER(F264),ISNUMBER(G264)),IF(OR(H264="",Main!O156=""),"",IF(H264="",F264,IF(H264="P",Main!O156, F264+G264*(Main!O156-Main!I156)))),"")</f>
        <v/>
      </c>
    </row>
    <row r="265" spans="3:10">
      <c r="C265" s="20" t="str">
        <f>IF(ISNUMBER(Main!C157),Main!C157,"")</f>
        <v/>
      </c>
      <c r="D265" s="20">
        <f>Main!D157</f>
        <v>0</v>
      </c>
      <c r="E265" s="20" t="str">
        <f>IF(ISNUMBER(Main!E157),Main!E157,"")</f>
        <v/>
      </c>
      <c r="F265" s="78" t="str">
        <f>IF(ISNUMBER(Main!I157),IF(AND(C265&gt;E265,D265="halite"),'Tm-supplement'!AW265,'Th-Ph-rho-dPdT'!AP265),"")</f>
        <v/>
      </c>
      <c r="G265" s="78" t="str">
        <f>'Th-Ph-rho-dPdT'!AU265</f>
        <v/>
      </c>
      <c r="H265" s="20" t="str">
        <f>IF(Main!N157="","",IF(Main!N157="temperature estimate", "T", "P"))</f>
        <v/>
      </c>
      <c r="I265" s="78" t="str">
        <f>IF(OR(H265="",Main!O157=""),"",IF(H265="",E265,IF(H265="T",Main!O157, Main!I157+1/G265*(Main!O157-F265))))</f>
        <v/>
      </c>
      <c r="J265" s="78" t="str">
        <f>IF(AND(ISNUMBER(F265),ISNUMBER(G265)),IF(OR(H265="",Main!O157=""),"",IF(H265="",F265,IF(H265="P",Main!O157, F265+G265*(Main!O157-Main!I157)))),"")</f>
        <v/>
      </c>
    </row>
    <row r="266" spans="3:10">
      <c r="C266" s="20" t="str">
        <f>IF(ISNUMBER(Main!C158),Main!C158,"")</f>
        <v/>
      </c>
      <c r="D266" s="20">
        <f>Main!D158</f>
        <v>0</v>
      </c>
      <c r="E266" s="20" t="str">
        <f>IF(ISNUMBER(Main!E158),Main!E158,"")</f>
        <v/>
      </c>
      <c r="F266" s="78" t="str">
        <f>IF(ISNUMBER(Main!I158),IF(AND(C266&gt;E266,D266="halite"),'Tm-supplement'!AW266,'Th-Ph-rho-dPdT'!AP266),"")</f>
        <v/>
      </c>
      <c r="G266" s="78" t="str">
        <f>'Th-Ph-rho-dPdT'!AU266</f>
        <v/>
      </c>
      <c r="H266" s="20" t="str">
        <f>IF(Main!N158="","",IF(Main!N158="temperature estimate", "T", "P"))</f>
        <v/>
      </c>
      <c r="I266" s="78" t="str">
        <f>IF(OR(H266="",Main!O158=""),"",IF(H266="",E266,IF(H266="T",Main!O158, Main!I158+1/G266*(Main!O158-F266))))</f>
        <v/>
      </c>
      <c r="J266" s="78" t="str">
        <f>IF(AND(ISNUMBER(F266),ISNUMBER(G266)),IF(OR(H266="",Main!O158=""),"",IF(H266="",F266,IF(H266="P",Main!O158, F266+G266*(Main!O158-Main!I158)))),"")</f>
        <v/>
      </c>
    </row>
    <row r="267" spans="3:10">
      <c r="C267" s="20" t="str">
        <f>IF(ISNUMBER(Main!C159),Main!C159,"")</f>
        <v/>
      </c>
      <c r="D267" s="20">
        <f>Main!D159</f>
        <v>0</v>
      </c>
      <c r="E267" s="20" t="str">
        <f>IF(ISNUMBER(Main!E159),Main!E159,"")</f>
        <v/>
      </c>
      <c r="F267" s="78" t="str">
        <f>IF(ISNUMBER(Main!I159),IF(AND(C267&gt;E267,D267="halite"),'Tm-supplement'!AW267,'Th-Ph-rho-dPdT'!AP267),"")</f>
        <v/>
      </c>
      <c r="G267" s="78" t="str">
        <f>'Th-Ph-rho-dPdT'!AU267</f>
        <v/>
      </c>
      <c r="H267" s="20" t="str">
        <f>IF(Main!N159="","",IF(Main!N159="temperature estimate", "T", "P"))</f>
        <v/>
      </c>
      <c r="I267" s="78" t="str">
        <f>IF(OR(H267="",Main!O159=""),"",IF(H267="",E267,IF(H267="T",Main!O159, Main!I159+1/G267*(Main!O159-F267))))</f>
        <v/>
      </c>
      <c r="J267" s="78" t="str">
        <f>IF(AND(ISNUMBER(F267),ISNUMBER(G267)),IF(OR(H267="",Main!O159=""),"",IF(H267="",F267,IF(H267="P",Main!O159, F267+G267*(Main!O159-Main!I159)))),"")</f>
        <v/>
      </c>
    </row>
    <row r="268" spans="3:10">
      <c r="C268" s="20" t="str">
        <f>IF(ISNUMBER(Main!C160),Main!C160,"")</f>
        <v/>
      </c>
      <c r="D268" s="20">
        <f>Main!D160</f>
        <v>0</v>
      </c>
      <c r="E268" s="20" t="str">
        <f>IF(ISNUMBER(Main!E160),Main!E160,"")</f>
        <v/>
      </c>
      <c r="F268" s="78" t="str">
        <f>IF(ISNUMBER(Main!I160),IF(AND(C268&gt;E268,D268="halite"),'Tm-supplement'!AW268,'Th-Ph-rho-dPdT'!AP268),"")</f>
        <v/>
      </c>
      <c r="G268" s="78" t="str">
        <f>'Th-Ph-rho-dPdT'!AU268</f>
        <v/>
      </c>
      <c r="H268" s="20" t="str">
        <f>IF(Main!N160="","",IF(Main!N160="temperature estimate", "T", "P"))</f>
        <v/>
      </c>
      <c r="I268" s="78" t="str">
        <f>IF(OR(H268="",Main!O160=""),"",IF(H268="",E268,IF(H268="T",Main!O160, Main!I160+1/G268*(Main!O160-F268))))</f>
        <v/>
      </c>
      <c r="J268" s="78" t="str">
        <f>IF(AND(ISNUMBER(F268),ISNUMBER(G268)),IF(OR(H268="",Main!O160=""),"",IF(H268="",F268,IF(H268="P",Main!O160, F268+G268*(Main!O160-Main!I160)))),"")</f>
        <v/>
      </c>
    </row>
    <row r="269" spans="3:10">
      <c r="C269" s="20" t="str">
        <f>IF(ISNUMBER(Main!C161),Main!C161,"")</f>
        <v/>
      </c>
      <c r="D269" s="20">
        <f>Main!D161</f>
        <v>0</v>
      </c>
      <c r="E269" s="20" t="str">
        <f>IF(ISNUMBER(Main!E161),Main!E161,"")</f>
        <v/>
      </c>
      <c r="F269" s="78" t="str">
        <f>IF(ISNUMBER(Main!I161),IF(AND(C269&gt;E269,D269="halite"),'Tm-supplement'!AW269,'Th-Ph-rho-dPdT'!AP269),"")</f>
        <v/>
      </c>
      <c r="G269" s="78" t="str">
        <f>'Th-Ph-rho-dPdT'!AU269</f>
        <v/>
      </c>
      <c r="H269" s="20" t="str">
        <f>IF(Main!N161="","",IF(Main!N161="temperature estimate", "T", "P"))</f>
        <v/>
      </c>
      <c r="I269" s="78" t="str">
        <f>IF(OR(H269="",Main!O161=""),"",IF(H269="",E269,IF(H269="T",Main!O161, Main!I161+1/G269*(Main!O161-F269))))</f>
        <v/>
      </c>
      <c r="J269" s="78" t="str">
        <f>IF(AND(ISNUMBER(F269),ISNUMBER(G269)),IF(OR(H269="",Main!O161=""),"",IF(H269="",F269,IF(H269="P",Main!O161, F269+G269*(Main!O161-Main!I161)))),"")</f>
        <v/>
      </c>
    </row>
    <row r="270" spans="3:10">
      <c r="C270" s="20" t="str">
        <f>IF(ISNUMBER(Main!C162),Main!C162,"")</f>
        <v/>
      </c>
      <c r="D270" s="20">
        <f>Main!D162</f>
        <v>0</v>
      </c>
      <c r="E270" s="20" t="str">
        <f>IF(ISNUMBER(Main!E162),Main!E162,"")</f>
        <v/>
      </c>
      <c r="F270" s="78" t="str">
        <f>IF(ISNUMBER(Main!I162),IF(AND(C270&gt;E270,D270="halite"),'Tm-supplement'!AW270,'Th-Ph-rho-dPdT'!AP270),"")</f>
        <v/>
      </c>
      <c r="G270" s="78" t="str">
        <f>'Th-Ph-rho-dPdT'!AU270</f>
        <v/>
      </c>
      <c r="H270" s="20" t="str">
        <f>IF(Main!N162="","",IF(Main!N162="temperature estimate", "T", "P"))</f>
        <v/>
      </c>
      <c r="I270" s="78" t="str">
        <f>IF(OR(H270="",Main!O162=""),"",IF(H270="",E270,IF(H270="T",Main!O162, Main!I162+1/G270*(Main!O162-F270))))</f>
        <v/>
      </c>
      <c r="J270" s="78" t="str">
        <f>IF(AND(ISNUMBER(F270),ISNUMBER(G270)),IF(OR(H270="",Main!O162=""),"",IF(H270="",F270,IF(H270="P",Main!O162, F270+G270*(Main!O162-Main!I162)))),"")</f>
        <v/>
      </c>
    </row>
    <row r="271" spans="3:10">
      <c r="C271" s="20" t="str">
        <f>IF(ISNUMBER(Main!C163),Main!C163,"")</f>
        <v/>
      </c>
      <c r="D271" s="20">
        <f>Main!D163</f>
        <v>0</v>
      </c>
      <c r="E271" s="20" t="str">
        <f>IF(ISNUMBER(Main!E163),Main!E163,"")</f>
        <v/>
      </c>
      <c r="F271" s="78" t="str">
        <f>IF(ISNUMBER(Main!I163),IF(AND(C271&gt;E271,D271="halite"),'Tm-supplement'!AW271,'Th-Ph-rho-dPdT'!AP271),"")</f>
        <v/>
      </c>
      <c r="G271" s="78" t="str">
        <f>'Th-Ph-rho-dPdT'!AU271</f>
        <v/>
      </c>
      <c r="H271" s="20" t="str">
        <f>IF(Main!N163="","",IF(Main!N163="temperature estimate", "T", "P"))</f>
        <v/>
      </c>
      <c r="I271" s="78" t="str">
        <f>IF(OR(H271="",Main!O163=""),"",IF(H271="",E271,IF(H271="T",Main!O163, Main!I163+1/G271*(Main!O163-F271))))</f>
        <v/>
      </c>
      <c r="J271" s="78" t="str">
        <f>IF(AND(ISNUMBER(F271),ISNUMBER(G271)),IF(OR(H271="",Main!O163=""),"",IF(H271="",F271,IF(H271="P",Main!O163, F271+G271*(Main!O163-Main!I163)))),"")</f>
        <v/>
      </c>
    </row>
    <row r="272" spans="3:10">
      <c r="C272" s="20" t="str">
        <f>IF(ISNUMBER(Main!C164),Main!C164,"")</f>
        <v/>
      </c>
      <c r="D272" s="20">
        <f>Main!D164</f>
        <v>0</v>
      </c>
      <c r="E272" s="20" t="str">
        <f>IF(ISNUMBER(Main!E164),Main!E164,"")</f>
        <v/>
      </c>
      <c r="F272" s="78" t="str">
        <f>IF(ISNUMBER(Main!I164),IF(AND(C272&gt;E272,D272="halite"),'Tm-supplement'!AW272,'Th-Ph-rho-dPdT'!AP272),"")</f>
        <v/>
      </c>
      <c r="G272" s="78" t="str">
        <f>'Th-Ph-rho-dPdT'!AU272</f>
        <v/>
      </c>
      <c r="H272" s="20" t="str">
        <f>IF(Main!N164="","",IF(Main!N164="temperature estimate", "T", "P"))</f>
        <v/>
      </c>
      <c r="I272" s="78" t="str">
        <f>IF(OR(H272="",Main!O164=""),"",IF(H272="",E272,IF(H272="T",Main!O164, Main!I164+1/G272*(Main!O164-F272))))</f>
        <v/>
      </c>
      <c r="J272" s="78" t="str">
        <f>IF(AND(ISNUMBER(F272),ISNUMBER(G272)),IF(OR(H272="",Main!O164=""),"",IF(H272="",F272,IF(H272="P",Main!O164, F272+G272*(Main!O164-Main!I164)))),"")</f>
        <v/>
      </c>
    </row>
    <row r="273" spans="3:10">
      <c r="C273" s="20" t="str">
        <f>IF(ISNUMBER(Main!C165),Main!C165,"")</f>
        <v/>
      </c>
      <c r="D273" s="20">
        <f>Main!D165</f>
        <v>0</v>
      </c>
      <c r="E273" s="20" t="str">
        <f>IF(ISNUMBER(Main!E165),Main!E165,"")</f>
        <v/>
      </c>
      <c r="F273" s="78" t="str">
        <f>IF(ISNUMBER(Main!I165),IF(AND(C273&gt;E273,D273="halite"),'Tm-supplement'!AW273,'Th-Ph-rho-dPdT'!AP273),"")</f>
        <v/>
      </c>
      <c r="G273" s="78" t="str">
        <f>'Th-Ph-rho-dPdT'!AU273</f>
        <v/>
      </c>
      <c r="H273" s="20" t="str">
        <f>IF(Main!N165="","",IF(Main!N165="temperature estimate", "T", "P"))</f>
        <v/>
      </c>
      <c r="I273" s="78" t="str">
        <f>IF(OR(H273="",Main!O165=""),"",IF(H273="",E273,IF(H273="T",Main!O165, Main!I165+1/G273*(Main!O165-F273))))</f>
        <v/>
      </c>
      <c r="J273" s="78" t="str">
        <f>IF(AND(ISNUMBER(F273),ISNUMBER(G273)),IF(OR(H273="",Main!O165=""),"",IF(H273="",F273,IF(H273="P",Main!O165, F273+G273*(Main!O165-Main!I165)))),"")</f>
        <v/>
      </c>
    </row>
    <row r="274" spans="3:10">
      <c r="C274" s="20" t="str">
        <f>IF(ISNUMBER(Main!C166),Main!C166,"")</f>
        <v/>
      </c>
      <c r="D274" s="20">
        <f>Main!D166</f>
        <v>0</v>
      </c>
      <c r="E274" s="20" t="str">
        <f>IF(ISNUMBER(Main!E166),Main!E166,"")</f>
        <v/>
      </c>
      <c r="F274" s="78" t="str">
        <f>IF(ISNUMBER(Main!I166),IF(AND(C274&gt;E274,D274="halite"),'Tm-supplement'!AW274,'Th-Ph-rho-dPdT'!AP274),"")</f>
        <v/>
      </c>
      <c r="G274" s="78" t="str">
        <f>'Th-Ph-rho-dPdT'!AU274</f>
        <v/>
      </c>
      <c r="H274" s="20" t="str">
        <f>IF(Main!N166="","",IF(Main!N166="temperature estimate", "T", "P"))</f>
        <v/>
      </c>
      <c r="I274" s="78" t="str">
        <f>IF(OR(H274="",Main!O166=""),"",IF(H274="",E274,IF(H274="T",Main!O166, Main!I166+1/G274*(Main!O166-F274))))</f>
        <v/>
      </c>
      <c r="J274" s="78" t="str">
        <f>IF(AND(ISNUMBER(F274),ISNUMBER(G274)),IF(OR(H274="",Main!O166=""),"",IF(H274="",F274,IF(H274="P",Main!O166, F274+G274*(Main!O166-Main!I166)))),"")</f>
        <v/>
      </c>
    </row>
    <row r="275" spans="3:10">
      <c r="C275" s="20" t="str">
        <f>IF(ISNUMBER(Main!C167),Main!C167,"")</f>
        <v/>
      </c>
      <c r="D275" s="20">
        <f>Main!D167</f>
        <v>0</v>
      </c>
      <c r="E275" s="20" t="str">
        <f>IF(ISNUMBER(Main!E167),Main!E167,"")</f>
        <v/>
      </c>
      <c r="F275" s="78" t="str">
        <f>IF(ISNUMBER(Main!I167),IF(AND(C275&gt;E275,D275="halite"),'Tm-supplement'!AW275,'Th-Ph-rho-dPdT'!AP275),"")</f>
        <v/>
      </c>
      <c r="G275" s="78" t="str">
        <f>'Th-Ph-rho-dPdT'!AU275</f>
        <v/>
      </c>
      <c r="H275" s="20" t="str">
        <f>IF(Main!N167="","",IF(Main!N167="temperature estimate", "T", "P"))</f>
        <v/>
      </c>
      <c r="I275" s="78" t="str">
        <f>IF(OR(H275="",Main!O167=""),"",IF(H275="",E275,IF(H275="T",Main!O167, Main!I167+1/G275*(Main!O167-F275))))</f>
        <v/>
      </c>
      <c r="J275" s="78" t="str">
        <f>IF(AND(ISNUMBER(F275),ISNUMBER(G275)),IF(OR(H275="",Main!O167=""),"",IF(H275="",F275,IF(H275="P",Main!O167, F275+G275*(Main!O167-Main!I167)))),"")</f>
        <v/>
      </c>
    </row>
    <row r="276" spans="3:10">
      <c r="C276" s="20" t="str">
        <f>IF(ISNUMBER(Main!C168),Main!C168,"")</f>
        <v/>
      </c>
      <c r="D276" s="20">
        <f>Main!D168</f>
        <v>0</v>
      </c>
      <c r="E276" s="20" t="str">
        <f>IF(ISNUMBER(Main!E168),Main!E168,"")</f>
        <v/>
      </c>
      <c r="F276" s="78" t="str">
        <f>IF(ISNUMBER(Main!I168),IF(AND(C276&gt;E276,D276="halite"),'Tm-supplement'!AW276,'Th-Ph-rho-dPdT'!AP276),"")</f>
        <v/>
      </c>
      <c r="G276" s="78" t="str">
        <f>'Th-Ph-rho-dPdT'!AU276</f>
        <v/>
      </c>
      <c r="H276" s="20" t="str">
        <f>IF(Main!N168="","",IF(Main!N168="temperature estimate", "T", "P"))</f>
        <v/>
      </c>
      <c r="I276" s="78" t="str">
        <f>IF(OR(H276="",Main!O168=""),"",IF(H276="",E276,IF(H276="T",Main!O168, Main!I168+1/G276*(Main!O168-F276))))</f>
        <v/>
      </c>
      <c r="J276" s="78" t="str">
        <f>IF(AND(ISNUMBER(F276),ISNUMBER(G276)),IF(OR(H276="",Main!O168=""),"",IF(H276="",F276,IF(H276="P",Main!O168, F276+G276*(Main!O168-Main!I168)))),"")</f>
        <v/>
      </c>
    </row>
    <row r="277" spans="3:10">
      <c r="C277" s="20" t="str">
        <f>IF(ISNUMBER(Main!C169),Main!C169,"")</f>
        <v/>
      </c>
      <c r="D277" s="20">
        <f>Main!D169</f>
        <v>0</v>
      </c>
      <c r="E277" s="20" t="str">
        <f>IF(ISNUMBER(Main!E169),Main!E169,"")</f>
        <v/>
      </c>
      <c r="F277" s="78" t="str">
        <f>IF(ISNUMBER(Main!I169),IF(AND(C277&gt;E277,D277="halite"),'Tm-supplement'!AW277,'Th-Ph-rho-dPdT'!AP277),"")</f>
        <v/>
      </c>
      <c r="G277" s="78" t="str">
        <f>'Th-Ph-rho-dPdT'!AU277</f>
        <v/>
      </c>
      <c r="H277" s="20" t="str">
        <f>IF(Main!N169="","",IF(Main!N169="temperature estimate", "T", "P"))</f>
        <v/>
      </c>
      <c r="I277" s="78" t="str">
        <f>IF(OR(H277="",Main!O169=""),"",IF(H277="",E277,IF(H277="T",Main!O169, Main!I169+1/G277*(Main!O169-F277))))</f>
        <v/>
      </c>
      <c r="J277" s="78" t="str">
        <f>IF(AND(ISNUMBER(F277),ISNUMBER(G277)),IF(OR(H277="",Main!O169=""),"",IF(H277="",F277,IF(H277="P",Main!O169, F277+G277*(Main!O169-Main!I169)))),"")</f>
        <v/>
      </c>
    </row>
    <row r="278" spans="3:10">
      <c r="C278" s="20" t="str">
        <f>IF(ISNUMBER(Main!C170),Main!C170,"")</f>
        <v/>
      </c>
      <c r="D278" s="20">
        <f>Main!D170</f>
        <v>0</v>
      </c>
      <c r="E278" s="20" t="str">
        <f>IF(ISNUMBER(Main!E170),Main!E170,"")</f>
        <v/>
      </c>
      <c r="F278" s="78" t="str">
        <f>IF(ISNUMBER(Main!I170),IF(AND(C278&gt;E278,D278="halite"),'Tm-supplement'!AW278,'Th-Ph-rho-dPdT'!AP278),"")</f>
        <v/>
      </c>
      <c r="G278" s="78" t="str">
        <f>'Th-Ph-rho-dPdT'!AU278</f>
        <v/>
      </c>
      <c r="H278" s="20" t="str">
        <f>IF(Main!N170="","",IF(Main!N170="temperature estimate", "T", "P"))</f>
        <v/>
      </c>
      <c r="I278" s="78" t="str">
        <f>IF(OR(H278="",Main!O170=""),"",IF(H278="",E278,IF(H278="T",Main!O170, Main!I170+1/G278*(Main!O170-F278))))</f>
        <v/>
      </c>
      <c r="J278" s="78" t="str">
        <f>IF(AND(ISNUMBER(F278),ISNUMBER(G278)),IF(OR(H278="",Main!O170=""),"",IF(H278="",F278,IF(H278="P",Main!O170, F278+G278*(Main!O170-Main!I170)))),"")</f>
        <v/>
      </c>
    </row>
    <row r="279" spans="3:10">
      <c r="C279" s="20" t="str">
        <f>IF(ISNUMBER(Main!C171),Main!C171,"")</f>
        <v/>
      </c>
      <c r="D279" s="20">
        <f>Main!D171</f>
        <v>0</v>
      </c>
      <c r="E279" s="20" t="str">
        <f>IF(ISNUMBER(Main!E171),Main!E171,"")</f>
        <v/>
      </c>
      <c r="F279" s="78" t="str">
        <f>IF(ISNUMBER(Main!I171),IF(AND(C279&gt;E279,D279="halite"),'Tm-supplement'!AW279,'Th-Ph-rho-dPdT'!AP279),"")</f>
        <v/>
      </c>
      <c r="G279" s="78" t="str">
        <f>'Th-Ph-rho-dPdT'!AU279</f>
        <v/>
      </c>
      <c r="H279" s="20" t="str">
        <f>IF(Main!N171="","",IF(Main!N171="temperature estimate", "T", "P"))</f>
        <v/>
      </c>
      <c r="I279" s="78" t="str">
        <f>IF(OR(H279="",Main!O171=""),"",IF(H279="",E279,IF(H279="T",Main!O171, Main!I171+1/G279*(Main!O171-F279))))</f>
        <v/>
      </c>
      <c r="J279" s="78" t="str">
        <f>IF(AND(ISNUMBER(F279),ISNUMBER(G279)),IF(OR(H279="",Main!O171=""),"",IF(H279="",F279,IF(H279="P",Main!O171, F279+G279*(Main!O171-Main!I171)))),"")</f>
        <v/>
      </c>
    </row>
    <row r="280" spans="3:10">
      <c r="C280" s="20" t="str">
        <f>IF(ISNUMBER(Main!C172),Main!C172,"")</f>
        <v/>
      </c>
      <c r="D280" s="20">
        <f>Main!D172</f>
        <v>0</v>
      </c>
      <c r="E280" s="20" t="str">
        <f>IF(ISNUMBER(Main!E172),Main!E172,"")</f>
        <v/>
      </c>
      <c r="F280" s="78" t="str">
        <f>IF(ISNUMBER(Main!I172),IF(AND(C280&gt;E280,D280="halite"),'Tm-supplement'!AW280,'Th-Ph-rho-dPdT'!AP280),"")</f>
        <v/>
      </c>
      <c r="G280" s="78" t="str">
        <f>'Th-Ph-rho-dPdT'!AU280</f>
        <v/>
      </c>
      <c r="H280" s="20" t="str">
        <f>IF(Main!N172="","",IF(Main!N172="temperature estimate", "T", "P"))</f>
        <v/>
      </c>
      <c r="I280" s="78" t="str">
        <f>IF(OR(H280="",Main!O172=""),"",IF(H280="",E280,IF(H280="T",Main!O172, Main!I172+1/G280*(Main!O172-F280))))</f>
        <v/>
      </c>
      <c r="J280" s="78" t="str">
        <f>IF(AND(ISNUMBER(F280),ISNUMBER(G280)),IF(OR(H280="",Main!O172=""),"",IF(H280="",F280,IF(H280="P",Main!O172, F280+G280*(Main!O172-Main!I172)))),"")</f>
        <v/>
      </c>
    </row>
    <row r="281" spans="3:10">
      <c r="C281" s="20" t="str">
        <f>IF(ISNUMBER(Main!C173),Main!C173,"")</f>
        <v/>
      </c>
      <c r="D281" s="20">
        <f>Main!D173</f>
        <v>0</v>
      </c>
      <c r="E281" s="20" t="str">
        <f>IF(ISNUMBER(Main!E173),Main!E173,"")</f>
        <v/>
      </c>
      <c r="F281" s="78" t="str">
        <f>IF(ISNUMBER(Main!I173),IF(AND(C281&gt;E281,D281="halite"),'Tm-supplement'!AW281,'Th-Ph-rho-dPdT'!AP281),"")</f>
        <v/>
      </c>
      <c r="G281" s="78" t="str">
        <f>'Th-Ph-rho-dPdT'!AU281</f>
        <v/>
      </c>
      <c r="H281" s="20" t="str">
        <f>IF(Main!N173="","",IF(Main!N173="temperature estimate", "T", "P"))</f>
        <v/>
      </c>
      <c r="I281" s="78" t="str">
        <f>IF(OR(H281="",Main!O173=""),"",IF(H281="",E281,IF(H281="T",Main!O173, Main!I173+1/G281*(Main!O173-F281))))</f>
        <v/>
      </c>
      <c r="J281" s="78" t="str">
        <f>IF(AND(ISNUMBER(F281),ISNUMBER(G281)),IF(OR(H281="",Main!O173=""),"",IF(H281="",F281,IF(H281="P",Main!O173, F281+G281*(Main!O173-Main!I173)))),"")</f>
        <v/>
      </c>
    </row>
    <row r="282" spans="3:10">
      <c r="C282" s="20" t="str">
        <f>IF(ISNUMBER(Main!C174),Main!C174,"")</f>
        <v/>
      </c>
      <c r="D282" s="20">
        <f>Main!D174</f>
        <v>0</v>
      </c>
      <c r="E282" s="20" t="str">
        <f>IF(ISNUMBER(Main!E174),Main!E174,"")</f>
        <v/>
      </c>
      <c r="F282" s="78" t="str">
        <f>IF(ISNUMBER(Main!I174),IF(AND(C282&gt;E282,D282="halite"),'Tm-supplement'!AW282,'Th-Ph-rho-dPdT'!AP282),"")</f>
        <v/>
      </c>
      <c r="G282" s="78" t="str">
        <f>'Th-Ph-rho-dPdT'!AU282</f>
        <v/>
      </c>
      <c r="H282" s="20" t="str">
        <f>IF(Main!N174="","",IF(Main!N174="temperature estimate", "T", "P"))</f>
        <v/>
      </c>
      <c r="I282" s="78" t="str">
        <f>IF(OR(H282="",Main!O174=""),"",IF(H282="",E282,IF(H282="T",Main!O174, Main!I174+1/G282*(Main!O174-F282))))</f>
        <v/>
      </c>
      <c r="J282" s="78" t="str">
        <f>IF(AND(ISNUMBER(F282),ISNUMBER(G282)),IF(OR(H282="",Main!O174=""),"",IF(H282="",F282,IF(H282="P",Main!O174, F282+G282*(Main!O174-Main!I174)))),"")</f>
        <v/>
      </c>
    </row>
    <row r="283" spans="3:10">
      <c r="C283" s="20" t="str">
        <f>IF(ISNUMBER(Main!C175),Main!C175,"")</f>
        <v/>
      </c>
      <c r="D283" s="20">
        <f>Main!D175</f>
        <v>0</v>
      </c>
      <c r="E283" s="20" t="str">
        <f>IF(ISNUMBER(Main!E175),Main!E175,"")</f>
        <v/>
      </c>
      <c r="F283" s="78" t="str">
        <f>IF(ISNUMBER(Main!I175),IF(AND(C283&gt;E283,D283="halite"),'Tm-supplement'!AW283,'Th-Ph-rho-dPdT'!AP283),"")</f>
        <v/>
      </c>
      <c r="G283" s="78" t="str">
        <f>'Th-Ph-rho-dPdT'!AU283</f>
        <v/>
      </c>
      <c r="H283" s="20" t="str">
        <f>IF(Main!N175="","",IF(Main!N175="temperature estimate", "T", "P"))</f>
        <v/>
      </c>
      <c r="I283" s="78" t="str">
        <f>IF(OR(H283="",Main!O175=""),"",IF(H283="",E283,IF(H283="T",Main!O175, Main!I175+1/G283*(Main!O175-F283))))</f>
        <v/>
      </c>
      <c r="J283" s="78" t="str">
        <f>IF(AND(ISNUMBER(F283),ISNUMBER(G283)),IF(OR(H283="",Main!O175=""),"",IF(H283="",F283,IF(H283="P",Main!O175, F283+G283*(Main!O175-Main!I175)))),"")</f>
        <v/>
      </c>
    </row>
    <row r="284" spans="3:10">
      <c r="C284" s="20" t="str">
        <f>IF(ISNUMBER(Main!C176),Main!C176,"")</f>
        <v/>
      </c>
      <c r="D284" s="20">
        <f>Main!D176</f>
        <v>0</v>
      </c>
      <c r="E284" s="20" t="str">
        <f>IF(ISNUMBER(Main!E176),Main!E176,"")</f>
        <v/>
      </c>
      <c r="F284" s="78" t="str">
        <f>IF(ISNUMBER(Main!I176),IF(AND(C284&gt;E284,D284="halite"),'Tm-supplement'!AW284,'Th-Ph-rho-dPdT'!AP284),"")</f>
        <v/>
      </c>
      <c r="G284" s="78" t="str">
        <f>'Th-Ph-rho-dPdT'!AU284</f>
        <v/>
      </c>
      <c r="H284" s="20" t="str">
        <f>IF(Main!N176="","",IF(Main!N176="temperature estimate", "T", "P"))</f>
        <v/>
      </c>
      <c r="I284" s="78" t="str">
        <f>IF(OR(H284="",Main!O176=""),"",IF(H284="",E284,IF(H284="T",Main!O176, Main!I176+1/G284*(Main!O176-F284))))</f>
        <v/>
      </c>
      <c r="J284" s="78" t="str">
        <f>IF(AND(ISNUMBER(F284),ISNUMBER(G284)),IF(OR(H284="",Main!O176=""),"",IF(H284="",F284,IF(H284="P",Main!O176, F284+G284*(Main!O176-Main!I176)))),"")</f>
        <v/>
      </c>
    </row>
    <row r="285" spans="3:10">
      <c r="C285" s="20" t="str">
        <f>IF(ISNUMBER(Main!C177),Main!C177,"")</f>
        <v/>
      </c>
      <c r="D285" s="20">
        <f>Main!D177</f>
        <v>0</v>
      </c>
      <c r="E285" s="20" t="str">
        <f>IF(ISNUMBER(Main!E177),Main!E177,"")</f>
        <v/>
      </c>
      <c r="F285" s="78" t="str">
        <f>IF(ISNUMBER(Main!I177),IF(AND(C285&gt;E285,D285="halite"),'Tm-supplement'!AW285,'Th-Ph-rho-dPdT'!AP285),"")</f>
        <v/>
      </c>
      <c r="G285" s="78" t="str">
        <f>'Th-Ph-rho-dPdT'!AU285</f>
        <v/>
      </c>
      <c r="H285" s="20" t="str">
        <f>IF(Main!N177="","",IF(Main!N177="temperature estimate", "T", "P"))</f>
        <v/>
      </c>
      <c r="I285" s="78" t="str">
        <f>IF(OR(H285="",Main!O177=""),"",IF(H285="",E285,IF(H285="T",Main!O177, Main!I177+1/G285*(Main!O177-F285))))</f>
        <v/>
      </c>
      <c r="J285" s="78" t="str">
        <f>IF(AND(ISNUMBER(F285),ISNUMBER(G285)),IF(OR(H285="",Main!O177=""),"",IF(H285="",F285,IF(H285="P",Main!O177, F285+G285*(Main!O177-Main!I177)))),"")</f>
        <v/>
      </c>
    </row>
    <row r="286" spans="3:10">
      <c r="C286" s="20" t="str">
        <f>IF(ISNUMBER(Main!C178),Main!C178,"")</f>
        <v/>
      </c>
      <c r="D286" s="20">
        <f>Main!D178</f>
        <v>0</v>
      </c>
      <c r="E286" s="20" t="str">
        <f>IF(ISNUMBER(Main!E178),Main!E178,"")</f>
        <v/>
      </c>
      <c r="F286" s="78" t="str">
        <f>IF(ISNUMBER(Main!I178),IF(AND(C286&gt;E286,D286="halite"),'Tm-supplement'!AW286,'Th-Ph-rho-dPdT'!AP286),"")</f>
        <v/>
      </c>
      <c r="G286" s="78" t="str">
        <f>'Th-Ph-rho-dPdT'!AU286</f>
        <v/>
      </c>
      <c r="H286" s="20" t="str">
        <f>IF(Main!N178="","",IF(Main!N178="temperature estimate", "T", "P"))</f>
        <v/>
      </c>
      <c r="I286" s="78" t="str">
        <f>IF(OR(H286="",Main!O178=""),"",IF(H286="",E286,IF(H286="T",Main!O178, Main!I178+1/G286*(Main!O178-F286))))</f>
        <v/>
      </c>
      <c r="J286" s="78" t="str">
        <f>IF(AND(ISNUMBER(F286),ISNUMBER(G286)),IF(OR(H286="",Main!O178=""),"",IF(H286="",F286,IF(H286="P",Main!O178, F286+G286*(Main!O178-Main!I178)))),"")</f>
        <v/>
      </c>
    </row>
    <row r="287" spans="3:10">
      <c r="C287" s="20" t="str">
        <f>IF(ISNUMBER(Main!C179),Main!C179,"")</f>
        <v/>
      </c>
      <c r="D287" s="20">
        <f>Main!D179</f>
        <v>0</v>
      </c>
      <c r="E287" s="20" t="str">
        <f>IF(ISNUMBER(Main!E179),Main!E179,"")</f>
        <v/>
      </c>
      <c r="F287" s="78" t="str">
        <f>IF(ISNUMBER(Main!I179),IF(AND(C287&gt;E287,D287="halite"),'Tm-supplement'!AW287,'Th-Ph-rho-dPdT'!AP287),"")</f>
        <v/>
      </c>
      <c r="G287" s="78" t="str">
        <f>'Th-Ph-rho-dPdT'!AU287</f>
        <v/>
      </c>
      <c r="H287" s="20" t="str">
        <f>IF(Main!N179="","",IF(Main!N179="temperature estimate", "T", "P"))</f>
        <v/>
      </c>
      <c r="I287" s="78" t="str">
        <f>IF(OR(H287="",Main!O179=""),"",IF(H287="",E287,IF(H287="T",Main!O179, Main!I179+1/G287*(Main!O179-F287))))</f>
        <v/>
      </c>
      <c r="J287" s="78" t="str">
        <f>IF(AND(ISNUMBER(F287),ISNUMBER(G287)),IF(OR(H287="",Main!O179=""),"",IF(H287="",F287,IF(H287="P",Main!O179, F287+G287*(Main!O179-Main!I179)))),"")</f>
        <v/>
      </c>
    </row>
    <row r="288" spans="3:10">
      <c r="C288" s="20" t="str">
        <f>IF(ISNUMBER(Main!C180),Main!C180,"")</f>
        <v/>
      </c>
      <c r="D288" s="20">
        <f>Main!D180</f>
        <v>0</v>
      </c>
      <c r="E288" s="20" t="str">
        <f>IF(ISNUMBER(Main!E180),Main!E180,"")</f>
        <v/>
      </c>
      <c r="F288" s="78" t="str">
        <f>IF(ISNUMBER(Main!I180),IF(AND(C288&gt;E288,D288="halite"),'Tm-supplement'!AW288,'Th-Ph-rho-dPdT'!AP288),"")</f>
        <v/>
      </c>
      <c r="G288" s="78" t="str">
        <f>'Th-Ph-rho-dPdT'!AU288</f>
        <v/>
      </c>
      <c r="H288" s="20" t="str">
        <f>IF(Main!N180="","",IF(Main!N180="temperature estimate", "T", "P"))</f>
        <v/>
      </c>
      <c r="I288" s="78" t="str">
        <f>IF(OR(H288="",Main!O180=""),"",IF(H288="",E288,IF(H288="T",Main!O180, Main!I180+1/G288*(Main!O180-F288))))</f>
        <v/>
      </c>
      <c r="J288" s="78" t="str">
        <f>IF(AND(ISNUMBER(F288),ISNUMBER(G288)),IF(OR(H288="",Main!O180=""),"",IF(H288="",F288,IF(H288="P",Main!O180, F288+G288*(Main!O180-Main!I180)))),"")</f>
        <v/>
      </c>
    </row>
    <row r="289" spans="3:10">
      <c r="C289" s="20" t="str">
        <f>IF(ISNUMBER(Main!C181),Main!C181,"")</f>
        <v/>
      </c>
      <c r="D289" s="20">
        <f>Main!D181</f>
        <v>0</v>
      </c>
      <c r="E289" s="20" t="str">
        <f>IF(ISNUMBER(Main!E181),Main!E181,"")</f>
        <v/>
      </c>
      <c r="F289" s="78" t="str">
        <f>IF(ISNUMBER(Main!I181),IF(AND(C289&gt;E289,D289="halite"),'Tm-supplement'!AW289,'Th-Ph-rho-dPdT'!AP289),"")</f>
        <v/>
      </c>
      <c r="G289" s="78" t="str">
        <f>'Th-Ph-rho-dPdT'!AU289</f>
        <v/>
      </c>
      <c r="H289" s="20" t="str">
        <f>IF(Main!N181="","",IF(Main!N181="temperature estimate", "T", "P"))</f>
        <v/>
      </c>
      <c r="I289" s="78" t="str">
        <f>IF(OR(H289="",Main!O181=""),"",IF(H289="",E289,IF(H289="T",Main!O181, Main!I181+1/G289*(Main!O181-F289))))</f>
        <v/>
      </c>
      <c r="J289" s="78" t="str">
        <f>IF(AND(ISNUMBER(F289),ISNUMBER(G289)),IF(OR(H289="",Main!O181=""),"",IF(H289="",F289,IF(H289="P",Main!O181, F289+G289*(Main!O181-Main!I181)))),"")</f>
        <v/>
      </c>
    </row>
    <row r="290" spans="3:10">
      <c r="C290" s="20" t="str">
        <f>IF(ISNUMBER(Main!C182),Main!C182,"")</f>
        <v/>
      </c>
      <c r="D290" s="20">
        <f>Main!D182</f>
        <v>0</v>
      </c>
      <c r="E290" s="20" t="str">
        <f>IF(ISNUMBER(Main!E182),Main!E182,"")</f>
        <v/>
      </c>
      <c r="F290" s="78" t="str">
        <f>IF(ISNUMBER(Main!I182),IF(AND(C290&gt;E290,D290="halite"),'Tm-supplement'!AW290,'Th-Ph-rho-dPdT'!AP290),"")</f>
        <v/>
      </c>
      <c r="G290" s="78" t="str">
        <f>'Th-Ph-rho-dPdT'!AU290</f>
        <v/>
      </c>
      <c r="H290" s="20" t="str">
        <f>IF(Main!N182="","",IF(Main!N182="temperature estimate", "T", "P"))</f>
        <v/>
      </c>
      <c r="I290" s="78" t="str">
        <f>IF(OR(H290="",Main!O182=""),"",IF(H290="",E290,IF(H290="T",Main!O182, Main!I182+1/G290*(Main!O182-F290))))</f>
        <v/>
      </c>
      <c r="J290" s="78" t="str">
        <f>IF(AND(ISNUMBER(F290),ISNUMBER(G290)),IF(OR(H290="",Main!O182=""),"",IF(H290="",F290,IF(H290="P",Main!O182, F290+G290*(Main!O182-Main!I182)))),"")</f>
        <v/>
      </c>
    </row>
    <row r="291" spans="3:10">
      <c r="C291" s="20" t="str">
        <f>IF(ISNUMBER(Main!C183),Main!C183,"")</f>
        <v/>
      </c>
      <c r="D291" s="20">
        <f>Main!D183</f>
        <v>0</v>
      </c>
      <c r="E291" s="20" t="str">
        <f>IF(ISNUMBER(Main!E183),Main!E183,"")</f>
        <v/>
      </c>
      <c r="F291" s="78" t="str">
        <f>IF(ISNUMBER(Main!I183),IF(AND(C291&gt;E291,D291="halite"),'Tm-supplement'!AW291,'Th-Ph-rho-dPdT'!AP291),"")</f>
        <v/>
      </c>
      <c r="G291" s="78" t="str">
        <f>'Th-Ph-rho-dPdT'!AU291</f>
        <v/>
      </c>
      <c r="H291" s="20" t="str">
        <f>IF(Main!N183="","",IF(Main!N183="temperature estimate", "T", "P"))</f>
        <v/>
      </c>
      <c r="I291" s="78" t="str">
        <f>IF(OR(H291="",Main!O183=""),"",IF(H291="",E291,IF(H291="T",Main!O183, Main!I183+1/G291*(Main!O183-F291))))</f>
        <v/>
      </c>
      <c r="J291" s="78" t="str">
        <f>IF(AND(ISNUMBER(F291),ISNUMBER(G291)),IF(OR(H291="",Main!O183=""),"",IF(H291="",F291,IF(H291="P",Main!O183, F291+G291*(Main!O183-Main!I183)))),"")</f>
        <v/>
      </c>
    </row>
    <row r="292" spans="3:10">
      <c r="C292" s="20" t="str">
        <f>IF(ISNUMBER(Main!C184),Main!C184,"")</f>
        <v/>
      </c>
      <c r="D292" s="20">
        <f>Main!D184</f>
        <v>0</v>
      </c>
      <c r="E292" s="20" t="str">
        <f>IF(ISNUMBER(Main!E184),Main!E184,"")</f>
        <v/>
      </c>
      <c r="F292" s="78" t="str">
        <f>IF(ISNUMBER(Main!I184),IF(AND(C292&gt;E292,D292="halite"),'Tm-supplement'!AW292,'Th-Ph-rho-dPdT'!AP292),"")</f>
        <v/>
      </c>
      <c r="G292" s="78" t="str">
        <f>'Th-Ph-rho-dPdT'!AU292</f>
        <v/>
      </c>
      <c r="H292" s="20" t="str">
        <f>IF(Main!N184="","",IF(Main!N184="temperature estimate", "T", "P"))</f>
        <v/>
      </c>
      <c r="I292" s="78" t="str">
        <f>IF(OR(H292="",Main!O184=""),"",IF(H292="",E292,IF(H292="T",Main!O184, Main!I184+1/G292*(Main!O184-F292))))</f>
        <v/>
      </c>
      <c r="J292" s="78" t="str">
        <f>IF(AND(ISNUMBER(F292),ISNUMBER(G292)),IF(OR(H292="",Main!O184=""),"",IF(H292="",F292,IF(H292="P",Main!O184, F292+G292*(Main!O184-Main!I184)))),"")</f>
        <v/>
      </c>
    </row>
    <row r="293" spans="3:10">
      <c r="C293" s="20" t="str">
        <f>IF(ISNUMBER(Main!C185),Main!C185,"")</f>
        <v/>
      </c>
      <c r="D293" s="20">
        <f>Main!D185</f>
        <v>0</v>
      </c>
      <c r="E293" s="20" t="str">
        <f>IF(ISNUMBER(Main!E185),Main!E185,"")</f>
        <v/>
      </c>
      <c r="F293" s="78" t="str">
        <f>IF(ISNUMBER(Main!I185),IF(AND(C293&gt;E293,D293="halite"),'Tm-supplement'!AW293,'Th-Ph-rho-dPdT'!AP293),"")</f>
        <v/>
      </c>
      <c r="G293" s="78" t="str">
        <f>'Th-Ph-rho-dPdT'!AU293</f>
        <v/>
      </c>
      <c r="H293" s="20" t="str">
        <f>IF(Main!N185="","",IF(Main!N185="temperature estimate", "T", "P"))</f>
        <v/>
      </c>
      <c r="I293" s="78" t="str">
        <f>IF(OR(H293="",Main!O185=""),"",IF(H293="",E293,IF(H293="T",Main!O185, Main!I185+1/G293*(Main!O185-F293))))</f>
        <v/>
      </c>
      <c r="J293" s="78" t="str">
        <f>IF(AND(ISNUMBER(F293),ISNUMBER(G293)),IF(OR(H293="",Main!O185=""),"",IF(H293="",F293,IF(H293="P",Main!O185, F293+G293*(Main!O185-Main!I185)))),"")</f>
        <v/>
      </c>
    </row>
    <row r="294" spans="3:10">
      <c r="C294" s="20" t="str">
        <f>IF(ISNUMBER(Main!C186),Main!C186,"")</f>
        <v/>
      </c>
      <c r="D294" s="20">
        <f>Main!D186</f>
        <v>0</v>
      </c>
      <c r="E294" s="20" t="str">
        <f>IF(ISNUMBER(Main!E186),Main!E186,"")</f>
        <v/>
      </c>
      <c r="F294" s="78" t="str">
        <f>IF(ISNUMBER(Main!I186),IF(AND(C294&gt;E294,D294="halite"),'Tm-supplement'!AW294,'Th-Ph-rho-dPdT'!AP294),"")</f>
        <v/>
      </c>
      <c r="G294" s="78" t="str">
        <f>'Th-Ph-rho-dPdT'!AU294</f>
        <v/>
      </c>
      <c r="H294" s="20" t="str">
        <f>IF(Main!N186="","",IF(Main!N186="temperature estimate", "T", "P"))</f>
        <v/>
      </c>
      <c r="I294" s="78" t="str">
        <f>IF(OR(H294="",Main!O186=""),"",IF(H294="",E294,IF(H294="T",Main!O186, Main!I186+1/G294*(Main!O186-F294))))</f>
        <v/>
      </c>
      <c r="J294" s="78" t="str">
        <f>IF(AND(ISNUMBER(F294),ISNUMBER(G294)),IF(OR(H294="",Main!O186=""),"",IF(H294="",F294,IF(H294="P",Main!O186, F294+G294*(Main!O186-Main!I186)))),"")</f>
        <v/>
      </c>
    </row>
    <row r="295" spans="3:10">
      <c r="C295" s="20" t="str">
        <f>IF(ISNUMBER(Main!C187),Main!C187,"")</f>
        <v/>
      </c>
      <c r="D295" s="20">
        <f>Main!D187</f>
        <v>0</v>
      </c>
      <c r="E295" s="20" t="str">
        <f>IF(ISNUMBER(Main!E187),Main!E187,"")</f>
        <v/>
      </c>
      <c r="F295" s="78" t="str">
        <f>IF(ISNUMBER(Main!I187),IF(AND(C295&gt;E295,D295="halite"),'Tm-supplement'!AW295,'Th-Ph-rho-dPdT'!AP295),"")</f>
        <v/>
      </c>
      <c r="G295" s="78" t="str">
        <f>'Th-Ph-rho-dPdT'!AU295</f>
        <v/>
      </c>
      <c r="H295" s="20" t="str">
        <f>IF(Main!N187="","",IF(Main!N187="temperature estimate", "T", "P"))</f>
        <v/>
      </c>
      <c r="I295" s="78" t="str">
        <f>IF(OR(H295="",Main!O187=""),"",IF(H295="",E295,IF(H295="T",Main!O187, Main!I187+1/G295*(Main!O187-F295))))</f>
        <v/>
      </c>
      <c r="J295" s="78" t="str">
        <f>IF(AND(ISNUMBER(F295),ISNUMBER(G295)),IF(OR(H295="",Main!O187=""),"",IF(H295="",F295,IF(H295="P",Main!O187, F295+G295*(Main!O187-Main!I187)))),"")</f>
        <v/>
      </c>
    </row>
    <row r="296" spans="3:10">
      <c r="C296" s="20" t="str">
        <f>IF(ISNUMBER(Main!C188),Main!C188,"")</f>
        <v/>
      </c>
      <c r="D296" s="20">
        <f>Main!D188</f>
        <v>0</v>
      </c>
      <c r="E296" s="20" t="str">
        <f>IF(ISNUMBER(Main!E188),Main!E188,"")</f>
        <v/>
      </c>
      <c r="F296" s="78" t="str">
        <f>IF(ISNUMBER(Main!I188),IF(AND(C296&gt;E296,D296="halite"),'Tm-supplement'!AW296,'Th-Ph-rho-dPdT'!AP296),"")</f>
        <v/>
      </c>
      <c r="G296" s="78" t="str">
        <f>'Th-Ph-rho-dPdT'!AU296</f>
        <v/>
      </c>
      <c r="H296" s="20" t="str">
        <f>IF(Main!N188="","",IF(Main!N188="temperature estimate", "T", "P"))</f>
        <v/>
      </c>
      <c r="I296" s="78" t="str">
        <f>IF(OR(H296="",Main!O188=""),"",IF(H296="",E296,IF(H296="T",Main!O188, Main!I188+1/G296*(Main!O188-F296))))</f>
        <v/>
      </c>
      <c r="J296" s="78" t="str">
        <f>IF(AND(ISNUMBER(F296),ISNUMBER(G296)),IF(OR(H296="",Main!O188=""),"",IF(H296="",F296,IF(H296="P",Main!O188, F296+G296*(Main!O188-Main!I188)))),"")</f>
        <v/>
      </c>
    </row>
    <row r="297" spans="3:10">
      <c r="C297" s="20" t="str">
        <f>IF(ISNUMBER(Main!C189),Main!C189,"")</f>
        <v/>
      </c>
      <c r="D297" s="20">
        <f>Main!D189</f>
        <v>0</v>
      </c>
      <c r="E297" s="20" t="str">
        <f>IF(ISNUMBER(Main!E189),Main!E189,"")</f>
        <v/>
      </c>
      <c r="F297" s="78" t="str">
        <f>IF(ISNUMBER(Main!I189),IF(AND(C297&gt;E297,D297="halite"),'Tm-supplement'!AW297,'Th-Ph-rho-dPdT'!AP297),"")</f>
        <v/>
      </c>
      <c r="G297" s="78" t="str">
        <f>'Th-Ph-rho-dPdT'!AU297</f>
        <v/>
      </c>
      <c r="H297" s="20" t="str">
        <f>IF(Main!N189="","",IF(Main!N189="temperature estimate", "T", "P"))</f>
        <v/>
      </c>
      <c r="I297" s="78" t="str">
        <f>IF(OR(H297="",Main!O189=""),"",IF(H297="",E297,IF(H297="T",Main!O189, Main!I189+1/G297*(Main!O189-F297))))</f>
        <v/>
      </c>
      <c r="J297" s="78" t="str">
        <f>IF(AND(ISNUMBER(F297),ISNUMBER(G297)),IF(OR(H297="",Main!O189=""),"",IF(H297="",F297,IF(H297="P",Main!O189, F297+G297*(Main!O189-Main!I189)))),"")</f>
        <v/>
      </c>
    </row>
    <row r="298" spans="3:10">
      <c r="C298" s="20" t="str">
        <f>IF(ISNUMBER(Main!C190),Main!C190,"")</f>
        <v/>
      </c>
      <c r="D298" s="20">
        <f>Main!D190</f>
        <v>0</v>
      </c>
      <c r="E298" s="20" t="str">
        <f>IF(ISNUMBER(Main!E190),Main!E190,"")</f>
        <v/>
      </c>
      <c r="F298" s="78" t="str">
        <f>IF(ISNUMBER(Main!I190),IF(AND(C298&gt;E298,D298="halite"),'Tm-supplement'!AW298,'Th-Ph-rho-dPdT'!AP298),"")</f>
        <v/>
      </c>
      <c r="G298" s="78" t="str">
        <f>'Th-Ph-rho-dPdT'!AU298</f>
        <v/>
      </c>
      <c r="H298" s="20" t="str">
        <f>IF(Main!N190="","",IF(Main!N190="temperature estimate", "T", "P"))</f>
        <v/>
      </c>
      <c r="I298" s="78" t="str">
        <f>IF(OR(H298="",Main!O190=""),"",IF(H298="",E298,IF(H298="T",Main!O190, Main!I190+1/G298*(Main!O190-F298))))</f>
        <v/>
      </c>
      <c r="J298" s="78" t="str">
        <f>IF(AND(ISNUMBER(F298),ISNUMBER(G298)),IF(OR(H298="",Main!O190=""),"",IF(H298="",F298,IF(H298="P",Main!O190, F298+G298*(Main!O190-Main!I190)))),"")</f>
        <v/>
      </c>
    </row>
    <row r="299" spans="3:10">
      <c r="C299" s="20" t="str">
        <f>IF(ISNUMBER(Main!C191),Main!C191,"")</f>
        <v/>
      </c>
      <c r="D299" s="20">
        <f>Main!D191</f>
        <v>0</v>
      </c>
      <c r="E299" s="20" t="str">
        <f>IF(ISNUMBER(Main!E191),Main!E191,"")</f>
        <v/>
      </c>
      <c r="F299" s="78" t="str">
        <f>IF(ISNUMBER(Main!I191),IF(AND(C299&gt;E299,D299="halite"),'Tm-supplement'!AW299,'Th-Ph-rho-dPdT'!AP299),"")</f>
        <v/>
      </c>
      <c r="G299" s="78" t="str">
        <f>'Th-Ph-rho-dPdT'!AU299</f>
        <v/>
      </c>
      <c r="H299" s="20" t="str">
        <f>IF(Main!N191="","",IF(Main!N191="temperature estimate", "T", "P"))</f>
        <v/>
      </c>
      <c r="I299" s="78" t="str">
        <f>IF(OR(H299="",Main!O191=""),"",IF(H299="",E299,IF(H299="T",Main!O191, Main!I191+1/G299*(Main!O191-F299))))</f>
        <v/>
      </c>
      <c r="J299" s="78" t="str">
        <f>IF(AND(ISNUMBER(F299),ISNUMBER(G299)),IF(OR(H299="",Main!O191=""),"",IF(H299="",F299,IF(H299="P",Main!O191, F299+G299*(Main!O191-Main!I191)))),"")</f>
        <v/>
      </c>
    </row>
    <row r="300" spans="3:10">
      <c r="C300" s="20" t="str">
        <f>IF(ISNUMBER(Main!C192),Main!C192,"")</f>
        <v/>
      </c>
      <c r="D300" s="20">
        <f>Main!D192</f>
        <v>0</v>
      </c>
      <c r="E300" s="20" t="str">
        <f>IF(ISNUMBER(Main!E192),Main!E192,"")</f>
        <v/>
      </c>
      <c r="F300" s="78" t="str">
        <f>IF(ISNUMBER(Main!I192),IF(AND(C300&gt;E300,D300="halite"),'Tm-supplement'!AW300,'Th-Ph-rho-dPdT'!AP300),"")</f>
        <v/>
      </c>
      <c r="G300" s="78" t="str">
        <f>'Th-Ph-rho-dPdT'!AU300</f>
        <v/>
      </c>
      <c r="H300" s="20" t="str">
        <f>IF(Main!N192="","",IF(Main!N192="temperature estimate", "T", "P"))</f>
        <v/>
      </c>
      <c r="I300" s="78" t="str">
        <f>IF(OR(H300="",Main!O192=""),"",IF(H300="",E300,IF(H300="T",Main!O192, Main!I192+1/G300*(Main!O192-F300))))</f>
        <v/>
      </c>
      <c r="J300" s="78" t="str">
        <f>IF(AND(ISNUMBER(F300),ISNUMBER(G300)),IF(OR(H300="",Main!O192=""),"",IF(H300="",F300,IF(H300="P",Main!O192, F300+G300*(Main!O192-Main!I192)))),"")</f>
        <v/>
      </c>
    </row>
    <row r="301" spans="3:10">
      <c r="F301" s="20"/>
    </row>
    <row r="302" spans="3:10">
      <c r="F302" s="20"/>
    </row>
    <row r="303" spans="3:10">
      <c r="F303" s="20"/>
    </row>
    <row r="304" spans="3:10">
      <c r="F304" s="20"/>
    </row>
    <row r="305" spans="6:6">
      <c r="F305" s="20"/>
    </row>
    <row r="306" spans="6:6">
      <c r="F306" s="20"/>
    </row>
    <row r="307" spans="6:6">
      <c r="F307" s="20"/>
    </row>
    <row r="308" spans="6:6">
      <c r="F308" s="20"/>
    </row>
    <row r="309" spans="6:6">
      <c r="F309" s="20"/>
    </row>
    <row r="310" spans="6:6">
      <c r="F310" s="20"/>
    </row>
    <row r="311" spans="6:6">
      <c r="F311" s="20"/>
    </row>
    <row r="312" spans="6:6">
      <c r="F312" s="20"/>
    </row>
    <row r="313" spans="6:6">
      <c r="F313" s="20"/>
    </row>
    <row r="314" spans="6:6">
      <c r="F314" s="20"/>
    </row>
    <row r="315" spans="6:6">
      <c r="F315" s="20"/>
    </row>
    <row r="316" spans="6:6">
      <c r="F316" s="20"/>
    </row>
    <row r="317" spans="6:6">
      <c r="F317" s="20"/>
    </row>
    <row r="318" spans="6:6">
      <c r="F318" s="20"/>
    </row>
    <row r="319" spans="6:6">
      <c r="F319" s="20"/>
    </row>
    <row r="320" spans="6:6">
      <c r="F320" s="20"/>
    </row>
    <row r="321" spans="6:6">
      <c r="F321" s="20"/>
    </row>
    <row r="322" spans="6:6">
      <c r="F322" s="20"/>
    </row>
    <row r="323" spans="6:6">
      <c r="F323" s="20"/>
    </row>
    <row r="324" spans="6:6">
      <c r="F324" s="20"/>
    </row>
    <row r="325" spans="6:6">
      <c r="F325" s="20"/>
    </row>
    <row r="326" spans="6:6">
      <c r="F326" s="20"/>
    </row>
    <row r="327" spans="6:6">
      <c r="F327" s="20"/>
    </row>
    <row r="328" spans="6:6">
      <c r="F328" s="20"/>
    </row>
    <row r="329" spans="6:6">
      <c r="F329" s="20"/>
    </row>
    <row r="330" spans="6:6">
      <c r="F330" s="20"/>
    </row>
    <row r="331" spans="6:6">
      <c r="F331" s="20"/>
    </row>
    <row r="332" spans="6:6">
      <c r="F332" s="20"/>
    </row>
    <row r="333" spans="6:6">
      <c r="F333" s="20"/>
    </row>
    <row r="334" spans="6:6">
      <c r="F334" s="20"/>
    </row>
    <row r="335" spans="6:6">
      <c r="F335" s="20"/>
    </row>
    <row r="336" spans="6:6">
      <c r="F336" s="20"/>
    </row>
    <row r="337" spans="6:6">
      <c r="F337" s="20"/>
    </row>
    <row r="338" spans="6:6">
      <c r="F338" s="20"/>
    </row>
    <row r="339" spans="6:6">
      <c r="F339" s="20"/>
    </row>
    <row r="340" spans="6:6">
      <c r="F340" s="20"/>
    </row>
    <row r="341" spans="6:6">
      <c r="F341" s="20"/>
    </row>
    <row r="342" spans="6:6">
      <c r="F342" s="20"/>
    </row>
    <row r="343" spans="6:6">
      <c r="F343" s="20"/>
    </row>
    <row r="344" spans="6:6">
      <c r="F344" s="20"/>
    </row>
    <row r="345" spans="6:6">
      <c r="F345" s="20"/>
    </row>
    <row r="346" spans="6:6">
      <c r="F346" s="20"/>
    </row>
    <row r="347" spans="6:6">
      <c r="F347" s="20"/>
    </row>
    <row r="348" spans="6:6">
      <c r="F348" s="20"/>
    </row>
    <row r="349" spans="6:6">
      <c r="F349" s="20"/>
    </row>
    <row r="350" spans="6:6">
      <c r="F350" s="20"/>
    </row>
    <row r="351" spans="6:6">
      <c r="F351" s="20"/>
    </row>
    <row r="352" spans="6:6">
      <c r="F352" s="20"/>
    </row>
    <row r="353" spans="6:6">
      <c r="F353" s="20"/>
    </row>
    <row r="354" spans="6:6">
      <c r="F354" s="20"/>
    </row>
    <row r="355" spans="6:6">
      <c r="F355" s="20"/>
    </row>
    <row r="356" spans="6:6">
      <c r="F356" s="20"/>
    </row>
    <row r="357" spans="6:6">
      <c r="F357" s="20"/>
    </row>
    <row r="358" spans="6:6">
      <c r="F358" s="20"/>
    </row>
    <row r="359" spans="6:6">
      <c r="F359" s="20"/>
    </row>
    <row r="360" spans="6:6">
      <c r="F360" s="20"/>
    </row>
    <row r="361" spans="6:6">
      <c r="F361" s="20"/>
    </row>
    <row r="362" spans="6:6">
      <c r="F362" s="20"/>
    </row>
    <row r="363" spans="6:6">
      <c r="F363" s="20"/>
    </row>
    <row r="364" spans="6:6">
      <c r="F364" s="20"/>
    </row>
    <row r="365" spans="6:6">
      <c r="F365" s="20"/>
    </row>
    <row r="366" spans="6:6">
      <c r="F366" s="20"/>
    </row>
    <row r="367" spans="6:6">
      <c r="F367" s="20"/>
    </row>
    <row r="368" spans="6:6">
      <c r="F368" s="20"/>
    </row>
    <row r="369" spans="6:6">
      <c r="F369" s="20"/>
    </row>
    <row r="370" spans="6:6">
      <c r="F370" s="20"/>
    </row>
    <row r="371" spans="6:6">
      <c r="F371" s="20"/>
    </row>
    <row r="372" spans="6:6">
      <c r="F372" s="20"/>
    </row>
    <row r="373" spans="6:6">
      <c r="F373" s="20"/>
    </row>
    <row r="374" spans="6:6">
      <c r="F374" s="20"/>
    </row>
    <row r="375" spans="6:6">
      <c r="F375" s="20"/>
    </row>
    <row r="376" spans="6:6">
      <c r="F376" s="20"/>
    </row>
    <row r="377" spans="6:6">
      <c r="F377" s="20"/>
    </row>
    <row r="378" spans="6:6">
      <c r="F378" s="20"/>
    </row>
    <row r="379" spans="6:6">
      <c r="F379" s="20"/>
    </row>
    <row r="380" spans="6:6">
      <c r="F380" s="20"/>
    </row>
    <row r="381" spans="6:6">
      <c r="F381" s="20"/>
    </row>
    <row r="382" spans="6:6">
      <c r="F382" s="20"/>
    </row>
    <row r="383" spans="6:6">
      <c r="F383" s="20"/>
    </row>
    <row r="384" spans="6:6">
      <c r="F384" s="20"/>
    </row>
    <row r="385" spans="6:6">
      <c r="F385" s="20"/>
    </row>
    <row r="386" spans="6:6">
      <c r="F386" s="20"/>
    </row>
    <row r="387" spans="6:6">
      <c r="F387" s="20"/>
    </row>
    <row r="388" spans="6:6">
      <c r="F388" s="20"/>
    </row>
    <row r="389" spans="6:6">
      <c r="F389" s="20"/>
    </row>
    <row r="390" spans="6:6">
      <c r="F390" s="20"/>
    </row>
    <row r="391" spans="6:6">
      <c r="F391" s="20"/>
    </row>
    <row r="392" spans="6:6">
      <c r="F392" s="20"/>
    </row>
    <row r="393" spans="6:6">
      <c r="F393" s="20"/>
    </row>
    <row r="394" spans="6:6">
      <c r="F394" s="20"/>
    </row>
    <row r="395" spans="6:6">
      <c r="F395" s="20"/>
    </row>
    <row r="396" spans="6:6">
      <c r="F396" s="20"/>
    </row>
    <row r="397" spans="6:6">
      <c r="F397" s="20"/>
    </row>
    <row r="398" spans="6:6">
      <c r="F398" s="20"/>
    </row>
    <row r="399" spans="6:6">
      <c r="F399" s="20"/>
    </row>
    <row r="400" spans="6:6">
      <c r="F400" s="20"/>
    </row>
    <row r="401" spans="6:6">
      <c r="F401" s="20"/>
    </row>
    <row r="402" spans="6:6">
      <c r="F402" s="20"/>
    </row>
    <row r="403" spans="6:6">
      <c r="F403" s="20"/>
    </row>
    <row r="404" spans="6:6">
      <c r="F404" s="20"/>
    </row>
    <row r="405" spans="6:6">
      <c r="F405" s="20"/>
    </row>
    <row r="406" spans="6:6">
      <c r="F406" s="20"/>
    </row>
    <row r="407" spans="6:6">
      <c r="F407" s="20"/>
    </row>
    <row r="408" spans="6:6">
      <c r="F408" s="20"/>
    </row>
    <row r="409" spans="6:6">
      <c r="F409" s="20"/>
    </row>
    <row r="410" spans="6:6">
      <c r="F410" s="20"/>
    </row>
    <row r="411" spans="6:6">
      <c r="F411" s="20"/>
    </row>
    <row r="412" spans="6:6">
      <c r="F412" s="20"/>
    </row>
    <row r="413" spans="6:6">
      <c r="F413" s="20"/>
    </row>
    <row r="414" spans="6:6">
      <c r="F414" s="20"/>
    </row>
    <row r="415" spans="6:6">
      <c r="F415" s="20"/>
    </row>
    <row r="416" spans="6:6">
      <c r="F416" s="20"/>
    </row>
    <row r="417" spans="6:6">
      <c r="F417" s="20"/>
    </row>
    <row r="418" spans="6:6">
      <c r="F418" s="20"/>
    </row>
    <row r="419" spans="6:6">
      <c r="F419" s="20"/>
    </row>
    <row r="420" spans="6:6">
      <c r="F420" s="20"/>
    </row>
    <row r="421" spans="6:6">
      <c r="F421" s="20"/>
    </row>
    <row r="422" spans="6:6">
      <c r="F422" s="20"/>
    </row>
    <row r="423" spans="6:6">
      <c r="F423" s="20"/>
    </row>
    <row r="424" spans="6:6">
      <c r="F424" s="20"/>
    </row>
    <row r="425" spans="6:6">
      <c r="F425" s="20"/>
    </row>
    <row r="426" spans="6:6">
      <c r="F426" s="20"/>
    </row>
    <row r="427" spans="6:6">
      <c r="F427" s="20"/>
    </row>
    <row r="428" spans="6:6">
      <c r="F428" s="20"/>
    </row>
    <row r="429" spans="6:6">
      <c r="F429" s="20"/>
    </row>
    <row r="430" spans="6:6">
      <c r="F430" s="20"/>
    </row>
    <row r="431" spans="6:6">
      <c r="F431" s="20"/>
    </row>
    <row r="432" spans="6:6">
      <c r="F432" s="20"/>
    </row>
    <row r="433" spans="6:6">
      <c r="F433" s="20"/>
    </row>
    <row r="434" spans="6:6">
      <c r="F434" s="20"/>
    </row>
    <row r="435" spans="6:6">
      <c r="F435" s="20"/>
    </row>
    <row r="436" spans="6:6">
      <c r="F436" s="20"/>
    </row>
    <row r="437" spans="6:6">
      <c r="F437" s="20"/>
    </row>
    <row r="438" spans="6:6">
      <c r="F438" s="20"/>
    </row>
    <row r="439" spans="6:6">
      <c r="F439" s="20"/>
    </row>
    <row r="440" spans="6:6">
      <c r="F440" s="20"/>
    </row>
    <row r="441" spans="6:6">
      <c r="F441" s="20"/>
    </row>
    <row r="442" spans="6:6">
      <c r="F442" s="20"/>
    </row>
    <row r="443" spans="6:6">
      <c r="F443" s="20"/>
    </row>
    <row r="444" spans="6:6">
      <c r="F444" s="20"/>
    </row>
    <row r="445" spans="6:6">
      <c r="F445" s="20"/>
    </row>
    <row r="446" spans="6:6">
      <c r="F446" s="20"/>
    </row>
    <row r="447" spans="6:6">
      <c r="F447" s="20"/>
    </row>
    <row r="448" spans="6:6">
      <c r="F448" s="20"/>
    </row>
    <row r="449" spans="6:6">
      <c r="F449" s="20"/>
    </row>
    <row r="450" spans="6:6">
      <c r="F450" s="20"/>
    </row>
    <row r="451" spans="6:6">
      <c r="F451" s="20"/>
    </row>
    <row r="452" spans="6:6">
      <c r="F452" s="20"/>
    </row>
    <row r="453" spans="6:6">
      <c r="F453" s="20"/>
    </row>
    <row r="454" spans="6:6">
      <c r="F454" s="20"/>
    </row>
    <row r="455" spans="6:6">
      <c r="F455" s="20"/>
    </row>
    <row r="456" spans="6:6">
      <c r="F456" s="20"/>
    </row>
    <row r="457" spans="6:6">
      <c r="F457" s="20"/>
    </row>
    <row r="458" spans="6:6">
      <c r="F458" s="20"/>
    </row>
    <row r="459" spans="6:6">
      <c r="F459" s="20"/>
    </row>
    <row r="460" spans="6:6">
      <c r="F460" s="20"/>
    </row>
    <row r="461" spans="6:6">
      <c r="F461" s="20"/>
    </row>
    <row r="462" spans="6:6">
      <c r="F462" s="20"/>
    </row>
    <row r="463" spans="6:6">
      <c r="F463" s="20"/>
    </row>
    <row r="464" spans="6:6">
      <c r="F464" s="20"/>
    </row>
    <row r="465" spans="6:6">
      <c r="F465" s="20"/>
    </row>
    <row r="466" spans="6:6">
      <c r="F466" s="20"/>
    </row>
    <row r="467" spans="6:6">
      <c r="F467" s="20"/>
    </row>
    <row r="468" spans="6:6">
      <c r="F468" s="20"/>
    </row>
    <row r="469" spans="6:6">
      <c r="F469" s="20"/>
    </row>
    <row r="470" spans="6:6">
      <c r="F470" s="20"/>
    </row>
    <row r="471" spans="6:6">
      <c r="F471" s="20"/>
    </row>
    <row r="472" spans="6:6">
      <c r="F472" s="20"/>
    </row>
    <row r="473" spans="6:6">
      <c r="F473" s="20"/>
    </row>
    <row r="474" spans="6:6">
      <c r="F474" s="20"/>
    </row>
    <row r="475" spans="6:6">
      <c r="F475" s="20"/>
    </row>
    <row r="476" spans="6:6">
      <c r="F476" s="20"/>
    </row>
    <row r="477" spans="6:6">
      <c r="F477" s="20"/>
    </row>
    <row r="478" spans="6:6">
      <c r="F478" s="20"/>
    </row>
    <row r="479" spans="6:6">
      <c r="F479" s="20"/>
    </row>
    <row r="480" spans="6:6">
      <c r="F480" s="20"/>
    </row>
    <row r="481" spans="6:6">
      <c r="F481" s="20"/>
    </row>
    <row r="482" spans="6:6">
      <c r="F482" s="20"/>
    </row>
    <row r="483" spans="6:6">
      <c r="F483" s="20"/>
    </row>
    <row r="484" spans="6:6">
      <c r="F484" s="20"/>
    </row>
    <row r="485" spans="6:6">
      <c r="F485" s="20"/>
    </row>
    <row r="486" spans="6:6">
      <c r="F486" s="20"/>
    </row>
    <row r="487" spans="6:6">
      <c r="F487" s="20"/>
    </row>
    <row r="488" spans="6:6">
      <c r="F488" s="20"/>
    </row>
    <row r="489" spans="6:6">
      <c r="F489" s="20"/>
    </row>
    <row r="490" spans="6:6">
      <c r="F490" s="20"/>
    </row>
    <row r="491" spans="6:6">
      <c r="F491" s="20"/>
    </row>
    <row r="492" spans="6:6">
      <c r="F492" s="20"/>
    </row>
    <row r="493" spans="6:6">
      <c r="F493" s="20"/>
    </row>
    <row r="494" spans="6:6">
      <c r="F494" s="20"/>
    </row>
    <row r="495" spans="6:6">
      <c r="F495" s="20"/>
    </row>
    <row r="496" spans="6:6">
      <c r="F496" s="20"/>
    </row>
    <row r="497" spans="6:6">
      <c r="F497" s="20"/>
    </row>
    <row r="498" spans="6:6">
      <c r="F498" s="20"/>
    </row>
    <row r="499" spans="6:6">
      <c r="F499" s="20"/>
    </row>
    <row r="500" spans="6:6">
      <c r="F500" s="20"/>
    </row>
    <row r="501" spans="6:6">
      <c r="F501" s="20"/>
    </row>
    <row r="502" spans="6:6">
      <c r="F502" s="20"/>
    </row>
    <row r="503" spans="6:6">
      <c r="F503" s="20"/>
    </row>
    <row r="504" spans="6:6">
      <c r="F504" s="20"/>
    </row>
    <row r="505" spans="6:6">
      <c r="F505" s="20"/>
    </row>
    <row r="506" spans="6:6">
      <c r="F506" s="20"/>
    </row>
    <row r="507" spans="6:6">
      <c r="F507" s="20"/>
    </row>
    <row r="508" spans="6:6">
      <c r="F508" s="20"/>
    </row>
    <row r="509" spans="6:6">
      <c r="F509" s="20"/>
    </row>
    <row r="510" spans="6:6">
      <c r="F510" s="20"/>
    </row>
    <row r="511" spans="6:6">
      <c r="F511" s="20"/>
    </row>
    <row r="512" spans="6:6">
      <c r="F512" s="20"/>
    </row>
    <row r="513" spans="6:6">
      <c r="F513" s="20"/>
    </row>
    <row r="514" spans="6:6">
      <c r="F514" s="20"/>
    </row>
    <row r="515" spans="6:6">
      <c r="F515" s="20"/>
    </row>
    <row r="516" spans="6:6">
      <c r="F516" s="20"/>
    </row>
    <row r="517" spans="6:6">
      <c r="F517" s="20"/>
    </row>
    <row r="518" spans="6:6">
      <c r="F518" s="20"/>
    </row>
    <row r="519" spans="6:6">
      <c r="F519" s="20"/>
    </row>
    <row r="520" spans="6:6">
      <c r="F520" s="20"/>
    </row>
    <row r="521" spans="6:6">
      <c r="F521" s="20"/>
    </row>
    <row r="522" spans="6:6">
      <c r="F522" s="20"/>
    </row>
    <row r="523" spans="6:6">
      <c r="F523" s="20"/>
    </row>
    <row r="524" spans="6:6">
      <c r="F524" s="20"/>
    </row>
    <row r="525" spans="6:6">
      <c r="F525" s="20"/>
    </row>
    <row r="526" spans="6:6">
      <c r="F526" s="20"/>
    </row>
    <row r="527" spans="6:6">
      <c r="F527" s="20"/>
    </row>
    <row r="528" spans="6:6">
      <c r="F528" s="20"/>
    </row>
    <row r="529" spans="6:6">
      <c r="F529" s="20"/>
    </row>
    <row r="530" spans="6:6">
      <c r="F530" s="20"/>
    </row>
    <row r="531" spans="6:6">
      <c r="F531" s="20"/>
    </row>
    <row r="532" spans="6:6">
      <c r="F532" s="20"/>
    </row>
    <row r="533" spans="6:6">
      <c r="F533" s="20"/>
    </row>
    <row r="534" spans="6:6">
      <c r="F534" s="20"/>
    </row>
    <row r="535" spans="6:6">
      <c r="F535" s="20"/>
    </row>
    <row r="536" spans="6:6">
      <c r="F536" s="20"/>
    </row>
    <row r="537" spans="6:6">
      <c r="F537" s="20"/>
    </row>
    <row r="538" spans="6:6">
      <c r="F538" s="20"/>
    </row>
    <row r="539" spans="6:6">
      <c r="F539" s="20"/>
    </row>
    <row r="540" spans="6:6">
      <c r="F540" s="20"/>
    </row>
    <row r="541" spans="6:6">
      <c r="F541" s="20"/>
    </row>
    <row r="542" spans="6:6">
      <c r="F542" s="20"/>
    </row>
    <row r="543" spans="6:6">
      <c r="F543" s="20"/>
    </row>
    <row r="544" spans="6:6">
      <c r="F544" s="20"/>
    </row>
    <row r="545" spans="6:6">
      <c r="F545" s="20"/>
    </row>
    <row r="546" spans="6:6">
      <c r="F546" s="20"/>
    </row>
    <row r="547" spans="6:6">
      <c r="F547" s="20"/>
    </row>
    <row r="548" spans="6:6">
      <c r="F548" s="20"/>
    </row>
    <row r="549" spans="6:6">
      <c r="F549" s="20"/>
    </row>
    <row r="550" spans="6:6">
      <c r="F550" s="20"/>
    </row>
    <row r="551" spans="6:6">
      <c r="F551" s="20"/>
    </row>
    <row r="552" spans="6:6">
      <c r="F552" s="20"/>
    </row>
    <row r="553" spans="6:6">
      <c r="F553" s="20"/>
    </row>
    <row r="554" spans="6:6">
      <c r="F554" s="20"/>
    </row>
    <row r="555" spans="6:6">
      <c r="F555" s="20"/>
    </row>
    <row r="556" spans="6:6">
      <c r="F556" s="20"/>
    </row>
    <row r="557" spans="6:6">
      <c r="F557" s="20"/>
    </row>
    <row r="558" spans="6:6">
      <c r="F558" s="20"/>
    </row>
    <row r="559" spans="6:6">
      <c r="F559" s="20"/>
    </row>
    <row r="560" spans="6:6">
      <c r="F560" s="20"/>
    </row>
    <row r="561" spans="6:6">
      <c r="F561" s="20"/>
    </row>
    <row r="562" spans="6:6">
      <c r="F562" s="20"/>
    </row>
    <row r="563" spans="6:6">
      <c r="F563" s="20"/>
    </row>
    <row r="564" spans="6:6">
      <c r="F564" s="20"/>
    </row>
    <row r="565" spans="6:6">
      <c r="F565" s="20"/>
    </row>
    <row r="566" spans="6:6">
      <c r="F566" s="20"/>
    </row>
    <row r="567" spans="6:6">
      <c r="F567" s="20"/>
    </row>
    <row r="568" spans="6:6">
      <c r="F568" s="20"/>
    </row>
    <row r="569" spans="6:6">
      <c r="F569" s="20"/>
    </row>
    <row r="570" spans="6:6">
      <c r="F570" s="20"/>
    </row>
    <row r="571" spans="6:6">
      <c r="F571" s="20"/>
    </row>
    <row r="572" spans="6:6">
      <c r="F572" s="20"/>
    </row>
    <row r="573" spans="6:6">
      <c r="F573" s="20"/>
    </row>
    <row r="574" spans="6:6">
      <c r="F574" s="20"/>
    </row>
    <row r="575" spans="6:6">
      <c r="F575" s="20"/>
    </row>
    <row r="576" spans="6:6">
      <c r="F576" s="20"/>
    </row>
    <row r="577" spans="6:6">
      <c r="F577" s="20"/>
    </row>
    <row r="578" spans="6:6">
      <c r="F578" s="20"/>
    </row>
    <row r="579" spans="6:6">
      <c r="F579" s="20"/>
    </row>
    <row r="580" spans="6:6">
      <c r="F580" s="20"/>
    </row>
    <row r="581" spans="6:6">
      <c r="F581" s="20"/>
    </row>
    <row r="582" spans="6:6">
      <c r="F582" s="20"/>
    </row>
    <row r="583" spans="6:6">
      <c r="F583" s="20"/>
    </row>
    <row r="584" spans="6:6">
      <c r="F584" s="20"/>
    </row>
    <row r="585" spans="6:6">
      <c r="F585" s="20"/>
    </row>
    <row r="586" spans="6:6">
      <c r="F586" s="20"/>
    </row>
    <row r="587" spans="6:6">
      <c r="F587" s="20"/>
    </row>
    <row r="588" spans="6:6">
      <c r="F588" s="20"/>
    </row>
    <row r="589" spans="6:6">
      <c r="F589" s="20"/>
    </row>
    <row r="590" spans="6:6">
      <c r="F590" s="20"/>
    </row>
    <row r="591" spans="6:6">
      <c r="F591" s="20"/>
    </row>
    <row r="592" spans="6:6">
      <c r="F592" s="20"/>
    </row>
    <row r="593" spans="6:6">
      <c r="F593" s="20"/>
    </row>
    <row r="594" spans="6:6">
      <c r="F594" s="20"/>
    </row>
    <row r="595" spans="6:6">
      <c r="F595" s="20"/>
    </row>
    <row r="596" spans="6:6">
      <c r="F596" s="20"/>
    </row>
    <row r="597" spans="6:6">
      <c r="F597" s="20"/>
    </row>
    <row r="598" spans="6:6">
      <c r="F598" s="20"/>
    </row>
    <row r="599" spans="6:6">
      <c r="F599" s="20"/>
    </row>
    <row r="600" spans="6:6">
      <c r="F600" s="20"/>
    </row>
    <row r="601" spans="6:6">
      <c r="F601" s="20"/>
    </row>
    <row r="602" spans="6:6">
      <c r="F602" s="20"/>
    </row>
    <row r="603" spans="6:6">
      <c r="F603" s="20"/>
    </row>
    <row r="604" spans="6:6">
      <c r="F604" s="20"/>
    </row>
    <row r="605" spans="6:6">
      <c r="F605" s="20"/>
    </row>
    <row r="606" spans="6:6">
      <c r="F606" s="20"/>
    </row>
    <row r="607" spans="6:6">
      <c r="F607" s="20"/>
    </row>
    <row r="608" spans="6:6">
      <c r="F608" s="20"/>
    </row>
    <row r="609" spans="6:6">
      <c r="F609" s="20"/>
    </row>
    <row r="610" spans="6:6">
      <c r="F610" s="20"/>
    </row>
    <row r="611" spans="6:6">
      <c r="F611" s="20"/>
    </row>
    <row r="612" spans="6:6">
      <c r="F612" s="20"/>
    </row>
    <row r="613" spans="6:6">
      <c r="F613" s="20"/>
    </row>
    <row r="614" spans="6:6">
      <c r="F614" s="20"/>
    </row>
    <row r="615" spans="6:6">
      <c r="F615" s="20"/>
    </row>
    <row r="616" spans="6:6">
      <c r="F616" s="20"/>
    </row>
    <row r="617" spans="6:6">
      <c r="F617" s="20"/>
    </row>
    <row r="618" spans="6:6">
      <c r="F618" s="20"/>
    </row>
    <row r="619" spans="6:6">
      <c r="F619" s="20"/>
    </row>
    <row r="620" spans="6:6">
      <c r="F620" s="20"/>
    </row>
    <row r="621" spans="6:6">
      <c r="F621" s="20"/>
    </row>
    <row r="622" spans="6:6">
      <c r="F622" s="20"/>
    </row>
    <row r="623" spans="6:6">
      <c r="F623" s="20"/>
    </row>
    <row r="624" spans="6:6">
      <c r="F624" s="20"/>
    </row>
    <row r="625" spans="6:6">
      <c r="F625" s="20"/>
    </row>
    <row r="626" spans="6:6">
      <c r="F626" s="20"/>
    </row>
    <row r="627" spans="6:6">
      <c r="F627" s="20"/>
    </row>
    <row r="628" spans="6:6">
      <c r="F628" s="20"/>
    </row>
    <row r="629" spans="6:6">
      <c r="F629" s="20"/>
    </row>
    <row r="630" spans="6:6">
      <c r="F630" s="20"/>
    </row>
    <row r="631" spans="6:6">
      <c r="F631" s="20"/>
    </row>
    <row r="632" spans="6:6">
      <c r="F632" s="20"/>
    </row>
    <row r="633" spans="6:6">
      <c r="F633" s="20"/>
    </row>
    <row r="634" spans="6:6">
      <c r="F634" s="20"/>
    </row>
    <row r="635" spans="6:6">
      <c r="F635" s="20"/>
    </row>
    <row r="636" spans="6:6">
      <c r="F636" s="20"/>
    </row>
    <row r="637" spans="6:6">
      <c r="F637" s="20"/>
    </row>
    <row r="638" spans="6:6">
      <c r="F638" s="20"/>
    </row>
    <row r="639" spans="6:6">
      <c r="F639" s="20"/>
    </row>
    <row r="640" spans="6:6">
      <c r="F640" s="20"/>
    </row>
    <row r="641" spans="6:6">
      <c r="F641" s="20"/>
    </row>
    <row r="642" spans="6:6">
      <c r="F642" s="20"/>
    </row>
    <row r="643" spans="6:6">
      <c r="F643" s="20"/>
    </row>
    <row r="644" spans="6:6">
      <c r="F644" s="20"/>
    </row>
    <row r="645" spans="6:6">
      <c r="F645" s="20"/>
    </row>
    <row r="646" spans="6:6">
      <c r="F646" s="20"/>
    </row>
    <row r="647" spans="6:6">
      <c r="F647" s="20"/>
    </row>
    <row r="648" spans="6:6">
      <c r="F648" s="20"/>
    </row>
    <row r="649" spans="6:6">
      <c r="F649" s="20"/>
    </row>
    <row r="650" spans="6:6">
      <c r="F650" s="20"/>
    </row>
    <row r="651" spans="6:6">
      <c r="F651" s="20"/>
    </row>
    <row r="652" spans="6:6">
      <c r="F652" s="20"/>
    </row>
    <row r="653" spans="6:6">
      <c r="F653" s="20"/>
    </row>
    <row r="654" spans="6:6">
      <c r="F654" s="20"/>
    </row>
    <row r="655" spans="6:6">
      <c r="F655" s="20"/>
    </row>
    <row r="656" spans="6:6">
      <c r="F656" s="20"/>
    </row>
    <row r="657" spans="6:6">
      <c r="F657" s="20"/>
    </row>
    <row r="658" spans="6:6">
      <c r="F658" s="20"/>
    </row>
    <row r="659" spans="6:6">
      <c r="F659" s="20"/>
    </row>
    <row r="660" spans="6:6">
      <c r="F660" s="20"/>
    </row>
    <row r="661" spans="6:6">
      <c r="F661" s="20"/>
    </row>
    <row r="662" spans="6:6">
      <c r="F662" s="20"/>
    </row>
    <row r="663" spans="6:6">
      <c r="F663" s="20"/>
    </row>
    <row r="664" spans="6:6">
      <c r="F664" s="20"/>
    </row>
    <row r="665" spans="6:6">
      <c r="F665" s="20"/>
    </row>
    <row r="666" spans="6:6">
      <c r="F666" s="20"/>
    </row>
    <row r="667" spans="6:6">
      <c r="F667" s="20"/>
    </row>
    <row r="668" spans="6:6">
      <c r="F668" s="20"/>
    </row>
    <row r="669" spans="6:6">
      <c r="F669" s="20"/>
    </row>
    <row r="670" spans="6:6">
      <c r="F670" s="20"/>
    </row>
    <row r="671" spans="6:6">
      <c r="F671" s="20"/>
    </row>
    <row r="672" spans="6:6">
      <c r="F672" s="20"/>
    </row>
    <row r="673" spans="6:6">
      <c r="F673" s="20"/>
    </row>
    <row r="674" spans="6:6">
      <c r="F674" s="20"/>
    </row>
    <row r="675" spans="6:6">
      <c r="F675" s="20"/>
    </row>
    <row r="676" spans="6:6">
      <c r="F676" s="20"/>
    </row>
    <row r="677" spans="6:6">
      <c r="F677" s="20"/>
    </row>
    <row r="678" spans="6:6">
      <c r="F678" s="20"/>
    </row>
    <row r="679" spans="6:6">
      <c r="F679" s="20"/>
    </row>
    <row r="680" spans="6:6">
      <c r="F680" s="20"/>
    </row>
    <row r="681" spans="6:6">
      <c r="F681" s="20"/>
    </row>
    <row r="682" spans="6:6">
      <c r="F682" s="20"/>
    </row>
    <row r="683" spans="6:6">
      <c r="F683" s="20"/>
    </row>
    <row r="684" spans="6:6">
      <c r="F684" s="20"/>
    </row>
    <row r="685" spans="6:6">
      <c r="F685" s="20"/>
    </row>
    <row r="686" spans="6:6">
      <c r="F686" s="20"/>
    </row>
    <row r="687" spans="6:6">
      <c r="F687" s="20"/>
    </row>
    <row r="688" spans="6:6">
      <c r="F688" s="20"/>
    </row>
    <row r="689" spans="6:6">
      <c r="F689" s="20"/>
    </row>
    <row r="690" spans="6:6">
      <c r="F690" s="20"/>
    </row>
    <row r="691" spans="6:6">
      <c r="F691" s="20"/>
    </row>
    <row r="692" spans="6:6">
      <c r="F692" s="20"/>
    </row>
    <row r="693" spans="6:6">
      <c r="F693" s="20"/>
    </row>
    <row r="694" spans="6:6">
      <c r="F694" s="20"/>
    </row>
    <row r="695" spans="6:6">
      <c r="F695" s="20"/>
    </row>
    <row r="696" spans="6:6">
      <c r="F696" s="20"/>
    </row>
    <row r="697" spans="6:6">
      <c r="F697" s="20"/>
    </row>
    <row r="698" spans="6:6">
      <c r="F698" s="20"/>
    </row>
    <row r="699" spans="6:6">
      <c r="F699" s="20"/>
    </row>
    <row r="700" spans="6:6">
      <c r="F700" s="20"/>
    </row>
    <row r="701" spans="6:6">
      <c r="F701" s="20"/>
    </row>
    <row r="702" spans="6:6">
      <c r="F702" s="20"/>
    </row>
    <row r="703" spans="6:6">
      <c r="F703" s="20"/>
    </row>
    <row r="704" spans="6:6">
      <c r="F704" s="20"/>
    </row>
    <row r="705" spans="6:6">
      <c r="F705" s="20"/>
    </row>
    <row r="706" spans="6:6">
      <c r="F706" s="20"/>
    </row>
    <row r="707" spans="6:6">
      <c r="F707" s="20"/>
    </row>
    <row r="708" spans="6:6">
      <c r="F708" s="20"/>
    </row>
    <row r="709" spans="6:6">
      <c r="F709" s="20"/>
    </row>
    <row r="710" spans="6:6">
      <c r="F710" s="20"/>
    </row>
    <row r="711" spans="6:6">
      <c r="F711" s="20"/>
    </row>
    <row r="712" spans="6:6">
      <c r="F712" s="20"/>
    </row>
    <row r="713" spans="6:6">
      <c r="F713" s="20"/>
    </row>
    <row r="714" spans="6:6">
      <c r="F714" s="20"/>
    </row>
    <row r="715" spans="6:6">
      <c r="F715" s="20"/>
    </row>
    <row r="716" spans="6:6">
      <c r="F716" s="20"/>
    </row>
    <row r="717" spans="6:6">
      <c r="F717" s="20"/>
    </row>
    <row r="718" spans="6:6">
      <c r="F718" s="20"/>
    </row>
    <row r="719" spans="6:6">
      <c r="F719" s="20"/>
    </row>
    <row r="720" spans="6:6">
      <c r="F720" s="20"/>
    </row>
    <row r="721" spans="6:6">
      <c r="F721" s="20"/>
    </row>
    <row r="722" spans="6:6">
      <c r="F722" s="20"/>
    </row>
    <row r="723" spans="6:6">
      <c r="F723" s="20"/>
    </row>
    <row r="724" spans="6:6">
      <c r="F724" s="20"/>
    </row>
    <row r="725" spans="6:6">
      <c r="F725" s="20"/>
    </row>
    <row r="726" spans="6:6">
      <c r="F726" s="20"/>
    </row>
    <row r="727" spans="6:6">
      <c r="F727" s="20"/>
    </row>
    <row r="728" spans="6:6">
      <c r="F728" s="20"/>
    </row>
    <row r="729" spans="6:6">
      <c r="F729" s="20"/>
    </row>
    <row r="730" spans="6:6">
      <c r="F730" s="20"/>
    </row>
    <row r="731" spans="6:6">
      <c r="F731" s="20"/>
    </row>
    <row r="732" spans="6:6">
      <c r="F732" s="20"/>
    </row>
    <row r="733" spans="6:6">
      <c r="F733" s="20"/>
    </row>
    <row r="734" spans="6:6">
      <c r="F734" s="20"/>
    </row>
    <row r="735" spans="6:6">
      <c r="F735" s="20"/>
    </row>
    <row r="736" spans="6:6">
      <c r="F736" s="20"/>
    </row>
    <row r="737" spans="6:6">
      <c r="F737" s="20"/>
    </row>
    <row r="738" spans="6:6">
      <c r="F738" s="20"/>
    </row>
    <row r="739" spans="6:6">
      <c r="F739" s="20"/>
    </row>
    <row r="740" spans="6:6">
      <c r="F740" s="20"/>
    </row>
    <row r="741" spans="6:6">
      <c r="F741" s="20"/>
    </row>
    <row r="742" spans="6:6">
      <c r="F742" s="20"/>
    </row>
    <row r="743" spans="6:6">
      <c r="F743" s="20"/>
    </row>
    <row r="744" spans="6:6">
      <c r="F744" s="20"/>
    </row>
    <row r="745" spans="6:6">
      <c r="F745" s="20"/>
    </row>
    <row r="746" spans="6:6">
      <c r="F746" s="20"/>
    </row>
    <row r="747" spans="6:6">
      <c r="F747" s="20"/>
    </row>
    <row r="748" spans="6:6">
      <c r="F748" s="20"/>
    </row>
    <row r="749" spans="6:6">
      <c r="F749" s="20"/>
    </row>
    <row r="750" spans="6:6">
      <c r="F750" s="20"/>
    </row>
    <row r="751" spans="6:6">
      <c r="F751" s="20"/>
    </row>
    <row r="752" spans="6:6">
      <c r="F752" s="20"/>
    </row>
    <row r="753" spans="6:6">
      <c r="F753" s="20"/>
    </row>
    <row r="754" spans="6:6">
      <c r="F754" s="20"/>
    </row>
    <row r="755" spans="6:6">
      <c r="F755" s="20"/>
    </row>
    <row r="756" spans="6:6">
      <c r="F756" s="20"/>
    </row>
    <row r="757" spans="6:6">
      <c r="F757" s="20"/>
    </row>
    <row r="758" spans="6:6">
      <c r="F758" s="20"/>
    </row>
    <row r="759" spans="6:6">
      <c r="F759" s="20"/>
    </row>
    <row r="760" spans="6:6">
      <c r="F760" s="20"/>
    </row>
    <row r="761" spans="6:6">
      <c r="F761" s="20"/>
    </row>
    <row r="762" spans="6:6">
      <c r="F762" s="20"/>
    </row>
    <row r="763" spans="6:6">
      <c r="F763" s="20"/>
    </row>
    <row r="764" spans="6:6">
      <c r="F764" s="20"/>
    </row>
    <row r="765" spans="6:6">
      <c r="F765" s="20"/>
    </row>
    <row r="766" spans="6:6">
      <c r="F766" s="20"/>
    </row>
    <row r="767" spans="6:6">
      <c r="F767" s="20"/>
    </row>
    <row r="768" spans="6:6">
      <c r="F768" s="20"/>
    </row>
    <row r="769" spans="6:6">
      <c r="F769" s="20"/>
    </row>
    <row r="770" spans="6:6">
      <c r="F770" s="20"/>
    </row>
    <row r="771" spans="6:6">
      <c r="F771" s="20"/>
    </row>
    <row r="772" spans="6:6">
      <c r="F772" s="20"/>
    </row>
    <row r="773" spans="6:6">
      <c r="F773" s="20"/>
    </row>
    <row r="774" spans="6:6">
      <c r="F774" s="20"/>
    </row>
    <row r="775" spans="6:6">
      <c r="F775" s="20"/>
    </row>
    <row r="776" spans="6:6">
      <c r="F776" s="20"/>
    </row>
    <row r="777" spans="6:6">
      <c r="F777" s="20"/>
    </row>
    <row r="778" spans="6:6">
      <c r="F778" s="20"/>
    </row>
    <row r="779" spans="6:6">
      <c r="F779" s="20"/>
    </row>
    <row r="780" spans="6:6">
      <c r="F780" s="20"/>
    </row>
    <row r="781" spans="6:6">
      <c r="F781" s="20"/>
    </row>
    <row r="782" spans="6:6">
      <c r="F782" s="20"/>
    </row>
    <row r="783" spans="6:6">
      <c r="F783" s="20"/>
    </row>
    <row r="784" spans="6:6">
      <c r="F784" s="20"/>
    </row>
    <row r="785" spans="6:6">
      <c r="F785" s="20"/>
    </row>
    <row r="786" spans="6:6">
      <c r="F786" s="20"/>
    </row>
    <row r="787" spans="6:6">
      <c r="F787" s="20"/>
    </row>
    <row r="788" spans="6:6">
      <c r="F788" s="20"/>
    </row>
    <row r="789" spans="6:6">
      <c r="F789" s="20"/>
    </row>
    <row r="790" spans="6:6">
      <c r="F790" s="20"/>
    </row>
    <row r="791" spans="6:6">
      <c r="F791" s="20"/>
    </row>
    <row r="792" spans="6:6">
      <c r="F792" s="20"/>
    </row>
    <row r="793" spans="6:6">
      <c r="F793" s="20"/>
    </row>
    <row r="794" spans="6:6">
      <c r="F794" s="20"/>
    </row>
    <row r="795" spans="6:6">
      <c r="F795" s="20"/>
    </row>
    <row r="796" spans="6:6">
      <c r="F796" s="20"/>
    </row>
    <row r="797" spans="6:6">
      <c r="F797" s="20"/>
    </row>
    <row r="798" spans="6:6">
      <c r="F798" s="20"/>
    </row>
    <row r="799" spans="6:6">
      <c r="F799" s="20"/>
    </row>
    <row r="800" spans="6:6">
      <c r="F800" s="20"/>
    </row>
    <row r="801" spans="6:6">
      <c r="F801" s="20"/>
    </row>
    <row r="802" spans="6:6">
      <c r="F802" s="20"/>
    </row>
    <row r="803" spans="6:6">
      <c r="F803" s="20"/>
    </row>
    <row r="804" spans="6:6">
      <c r="F804" s="20"/>
    </row>
    <row r="805" spans="6:6">
      <c r="F805" s="20"/>
    </row>
    <row r="806" spans="6:6">
      <c r="F806" s="20"/>
    </row>
    <row r="807" spans="6:6">
      <c r="F807" s="20"/>
    </row>
    <row r="808" spans="6:6">
      <c r="F808" s="20"/>
    </row>
    <row r="809" spans="6:6">
      <c r="F809" s="20"/>
    </row>
    <row r="810" spans="6:6">
      <c r="F810" s="20"/>
    </row>
    <row r="811" spans="6:6">
      <c r="F811" s="20"/>
    </row>
    <row r="812" spans="6:6">
      <c r="F812" s="20"/>
    </row>
    <row r="813" spans="6:6">
      <c r="F813" s="20"/>
    </row>
    <row r="814" spans="6:6">
      <c r="F814" s="20"/>
    </row>
    <row r="815" spans="6:6">
      <c r="F815" s="20"/>
    </row>
    <row r="816" spans="6:6">
      <c r="F816" s="20"/>
    </row>
    <row r="817" spans="6:6">
      <c r="F817" s="20"/>
    </row>
    <row r="818" spans="6:6">
      <c r="F818" s="20"/>
    </row>
    <row r="819" spans="6:6">
      <c r="F819" s="20"/>
    </row>
    <row r="820" spans="6:6">
      <c r="F820" s="20"/>
    </row>
    <row r="821" spans="6:6">
      <c r="F821" s="20"/>
    </row>
    <row r="822" spans="6:6">
      <c r="F822" s="20"/>
    </row>
    <row r="823" spans="6:6">
      <c r="F823" s="20"/>
    </row>
    <row r="824" spans="6:6">
      <c r="F824" s="20"/>
    </row>
    <row r="825" spans="6:6">
      <c r="F825" s="20"/>
    </row>
    <row r="826" spans="6:6">
      <c r="F826" s="20"/>
    </row>
    <row r="827" spans="6:6">
      <c r="F827" s="20"/>
    </row>
    <row r="828" spans="6:6">
      <c r="F828" s="20"/>
    </row>
    <row r="829" spans="6:6">
      <c r="F829" s="20"/>
    </row>
    <row r="830" spans="6:6">
      <c r="F830" s="20"/>
    </row>
    <row r="831" spans="6:6">
      <c r="F831" s="20"/>
    </row>
    <row r="832" spans="6:6">
      <c r="F832" s="20"/>
    </row>
    <row r="833" spans="6:6">
      <c r="F833" s="20"/>
    </row>
    <row r="834" spans="6:6">
      <c r="F834" s="20"/>
    </row>
    <row r="835" spans="6:6">
      <c r="F835" s="20"/>
    </row>
    <row r="836" spans="6:6">
      <c r="F836" s="20"/>
    </row>
    <row r="837" spans="6:6">
      <c r="F837" s="20"/>
    </row>
    <row r="838" spans="6:6">
      <c r="F838" s="20"/>
    </row>
    <row r="839" spans="6:6">
      <c r="F839" s="20"/>
    </row>
    <row r="840" spans="6:6">
      <c r="F840" s="20"/>
    </row>
    <row r="841" spans="6:6">
      <c r="F841" s="20"/>
    </row>
    <row r="842" spans="6:6">
      <c r="F842" s="20"/>
    </row>
    <row r="843" spans="6:6">
      <c r="F843" s="20"/>
    </row>
    <row r="844" spans="6:6">
      <c r="F844" s="20"/>
    </row>
    <row r="845" spans="6:6">
      <c r="F845" s="20"/>
    </row>
    <row r="846" spans="6:6">
      <c r="F846" s="20"/>
    </row>
    <row r="847" spans="6:6">
      <c r="F847" s="20"/>
    </row>
    <row r="848" spans="6:6">
      <c r="F848" s="20"/>
    </row>
    <row r="849" spans="6:6">
      <c r="F849" s="20"/>
    </row>
    <row r="850" spans="6:6">
      <c r="F850" s="20"/>
    </row>
    <row r="851" spans="6:6">
      <c r="F851" s="20"/>
    </row>
    <row r="852" spans="6:6">
      <c r="F852" s="20"/>
    </row>
    <row r="853" spans="6:6">
      <c r="F853" s="20"/>
    </row>
    <row r="854" spans="6:6">
      <c r="F854" s="20"/>
    </row>
    <row r="855" spans="6:6">
      <c r="F855" s="20"/>
    </row>
    <row r="856" spans="6:6">
      <c r="F856" s="20"/>
    </row>
    <row r="857" spans="6:6">
      <c r="F857" s="20"/>
    </row>
    <row r="858" spans="6:6">
      <c r="F858" s="20"/>
    </row>
    <row r="859" spans="6:6">
      <c r="F859" s="20"/>
    </row>
    <row r="860" spans="6:6">
      <c r="F860" s="20"/>
    </row>
    <row r="861" spans="6:6">
      <c r="F861" s="20"/>
    </row>
    <row r="862" spans="6:6">
      <c r="F862" s="20"/>
    </row>
    <row r="863" spans="6:6">
      <c r="F863" s="20"/>
    </row>
    <row r="864" spans="6:6">
      <c r="F864" s="20"/>
    </row>
    <row r="865" spans="6:6">
      <c r="F865" s="20"/>
    </row>
    <row r="866" spans="6:6">
      <c r="F866" s="20"/>
    </row>
    <row r="867" spans="6:6">
      <c r="F867" s="20"/>
    </row>
    <row r="868" spans="6:6">
      <c r="F868" s="20"/>
    </row>
    <row r="869" spans="6:6">
      <c r="F869" s="20"/>
    </row>
    <row r="870" spans="6:6">
      <c r="F870" s="20"/>
    </row>
    <row r="871" spans="6:6">
      <c r="F871" s="20"/>
    </row>
    <row r="872" spans="6:6">
      <c r="F872" s="20"/>
    </row>
    <row r="873" spans="6:6">
      <c r="F873" s="20"/>
    </row>
    <row r="874" spans="6:6">
      <c r="F874" s="20"/>
    </row>
    <row r="875" spans="6:6">
      <c r="F875" s="20"/>
    </row>
    <row r="876" spans="6:6">
      <c r="F876" s="20"/>
    </row>
    <row r="877" spans="6:6">
      <c r="F877" s="20"/>
    </row>
    <row r="878" spans="6:6">
      <c r="F878" s="20"/>
    </row>
    <row r="879" spans="6:6">
      <c r="F879" s="20"/>
    </row>
    <row r="880" spans="6:6">
      <c r="F880" s="20"/>
    </row>
    <row r="881" spans="6:6">
      <c r="F881" s="20"/>
    </row>
    <row r="882" spans="6:6">
      <c r="F882" s="20"/>
    </row>
    <row r="883" spans="6:6">
      <c r="F883" s="20"/>
    </row>
    <row r="884" spans="6:6">
      <c r="F884" s="20"/>
    </row>
    <row r="885" spans="6:6">
      <c r="F885" s="20"/>
    </row>
    <row r="886" spans="6:6">
      <c r="F886" s="20"/>
    </row>
    <row r="887" spans="6:6">
      <c r="F887" s="20"/>
    </row>
    <row r="888" spans="6:6">
      <c r="F888" s="20"/>
    </row>
    <row r="889" spans="6:6">
      <c r="F889" s="20"/>
    </row>
    <row r="890" spans="6:6">
      <c r="F890" s="20"/>
    </row>
    <row r="891" spans="6:6">
      <c r="F891" s="20"/>
    </row>
    <row r="892" spans="6:6">
      <c r="F892" s="20"/>
    </row>
    <row r="893" spans="6:6">
      <c r="F893" s="20"/>
    </row>
    <row r="894" spans="6:6">
      <c r="F894" s="20"/>
    </row>
    <row r="895" spans="6:6">
      <c r="F895" s="20"/>
    </row>
    <row r="896" spans="6:6">
      <c r="F896" s="20"/>
    </row>
    <row r="897" spans="6:6">
      <c r="F897" s="20"/>
    </row>
    <row r="898" spans="6:6">
      <c r="F898" s="20"/>
    </row>
    <row r="899" spans="6:6">
      <c r="F899" s="20"/>
    </row>
    <row r="900" spans="6:6">
      <c r="F900" s="20"/>
    </row>
    <row r="901" spans="6:6">
      <c r="F901" s="20"/>
    </row>
    <row r="902" spans="6:6">
      <c r="F902" s="20"/>
    </row>
    <row r="903" spans="6:6">
      <c r="F903" s="20"/>
    </row>
    <row r="904" spans="6:6">
      <c r="F904" s="20"/>
    </row>
    <row r="905" spans="6:6">
      <c r="F905" s="20"/>
    </row>
    <row r="906" spans="6:6">
      <c r="F906" s="20"/>
    </row>
    <row r="907" spans="6:6">
      <c r="F907" s="20"/>
    </row>
    <row r="908" spans="6:6">
      <c r="F908" s="20"/>
    </row>
    <row r="909" spans="6:6">
      <c r="F909" s="20"/>
    </row>
    <row r="910" spans="6:6">
      <c r="F910" s="20"/>
    </row>
    <row r="911" spans="6:6">
      <c r="F911" s="20"/>
    </row>
    <row r="912" spans="6:6">
      <c r="F912" s="20"/>
    </row>
    <row r="913" spans="6:6">
      <c r="F913" s="20"/>
    </row>
    <row r="914" spans="6:6">
      <c r="F914" s="20"/>
    </row>
    <row r="915" spans="6:6">
      <c r="F915" s="20"/>
    </row>
    <row r="916" spans="6:6">
      <c r="F916" s="20"/>
    </row>
    <row r="917" spans="6:6">
      <c r="F917" s="20"/>
    </row>
    <row r="918" spans="6:6">
      <c r="F918" s="20"/>
    </row>
    <row r="919" spans="6:6">
      <c r="F919" s="20"/>
    </row>
    <row r="920" spans="6:6">
      <c r="F920" s="20"/>
    </row>
    <row r="921" spans="6:6">
      <c r="F921" s="20"/>
    </row>
    <row r="922" spans="6:6">
      <c r="F922" s="20"/>
    </row>
    <row r="923" spans="6:6">
      <c r="F923" s="20"/>
    </row>
    <row r="924" spans="6:6">
      <c r="F924" s="20"/>
    </row>
    <row r="925" spans="6:6">
      <c r="F925" s="20"/>
    </row>
    <row r="926" spans="6:6">
      <c r="F926" s="20"/>
    </row>
    <row r="927" spans="6:6">
      <c r="F927" s="20"/>
    </row>
    <row r="928" spans="6:6">
      <c r="F928" s="20"/>
    </row>
    <row r="929" spans="6:6">
      <c r="F929" s="20"/>
    </row>
    <row r="930" spans="6:6">
      <c r="F930" s="20"/>
    </row>
    <row r="931" spans="6:6">
      <c r="F931" s="20"/>
    </row>
    <row r="932" spans="6:6">
      <c r="F932" s="20"/>
    </row>
    <row r="933" spans="6:6">
      <c r="F933" s="20"/>
    </row>
    <row r="934" spans="6:6">
      <c r="F934" s="20"/>
    </row>
    <row r="935" spans="6:6">
      <c r="F935" s="20"/>
    </row>
    <row r="936" spans="6:6">
      <c r="F936" s="20"/>
    </row>
    <row r="937" spans="6:6">
      <c r="F937" s="20"/>
    </row>
    <row r="938" spans="6:6">
      <c r="F938" s="20"/>
    </row>
    <row r="939" spans="6:6">
      <c r="F939" s="20"/>
    </row>
    <row r="940" spans="6:6">
      <c r="F940" s="20"/>
    </row>
    <row r="941" spans="6:6">
      <c r="F941" s="20"/>
    </row>
    <row r="942" spans="6:6">
      <c r="F942" s="20"/>
    </row>
    <row r="943" spans="6:6">
      <c r="F943" s="20"/>
    </row>
    <row r="944" spans="6:6">
      <c r="F944" s="20"/>
    </row>
    <row r="945" spans="6:6">
      <c r="F945" s="20"/>
    </row>
    <row r="946" spans="6:6">
      <c r="F946" s="20"/>
    </row>
    <row r="947" spans="6:6">
      <c r="F947" s="20"/>
    </row>
    <row r="948" spans="6:6">
      <c r="F948" s="20"/>
    </row>
    <row r="949" spans="6:6">
      <c r="F949" s="20"/>
    </row>
    <row r="950" spans="6:6">
      <c r="F950" s="20"/>
    </row>
    <row r="951" spans="6:6">
      <c r="F951" s="20"/>
    </row>
    <row r="952" spans="6:6">
      <c r="F952" s="20"/>
    </row>
    <row r="953" spans="6:6">
      <c r="F953" s="20"/>
    </row>
    <row r="954" spans="6:6">
      <c r="F954" s="20"/>
    </row>
    <row r="955" spans="6:6">
      <c r="F955" s="20"/>
    </row>
    <row r="956" spans="6:6">
      <c r="F956" s="20"/>
    </row>
    <row r="957" spans="6:6">
      <c r="F957" s="20"/>
    </row>
    <row r="958" spans="6:6">
      <c r="F958" s="20"/>
    </row>
    <row r="959" spans="6:6">
      <c r="F959" s="20"/>
    </row>
    <row r="960" spans="6:6">
      <c r="F960" s="20"/>
    </row>
    <row r="961" spans="6:6">
      <c r="F961" s="20"/>
    </row>
    <row r="962" spans="6:6">
      <c r="F962" s="20"/>
    </row>
    <row r="963" spans="6:6">
      <c r="F963" s="20"/>
    </row>
    <row r="964" spans="6:6">
      <c r="F964" s="20"/>
    </row>
    <row r="965" spans="6:6">
      <c r="F965" s="20"/>
    </row>
    <row r="966" spans="6:6">
      <c r="F966" s="20"/>
    </row>
    <row r="967" spans="6:6">
      <c r="F967" s="20"/>
    </row>
    <row r="968" spans="6:6">
      <c r="F968" s="20"/>
    </row>
    <row r="969" spans="6:6">
      <c r="F969" s="20"/>
    </row>
    <row r="970" spans="6:6">
      <c r="F970" s="20"/>
    </row>
    <row r="971" spans="6:6">
      <c r="F971" s="20"/>
    </row>
    <row r="972" spans="6:6">
      <c r="F972" s="20"/>
    </row>
    <row r="973" spans="6:6">
      <c r="F973" s="20"/>
    </row>
    <row r="974" spans="6:6">
      <c r="F974" s="20"/>
    </row>
    <row r="975" spans="6:6">
      <c r="F975" s="20"/>
    </row>
    <row r="976" spans="6:6">
      <c r="F976" s="20"/>
    </row>
    <row r="977" spans="6:6">
      <c r="F977" s="20"/>
    </row>
    <row r="978" spans="6:6">
      <c r="F978" s="20"/>
    </row>
    <row r="979" spans="6:6">
      <c r="F979" s="20"/>
    </row>
    <row r="980" spans="6:6">
      <c r="F980" s="20"/>
    </row>
    <row r="981" spans="6:6">
      <c r="F981" s="20"/>
    </row>
    <row r="982" spans="6:6">
      <c r="F982" s="20"/>
    </row>
    <row r="983" spans="6:6">
      <c r="F983" s="20"/>
    </row>
    <row r="984" spans="6:6">
      <c r="F984" s="20"/>
    </row>
    <row r="985" spans="6:6">
      <c r="F985" s="20"/>
    </row>
    <row r="986" spans="6:6">
      <c r="F986" s="20"/>
    </row>
    <row r="987" spans="6:6">
      <c r="F987" s="20"/>
    </row>
    <row r="988" spans="6:6">
      <c r="F988" s="20"/>
    </row>
    <row r="989" spans="6:6">
      <c r="F989" s="20"/>
    </row>
    <row r="990" spans="6:6">
      <c r="F990" s="20"/>
    </row>
    <row r="991" spans="6:6">
      <c r="F991" s="20"/>
    </row>
    <row r="992" spans="6:6">
      <c r="F992" s="20"/>
    </row>
    <row r="993" spans="6:6">
      <c r="F993" s="20"/>
    </row>
    <row r="994" spans="6:6">
      <c r="F994" s="20"/>
    </row>
    <row r="995" spans="6:6">
      <c r="F995" s="20"/>
    </row>
    <row r="996" spans="6:6">
      <c r="F996" s="20"/>
    </row>
    <row r="997" spans="6:6">
      <c r="F997" s="20"/>
    </row>
    <row r="998" spans="6:6">
      <c r="F998" s="20"/>
    </row>
    <row r="999" spans="6:6">
      <c r="F999" s="20"/>
    </row>
    <row r="1000" spans="6:6">
      <c r="F1000" s="20"/>
    </row>
    <row r="1001" spans="6:6">
      <c r="F1001" s="20"/>
    </row>
    <row r="1002" spans="6:6">
      <c r="F1002" s="20"/>
    </row>
    <row r="1003" spans="6:6">
      <c r="F1003" s="20"/>
    </row>
    <row r="1004" spans="6:6">
      <c r="F1004" s="20"/>
    </row>
    <row r="1005" spans="6:6">
      <c r="F1005" s="20"/>
    </row>
    <row r="1006" spans="6:6">
      <c r="F1006" s="20"/>
    </row>
    <row r="1007" spans="6:6">
      <c r="F1007" s="20"/>
    </row>
    <row r="1008" spans="6:6">
      <c r="F1008" s="20"/>
    </row>
    <row r="1009" spans="6:6">
      <c r="F1009" s="20"/>
    </row>
    <row r="1010" spans="6:6">
      <c r="F1010" s="20"/>
    </row>
    <row r="1011" spans="6:6">
      <c r="F1011" s="20"/>
    </row>
    <row r="1012" spans="6:6">
      <c r="F1012" s="20"/>
    </row>
    <row r="1013" spans="6:6">
      <c r="F1013" s="20"/>
    </row>
    <row r="1014" spans="6:6">
      <c r="F1014" s="20"/>
    </row>
    <row r="1015" spans="6:6">
      <c r="F1015" s="20"/>
    </row>
    <row r="1016" spans="6:6">
      <c r="F1016" s="20"/>
    </row>
    <row r="1017" spans="6:6">
      <c r="F1017" s="20"/>
    </row>
    <row r="1018" spans="6:6">
      <c r="F1018" s="20"/>
    </row>
    <row r="1019" spans="6:6">
      <c r="F1019" s="20"/>
    </row>
    <row r="1020" spans="6:6">
      <c r="F1020" s="20"/>
    </row>
    <row r="1021" spans="6:6">
      <c r="F1021" s="20"/>
    </row>
    <row r="1022" spans="6:6">
      <c r="F1022" s="20"/>
    </row>
    <row r="1023" spans="6:6">
      <c r="F1023" s="20"/>
    </row>
    <row r="1024" spans="6:6">
      <c r="F1024" s="20"/>
    </row>
    <row r="1025" spans="6:6">
      <c r="F1025" s="20"/>
    </row>
    <row r="1026" spans="6:6">
      <c r="F1026" s="20"/>
    </row>
    <row r="1027" spans="6:6">
      <c r="F1027" s="20"/>
    </row>
    <row r="1028" spans="6:6">
      <c r="F1028" s="20"/>
    </row>
    <row r="1029" spans="6:6">
      <c r="F1029" s="20"/>
    </row>
    <row r="1030" spans="6:6">
      <c r="F1030" s="20"/>
    </row>
    <row r="1031" spans="6:6">
      <c r="F1031" s="20"/>
    </row>
    <row r="1032" spans="6:6">
      <c r="F1032" s="20"/>
    </row>
    <row r="1033" spans="6:6">
      <c r="F1033" s="20"/>
    </row>
    <row r="1034" spans="6:6">
      <c r="F1034" s="20"/>
    </row>
    <row r="1035" spans="6:6">
      <c r="F1035" s="20"/>
    </row>
    <row r="1036" spans="6:6">
      <c r="F1036" s="20"/>
    </row>
    <row r="1037" spans="6:6">
      <c r="F1037" s="20"/>
    </row>
    <row r="1038" spans="6:6">
      <c r="F1038" s="20"/>
    </row>
    <row r="1039" spans="6:6">
      <c r="F1039" s="20"/>
    </row>
    <row r="1040" spans="6:6">
      <c r="F1040" s="20"/>
    </row>
    <row r="1041" spans="6:6">
      <c r="F1041" s="20"/>
    </row>
    <row r="1042" spans="6:6">
      <c r="F1042" s="20"/>
    </row>
    <row r="1043" spans="6:6">
      <c r="F1043" s="20"/>
    </row>
    <row r="1044" spans="6:6">
      <c r="F1044" s="20"/>
    </row>
    <row r="1045" spans="6:6">
      <c r="F1045" s="20"/>
    </row>
    <row r="1046" spans="6:6">
      <c r="F1046" s="20"/>
    </row>
    <row r="1047" spans="6:6">
      <c r="F1047" s="20"/>
    </row>
    <row r="1048" spans="6:6">
      <c r="F1048" s="20"/>
    </row>
    <row r="1049" spans="6:6">
      <c r="F1049" s="20"/>
    </row>
    <row r="1050" spans="6:6">
      <c r="F1050" s="20"/>
    </row>
    <row r="1051" spans="6:6">
      <c r="F1051" s="20"/>
    </row>
    <row r="1052" spans="6:6">
      <c r="F1052" s="20"/>
    </row>
    <row r="1053" spans="6:6">
      <c r="F1053" s="20"/>
    </row>
    <row r="1054" spans="6:6">
      <c r="F1054" s="20"/>
    </row>
    <row r="1055" spans="6:6">
      <c r="F1055" s="20"/>
    </row>
    <row r="1056" spans="6:6">
      <c r="F1056" s="20"/>
    </row>
    <row r="1057" spans="6:6">
      <c r="F1057" s="20"/>
    </row>
    <row r="1058" spans="6:6">
      <c r="F1058" s="20"/>
    </row>
    <row r="1059" spans="6:6">
      <c r="F1059" s="20"/>
    </row>
    <row r="1060" spans="6:6">
      <c r="F1060" s="20"/>
    </row>
    <row r="1061" spans="6:6">
      <c r="F1061" s="20"/>
    </row>
    <row r="1062" spans="6:6">
      <c r="F1062" s="20"/>
    </row>
    <row r="1063" spans="6:6">
      <c r="F1063" s="20"/>
    </row>
    <row r="1064" spans="6:6">
      <c r="F1064" s="20"/>
    </row>
    <row r="1065" spans="6:6">
      <c r="F1065" s="20"/>
    </row>
    <row r="1066" spans="6:6">
      <c r="F1066" s="20"/>
    </row>
    <row r="1067" spans="6:6">
      <c r="F1067" s="20"/>
    </row>
    <row r="1068" spans="6:6">
      <c r="F1068" s="20"/>
    </row>
    <row r="1069" spans="6:6">
      <c r="F1069" s="20"/>
    </row>
    <row r="1070" spans="6:6">
      <c r="F1070" s="20"/>
    </row>
    <row r="1071" spans="6:6">
      <c r="F1071" s="20"/>
    </row>
    <row r="1072" spans="6:6">
      <c r="F1072" s="20"/>
    </row>
    <row r="1073" spans="6:6">
      <c r="F1073" s="20"/>
    </row>
    <row r="1074" spans="6:6">
      <c r="F1074" s="20"/>
    </row>
    <row r="1075" spans="6:6">
      <c r="F1075" s="20"/>
    </row>
    <row r="1076" spans="6:6">
      <c r="F1076" s="20"/>
    </row>
    <row r="1077" spans="6:6">
      <c r="F1077" s="20"/>
    </row>
    <row r="1078" spans="6:6">
      <c r="F1078" s="20"/>
    </row>
    <row r="1079" spans="6:6">
      <c r="F1079" s="20"/>
    </row>
    <row r="1080" spans="6:6">
      <c r="F1080" s="20"/>
    </row>
    <row r="1081" spans="6:6">
      <c r="F1081" s="20"/>
    </row>
    <row r="1082" spans="6:6">
      <c r="F1082" s="20"/>
    </row>
    <row r="1083" spans="6:6">
      <c r="F1083" s="20"/>
    </row>
    <row r="1084" spans="6:6">
      <c r="F1084" s="20"/>
    </row>
    <row r="1085" spans="6:6">
      <c r="F1085" s="20"/>
    </row>
    <row r="1086" spans="6:6">
      <c r="F1086" s="20"/>
    </row>
    <row r="1087" spans="6:6">
      <c r="F1087" s="20"/>
    </row>
    <row r="1088" spans="6:6">
      <c r="F1088" s="20"/>
    </row>
    <row r="1089" spans="6:6">
      <c r="F1089" s="20"/>
    </row>
    <row r="1090" spans="6:6">
      <c r="F1090" s="20"/>
    </row>
    <row r="1091" spans="6:6">
      <c r="F1091" s="20"/>
    </row>
    <row r="1092" spans="6:6">
      <c r="F1092" s="20"/>
    </row>
    <row r="1093" spans="6:6">
      <c r="F1093" s="20"/>
    </row>
    <row r="1094" spans="6:6">
      <c r="F1094" s="20"/>
    </row>
    <row r="1095" spans="6:6">
      <c r="F1095" s="20"/>
    </row>
    <row r="1096" spans="6:6">
      <c r="F1096" s="20"/>
    </row>
    <row r="1097" spans="6:6">
      <c r="F1097" s="20"/>
    </row>
    <row r="1098" spans="6:6">
      <c r="F1098" s="20"/>
    </row>
    <row r="1099" spans="6:6">
      <c r="F1099" s="20"/>
    </row>
    <row r="1100" spans="6:6">
      <c r="F1100" s="20"/>
    </row>
    <row r="1101" spans="6:6">
      <c r="F1101" s="20"/>
    </row>
    <row r="1102" spans="6:6">
      <c r="F1102" s="20"/>
    </row>
    <row r="1103" spans="6:6">
      <c r="F1103" s="20"/>
    </row>
    <row r="1104" spans="6:6">
      <c r="F1104" s="20"/>
    </row>
    <row r="1105" spans="6:6">
      <c r="F1105" s="20"/>
    </row>
    <row r="1106" spans="6:6">
      <c r="F1106" s="20"/>
    </row>
    <row r="1107" spans="6:6">
      <c r="F1107" s="20"/>
    </row>
    <row r="1108" spans="6:6">
      <c r="F1108" s="20"/>
    </row>
    <row r="1109" spans="6:6">
      <c r="F1109" s="20"/>
    </row>
    <row r="1110" spans="6:6">
      <c r="F1110" s="20"/>
    </row>
    <row r="1111" spans="6:6">
      <c r="F1111" s="20"/>
    </row>
    <row r="1112" spans="6:6">
      <c r="F1112" s="20"/>
    </row>
    <row r="1113" spans="6:6">
      <c r="F1113" s="20"/>
    </row>
    <row r="1114" spans="6:6">
      <c r="F1114" s="20"/>
    </row>
    <row r="1115" spans="6:6">
      <c r="F1115" s="20"/>
    </row>
    <row r="1116" spans="6:6">
      <c r="F1116" s="20"/>
    </row>
    <row r="1117" spans="6:6">
      <c r="F1117" s="20"/>
    </row>
    <row r="1118" spans="6:6">
      <c r="F1118" s="20"/>
    </row>
    <row r="1119" spans="6:6">
      <c r="F1119" s="20"/>
    </row>
    <row r="1120" spans="6:6">
      <c r="F1120" s="20"/>
    </row>
    <row r="1121" spans="6:6">
      <c r="F1121" s="20"/>
    </row>
    <row r="1122" spans="6:6">
      <c r="F1122" s="20"/>
    </row>
    <row r="1123" spans="6:6">
      <c r="F1123" s="20"/>
    </row>
    <row r="1124" spans="6:6">
      <c r="F1124" s="20"/>
    </row>
    <row r="1125" spans="6:6">
      <c r="F1125" s="20"/>
    </row>
    <row r="1126" spans="6:6">
      <c r="F1126" s="20"/>
    </row>
    <row r="1127" spans="6:6">
      <c r="F1127" s="20"/>
    </row>
    <row r="1128" spans="6:6">
      <c r="F1128" s="20"/>
    </row>
    <row r="1129" spans="6:6">
      <c r="F1129" s="20"/>
    </row>
    <row r="1130" spans="6:6">
      <c r="F1130" s="20"/>
    </row>
    <row r="1131" spans="6:6">
      <c r="F1131" s="20"/>
    </row>
    <row r="1132" spans="6:6">
      <c r="F1132" s="20"/>
    </row>
    <row r="1133" spans="6:6">
      <c r="F1133" s="20"/>
    </row>
    <row r="1134" spans="6:6">
      <c r="F1134" s="20"/>
    </row>
    <row r="1135" spans="6:6">
      <c r="F1135" s="20"/>
    </row>
    <row r="1136" spans="6:6">
      <c r="F1136" s="20"/>
    </row>
    <row r="1137" spans="6:6">
      <c r="F1137" s="20"/>
    </row>
    <row r="1138" spans="6:6">
      <c r="F1138" s="20"/>
    </row>
    <row r="1139" spans="6:6">
      <c r="F1139" s="20"/>
    </row>
    <row r="1140" spans="6:6">
      <c r="F1140" s="20"/>
    </row>
    <row r="1141" spans="6:6">
      <c r="F1141" s="20"/>
    </row>
    <row r="1142" spans="6:6">
      <c r="F1142" s="20"/>
    </row>
    <row r="1143" spans="6:6">
      <c r="F1143" s="20"/>
    </row>
    <row r="1144" spans="6:6">
      <c r="F1144" s="20"/>
    </row>
    <row r="1145" spans="6:6">
      <c r="F1145" s="20"/>
    </row>
    <row r="1146" spans="6:6">
      <c r="F1146" s="20"/>
    </row>
    <row r="1147" spans="6:6">
      <c r="F1147" s="20"/>
    </row>
    <row r="1148" spans="6:6">
      <c r="F1148" s="20"/>
    </row>
    <row r="1149" spans="6:6">
      <c r="F1149" s="20"/>
    </row>
    <row r="1150" spans="6:6">
      <c r="F1150" s="20"/>
    </row>
    <row r="1151" spans="6:6">
      <c r="F1151" s="20"/>
    </row>
    <row r="1152" spans="6:6">
      <c r="F1152" s="20"/>
    </row>
    <row r="1153" spans="6:6">
      <c r="F1153" s="20"/>
    </row>
    <row r="1154" spans="6:6">
      <c r="F1154" s="20"/>
    </row>
    <row r="1155" spans="6:6">
      <c r="F1155" s="20"/>
    </row>
    <row r="1156" spans="6:6">
      <c r="F1156" s="20"/>
    </row>
    <row r="1157" spans="6:6">
      <c r="F1157" s="20"/>
    </row>
    <row r="1158" spans="6:6">
      <c r="F1158" s="20"/>
    </row>
    <row r="1159" spans="6:6">
      <c r="F1159" s="20"/>
    </row>
    <row r="1160" spans="6:6">
      <c r="F1160" s="20"/>
    </row>
    <row r="1161" spans="6:6">
      <c r="F1161" s="20"/>
    </row>
    <row r="1162" spans="6:6">
      <c r="F1162" s="20"/>
    </row>
    <row r="1163" spans="6:6">
      <c r="F1163" s="20"/>
    </row>
    <row r="1164" spans="6:6">
      <c r="F1164" s="20"/>
    </row>
    <row r="1165" spans="6:6">
      <c r="F1165" s="20"/>
    </row>
    <row r="1166" spans="6:6">
      <c r="F1166" s="20"/>
    </row>
    <row r="1167" spans="6:6">
      <c r="F1167" s="20"/>
    </row>
    <row r="1168" spans="6:6">
      <c r="F1168" s="20"/>
    </row>
    <row r="1169" spans="6:6">
      <c r="F1169" s="20"/>
    </row>
    <row r="1170" spans="6:6">
      <c r="F1170" s="20"/>
    </row>
    <row r="1171" spans="6:6">
      <c r="F1171" s="20"/>
    </row>
    <row r="1172" spans="6:6">
      <c r="F1172" s="20"/>
    </row>
    <row r="1173" spans="6:6">
      <c r="F1173" s="20"/>
    </row>
    <row r="1174" spans="6:6">
      <c r="F1174" s="20"/>
    </row>
    <row r="1175" spans="6:6">
      <c r="F1175" s="20"/>
    </row>
    <row r="1176" spans="6:6">
      <c r="F1176" s="20"/>
    </row>
    <row r="1177" spans="6:6">
      <c r="F1177" s="20"/>
    </row>
    <row r="1178" spans="6:6">
      <c r="F1178" s="20"/>
    </row>
    <row r="1179" spans="6:6">
      <c r="F1179" s="20"/>
    </row>
    <row r="1180" spans="6:6">
      <c r="F1180" s="20"/>
    </row>
    <row r="1181" spans="6:6">
      <c r="F1181" s="20"/>
    </row>
    <row r="1182" spans="6:6">
      <c r="F1182" s="20"/>
    </row>
    <row r="1183" spans="6:6">
      <c r="F1183" s="20"/>
    </row>
    <row r="1184" spans="6:6">
      <c r="F1184" s="20"/>
    </row>
    <row r="1185" spans="6:6">
      <c r="F1185" s="20"/>
    </row>
    <row r="1186" spans="6:6">
      <c r="F1186" s="20"/>
    </row>
    <row r="1187" spans="6:6">
      <c r="F1187" s="20"/>
    </row>
    <row r="1188" spans="6:6">
      <c r="F1188" s="20"/>
    </row>
    <row r="1189" spans="6:6">
      <c r="F1189" s="20"/>
    </row>
    <row r="1190" spans="6:6">
      <c r="F1190" s="20"/>
    </row>
    <row r="1191" spans="6:6">
      <c r="F1191" s="20"/>
    </row>
    <row r="1192" spans="6:6">
      <c r="F1192" s="20"/>
    </row>
    <row r="1193" spans="6:6">
      <c r="F1193" s="20"/>
    </row>
    <row r="1194" spans="6:6">
      <c r="F1194" s="20"/>
    </row>
    <row r="1195" spans="6:6">
      <c r="F1195" s="20"/>
    </row>
    <row r="1196" spans="6:6">
      <c r="F1196" s="20"/>
    </row>
    <row r="1197" spans="6:6">
      <c r="F1197" s="20"/>
    </row>
    <row r="1198" spans="6:6">
      <c r="F1198" s="20"/>
    </row>
    <row r="1199" spans="6:6">
      <c r="F1199" s="20"/>
    </row>
    <row r="1200" spans="6:6">
      <c r="F1200" s="20"/>
    </row>
    <row r="1201" spans="6:6">
      <c r="F1201" s="20"/>
    </row>
    <row r="1202" spans="6:6">
      <c r="F1202" s="20"/>
    </row>
    <row r="1203" spans="6:6">
      <c r="F1203" s="20"/>
    </row>
    <row r="1204" spans="6:6">
      <c r="F1204" s="20"/>
    </row>
    <row r="1205" spans="6:6">
      <c r="F1205" s="20"/>
    </row>
    <row r="1206" spans="6:6">
      <c r="F1206" s="20"/>
    </row>
    <row r="1207" spans="6:6">
      <c r="F1207" s="20"/>
    </row>
    <row r="1208" spans="6:6">
      <c r="F1208" s="20"/>
    </row>
    <row r="1209" spans="6:6">
      <c r="F1209" s="20"/>
    </row>
    <row r="1210" spans="6:6">
      <c r="F1210" s="20"/>
    </row>
    <row r="1211" spans="6:6">
      <c r="F1211" s="20"/>
    </row>
    <row r="1212" spans="6:6">
      <c r="F1212" s="20"/>
    </row>
    <row r="1213" spans="6:6">
      <c r="F1213" s="20"/>
    </row>
    <row r="1214" spans="6:6">
      <c r="F1214" s="20"/>
    </row>
    <row r="1215" spans="6:6">
      <c r="F1215" s="20"/>
    </row>
    <row r="1216" spans="6:6">
      <c r="F1216" s="20"/>
    </row>
    <row r="1217" spans="6:6">
      <c r="F1217" s="20"/>
    </row>
    <row r="1218" spans="6:6">
      <c r="F1218" s="20"/>
    </row>
    <row r="1219" spans="6:6">
      <c r="F1219" s="20"/>
    </row>
    <row r="1220" spans="6:6">
      <c r="F1220" s="20"/>
    </row>
    <row r="1221" spans="6:6">
      <c r="F1221" s="20"/>
    </row>
    <row r="1222" spans="6:6">
      <c r="F1222" s="20"/>
    </row>
    <row r="1223" spans="6:6">
      <c r="F1223" s="20"/>
    </row>
    <row r="1224" spans="6:6">
      <c r="F1224" s="20"/>
    </row>
    <row r="1225" spans="6:6">
      <c r="F1225" s="20"/>
    </row>
    <row r="1226" spans="6:6">
      <c r="F1226" s="20"/>
    </row>
    <row r="1227" spans="6:6">
      <c r="F1227" s="20"/>
    </row>
    <row r="1228" spans="6:6">
      <c r="F1228" s="20"/>
    </row>
    <row r="1229" spans="6:6">
      <c r="F1229" s="20"/>
    </row>
    <row r="1230" spans="6:6">
      <c r="F1230" s="20"/>
    </row>
    <row r="1231" spans="6:6">
      <c r="F1231" s="20"/>
    </row>
    <row r="1232" spans="6:6">
      <c r="F1232" s="20"/>
    </row>
    <row r="1233" spans="6:6">
      <c r="F1233" s="20"/>
    </row>
    <row r="1234" spans="6:6">
      <c r="F1234" s="20"/>
    </row>
    <row r="1235" spans="6:6">
      <c r="F1235" s="20"/>
    </row>
    <row r="1236" spans="6:6">
      <c r="F1236" s="20"/>
    </row>
    <row r="1237" spans="6:6">
      <c r="F1237" s="20"/>
    </row>
    <row r="1238" spans="6:6">
      <c r="F1238" s="20"/>
    </row>
    <row r="1239" spans="6:6">
      <c r="F1239" s="20"/>
    </row>
    <row r="1240" spans="6:6">
      <c r="F1240" s="20"/>
    </row>
    <row r="1241" spans="6:6">
      <c r="F1241" s="20"/>
    </row>
    <row r="1242" spans="6:6">
      <c r="F1242" s="20"/>
    </row>
    <row r="1243" spans="6:6">
      <c r="F1243" s="20"/>
    </row>
    <row r="1244" spans="6:6">
      <c r="F1244" s="20"/>
    </row>
    <row r="1245" spans="6:6">
      <c r="F1245" s="20"/>
    </row>
    <row r="1246" spans="6:6">
      <c r="F1246" s="20"/>
    </row>
    <row r="1247" spans="6:6">
      <c r="F1247" s="20"/>
    </row>
    <row r="1248" spans="6:6">
      <c r="F1248" s="20"/>
    </row>
    <row r="1249" spans="6:6">
      <c r="F1249" s="20"/>
    </row>
    <row r="1250" spans="6:6">
      <c r="F1250" s="20"/>
    </row>
    <row r="1251" spans="6:6">
      <c r="F1251" s="20"/>
    </row>
    <row r="1252" spans="6:6">
      <c r="F1252" s="20"/>
    </row>
    <row r="1253" spans="6:6">
      <c r="F1253" s="20"/>
    </row>
    <row r="1254" spans="6:6">
      <c r="F1254" s="20"/>
    </row>
    <row r="1255" spans="6:6">
      <c r="F1255" s="20"/>
    </row>
    <row r="1256" spans="6:6">
      <c r="F1256" s="20"/>
    </row>
    <row r="1257" spans="6:6">
      <c r="F1257" s="20"/>
    </row>
    <row r="1258" spans="6:6">
      <c r="F1258" s="20"/>
    </row>
    <row r="1259" spans="6:6">
      <c r="F1259" s="20"/>
    </row>
    <row r="1260" spans="6:6">
      <c r="F1260" s="20"/>
    </row>
    <row r="1261" spans="6:6">
      <c r="F1261" s="20"/>
    </row>
    <row r="1262" spans="6:6">
      <c r="F1262" s="20"/>
    </row>
    <row r="1263" spans="6:6">
      <c r="F1263" s="20"/>
    </row>
    <row r="1264" spans="6:6">
      <c r="F1264" s="20"/>
    </row>
    <row r="1265" spans="6:6">
      <c r="F1265" s="20"/>
    </row>
    <row r="1266" spans="6:6">
      <c r="F1266" s="20"/>
    </row>
    <row r="1267" spans="6:6">
      <c r="F1267" s="20"/>
    </row>
    <row r="1268" spans="6:6">
      <c r="F1268" s="20"/>
    </row>
    <row r="1269" spans="6:6">
      <c r="F1269" s="20"/>
    </row>
    <row r="1270" spans="6:6">
      <c r="F1270" s="20"/>
    </row>
    <row r="1271" spans="6:6">
      <c r="F1271" s="20"/>
    </row>
    <row r="1272" spans="6:6">
      <c r="F1272" s="20"/>
    </row>
    <row r="1273" spans="6:6">
      <c r="F1273" s="20"/>
    </row>
    <row r="1274" spans="6:6">
      <c r="F1274" s="20"/>
    </row>
    <row r="1275" spans="6:6">
      <c r="F1275" s="20"/>
    </row>
    <row r="1276" spans="6:6">
      <c r="F1276" s="20"/>
    </row>
    <row r="1277" spans="6:6">
      <c r="F1277" s="20"/>
    </row>
    <row r="1278" spans="6:6">
      <c r="F1278" s="20"/>
    </row>
    <row r="1279" spans="6:6">
      <c r="F1279" s="20"/>
    </row>
    <row r="1280" spans="6:6">
      <c r="F1280" s="20"/>
    </row>
    <row r="1281" spans="6:6">
      <c r="F1281" s="20"/>
    </row>
    <row r="1282" spans="6:6">
      <c r="F1282" s="20"/>
    </row>
    <row r="1283" spans="6:6">
      <c r="F1283" s="20"/>
    </row>
    <row r="1284" spans="6:6">
      <c r="F1284" s="20"/>
    </row>
    <row r="1285" spans="6:6">
      <c r="F1285" s="20"/>
    </row>
    <row r="1286" spans="6:6">
      <c r="F1286" s="20"/>
    </row>
    <row r="1287" spans="6:6">
      <c r="F1287" s="20"/>
    </row>
    <row r="1288" spans="6:6">
      <c r="F1288" s="20"/>
    </row>
    <row r="1289" spans="6:6">
      <c r="F1289" s="20"/>
    </row>
    <row r="1290" spans="6:6">
      <c r="F1290" s="20"/>
    </row>
    <row r="1291" spans="6:6">
      <c r="F1291" s="20"/>
    </row>
    <row r="1292" spans="6:6">
      <c r="F1292" s="20"/>
    </row>
    <row r="1293" spans="6:6">
      <c r="F1293" s="20"/>
    </row>
    <row r="1294" spans="6:6">
      <c r="F1294" s="20"/>
    </row>
    <row r="1295" spans="6:6">
      <c r="F1295" s="20"/>
    </row>
    <row r="1296" spans="6:6">
      <c r="F1296" s="20"/>
    </row>
    <row r="1297" spans="6:6">
      <c r="F1297" s="20"/>
    </row>
    <row r="1298" spans="6:6">
      <c r="F1298" s="20"/>
    </row>
    <row r="1299" spans="6:6">
      <c r="F1299" s="20"/>
    </row>
    <row r="1300" spans="6:6">
      <c r="F1300" s="20"/>
    </row>
    <row r="1301" spans="6:6">
      <c r="F1301" s="20"/>
    </row>
    <row r="1302" spans="6:6">
      <c r="F1302" s="20"/>
    </row>
    <row r="1303" spans="6:6">
      <c r="F1303" s="20"/>
    </row>
    <row r="1304" spans="6:6">
      <c r="F1304" s="20"/>
    </row>
    <row r="1305" spans="6:6">
      <c r="F1305" s="20"/>
    </row>
    <row r="1306" spans="6:6">
      <c r="F1306" s="20"/>
    </row>
    <row r="1307" spans="6:6">
      <c r="F1307" s="20"/>
    </row>
    <row r="1308" spans="6:6">
      <c r="F1308" s="20"/>
    </row>
    <row r="1309" spans="6:6">
      <c r="F1309" s="20"/>
    </row>
    <row r="1310" spans="6:6">
      <c r="F1310" s="20"/>
    </row>
    <row r="1311" spans="6:6">
      <c r="F1311" s="20"/>
    </row>
    <row r="1312" spans="6:6">
      <c r="F1312" s="20"/>
    </row>
    <row r="1313" spans="6:6">
      <c r="F1313" s="20"/>
    </row>
    <row r="1314" spans="6:6">
      <c r="F1314" s="20"/>
    </row>
    <row r="1315" spans="6:6">
      <c r="F1315" s="20"/>
    </row>
    <row r="1316" spans="6:6">
      <c r="F1316" s="20"/>
    </row>
    <row r="1317" spans="6:6">
      <c r="F1317" s="20"/>
    </row>
    <row r="1318" spans="6:6">
      <c r="F1318" s="20"/>
    </row>
    <row r="1319" spans="6:6">
      <c r="F1319" s="20"/>
    </row>
    <row r="1320" spans="6:6">
      <c r="F1320" s="20"/>
    </row>
    <row r="1321" spans="6:6">
      <c r="F1321" s="20"/>
    </row>
    <row r="1322" spans="6:6">
      <c r="F1322" s="20"/>
    </row>
    <row r="1323" spans="6:6">
      <c r="F1323" s="20"/>
    </row>
    <row r="1324" spans="6:6">
      <c r="F1324" s="20"/>
    </row>
    <row r="1325" spans="6:6">
      <c r="F1325" s="20"/>
    </row>
    <row r="1326" spans="6:6">
      <c r="F1326" s="20"/>
    </row>
    <row r="1327" spans="6:6">
      <c r="F1327" s="20"/>
    </row>
    <row r="1328" spans="6:6">
      <c r="F1328" s="20"/>
    </row>
    <row r="1329" spans="6:6">
      <c r="F1329" s="20"/>
    </row>
    <row r="1330" spans="6:6">
      <c r="F1330" s="20"/>
    </row>
    <row r="1331" spans="6:6">
      <c r="F1331" s="20"/>
    </row>
    <row r="1332" spans="6:6">
      <c r="F1332" s="20"/>
    </row>
    <row r="1333" spans="6:6">
      <c r="F1333" s="20"/>
    </row>
    <row r="1334" spans="6:6">
      <c r="F1334" s="20"/>
    </row>
    <row r="1335" spans="6:6">
      <c r="F1335" s="20"/>
    </row>
    <row r="1336" spans="6:6">
      <c r="F1336" s="20"/>
    </row>
    <row r="1337" spans="6:6">
      <c r="F1337" s="20"/>
    </row>
    <row r="1338" spans="6:6">
      <c r="F1338" s="20"/>
    </row>
    <row r="1339" spans="6:6">
      <c r="F1339" s="20"/>
    </row>
    <row r="1340" spans="6:6">
      <c r="F1340" s="20"/>
    </row>
    <row r="1341" spans="6:6">
      <c r="F1341" s="20"/>
    </row>
    <row r="1342" spans="6:6">
      <c r="F1342" s="20"/>
    </row>
    <row r="1343" spans="6:6">
      <c r="F1343" s="20"/>
    </row>
    <row r="1344" spans="6:6">
      <c r="F1344" s="20"/>
    </row>
    <row r="1345" spans="6:6">
      <c r="F1345" s="20"/>
    </row>
    <row r="1346" spans="6:6">
      <c r="F1346" s="20"/>
    </row>
    <row r="1347" spans="6:6">
      <c r="F1347" s="20"/>
    </row>
    <row r="1348" spans="6:6">
      <c r="F1348" s="20"/>
    </row>
    <row r="1349" spans="6:6">
      <c r="F1349" s="20"/>
    </row>
    <row r="1350" spans="6:6">
      <c r="F1350" s="20"/>
    </row>
    <row r="1351" spans="6:6">
      <c r="F1351" s="20"/>
    </row>
    <row r="1352" spans="6:6">
      <c r="F1352" s="20"/>
    </row>
    <row r="1353" spans="6:6">
      <c r="F1353" s="20"/>
    </row>
    <row r="1354" spans="6:6">
      <c r="F1354" s="20"/>
    </row>
    <row r="1355" spans="6:6">
      <c r="F1355" s="20"/>
    </row>
    <row r="1356" spans="6:6">
      <c r="F1356" s="20"/>
    </row>
    <row r="1357" spans="6:6">
      <c r="F1357" s="20"/>
    </row>
    <row r="1358" spans="6:6">
      <c r="F1358" s="20"/>
    </row>
    <row r="1359" spans="6:6">
      <c r="F1359" s="20"/>
    </row>
    <row r="1360" spans="6:6">
      <c r="F1360" s="20"/>
    </row>
    <row r="1361" spans="6:6">
      <c r="F1361" s="20"/>
    </row>
    <row r="1362" spans="6:6">
      <c r="F1362" s="20"/>
    </row>
    <row r="1363" spans="6:6">
      <c r="F1363" s="20"/>
    </row>
    <row r="1364" spans="6:6">
      <c r="F1364" s="20"/>
    </row>
    <row r="1365" spans="6:6">
      <c r="F1365" s="20"/>
    </row>
    <row r="1366" spans="6:6">
      <c r="F1366" s="20"/>
    </row>
    <row r="1367" spans="6:6">
      <c r="F1367" s="20"/>
    </row>
    <row r="1368" spans="6:6">
      <c r="F1368" s="20"/>
    </row>
    <row r="1369" spans="6:6">
      <c r="F1369" s="20"/>
    </row>
    <row r="1370" spans="6:6">
      <c r="F1370" s="20"/>
    </row>
    <row r="1371" spans="6:6">
      <c r="F1371" s="20"/>
    </row>
    <row r="1372" spans="6:6">
      <c r="F1372" s="20"/>
    </row>
    <row r="1373" spans="6:6">
      <c r="F1373" s="20"/>
    </row>
    <row r="1374" spans="6:6">
      <c r="F1374" s="20"/>
    </row>
    <row r="1375" spans="6:6">
      <c r="F1375" s="20"/>
    </row>
    <row r="1376" spans="6:6">
      <c r="F1376" s="20"/>
    </row>
    <row r="1377" spans="6:6">
      <c r="F1377" s="20"/>
    </row>
    <row r="1378" spans="6:6">
      <c r="F1378" s="20"/>
    </row>
    <row r="1379" spans="6:6">
      <c r="F1379" s="20"/>
    </row>
    <row r="1380" spans="6:6">
      <c r="F1380" s="20"/>
    </row>
    <row r="1381" spans="6:6">
      <c r="F1381" s="20"/>
    </row>
    <row r="1382" spans="6:6">
      <c r="F1382" s="20"/>
    </row>
    <row r="1383" spans="6:6">
      <c r="F1383" s="20"/>
    </row>
    <row r="1384" spans="6:6">
      <c r="F1384" s="20"/>
    </row>
    <row r="1385" spans="6:6">
      <c r="F1385" s="20"/>
    </row>
    <row r="1386" spans="6:6">
      <c r="F1386" s="20"/>
    </row>
    <row r="1387" spans="6:6">
      <c r="F1387" s="20"/>
    </row>
    <row r="1388" spans="6:6">
      <c r="F1388" s="20"/>
    </row>
    <row r="1389" spans="6:6">
      <c r="F1389" s="20"/>
    </row>
    <row r="1390" spans="6:6">
      <c r="F1390" s="20"/>
    </row>
    <row r="1391" spans="6:6">
      <c r="F1391" s="20"/>
    </row>
    <row r="1392" spans="6:6">
      <c r="F1392" s="20"/>
    </row>
    <row r="1393" spans="6:6">
      <c r="F1393" s="20"/>
    </row>
    <row r="1394" spans="6:6">
      <c r="F1394" s="20"/>
    </row>
    <row r="1395" spans="6:6">
      <c r="F1395" s="20"/>
    </row>
    <row r="1396" spans="6:6">
      <c r="F1396" s="20"/>
    </row>
    <row r="1397" spans="6:6">
      <c r="F1397" s="20"/>
    </row>
    <row r="1398" spans="6:6">
      <c r="F1398" s="20"/>
    </row>
    <row r="1399" spans="6:6">
      <c r="F1399" s="20"/>
    </row>
    <row r="1400" spans="6:6">
      <c r="F1400" s="20"/>
    </row>
    <row r="1401" spans="6:6">
      <c r="F1401" s="20"/>
    </row>
    <row r="1402" spans="6:6">
      <c r="F1402" s="20"/>
    </row>
    <row r="1403" spans="6:6">
      <c r="F1403" s="20"/>
    </row>
    <row r="1404" spans="6:6">
      <c r="F1404" s="20"/>
    </row>
    <row r="1405" spans="6:6">
      <c r="F1405" s="20"/>
    </row>
    <row r="1406" spans="6:6">
      <c r="F1406" s="20"/>
    </row>
    <row r="1407" spans="6:6">
      <c r="F1407" s="20"/>
    </row>
    <row r="1408" spans="6:6">
      <c r="F1408" s="20"/>
    </row>
    <row r="1409" spans="6:6">
      <c r="F1409" s="20"/>
    </row>
    <row r="1410" spans="6:6">
      <c r="F1410" s="20"/>
    </row>
    <row r="1411" spans="6:6">
      <c r="F1411" s="20"/>
    </row>
    <row r="1412" spans="6:6">
      <c r="F1412" s="20"/>
    </row>
    <row r="1413" spans="6:6">
      <c r="F1413" s="20"/>
    </row>
    <row r="1414" spans="6:6">
      <c r="F1414" s="20"/>
    </row>
    <row r="1415" spans="6:6">
      <c r="F1415" s="20"/>
    </row>
    <row r="1416" spans="6:6">
      <c r="F1416" s="20"/>
    </row>
    <row r="1417" spans="6:6">
      <c r="F1417" s="20"/>
    </row>
    <row r="1418" spans="6:6">
      <c r="F1418" s="20"/>
    </row>
    <row r="1419" spans="6:6">
      <c r="F1419" s="20"/>
    </row>
    <row r="1420" spans="6:6">
      <c r="F1420" s="20"/>
    </row>
    <row r="1421" spans="6:6">
      <c r="F1421" s="20"/>
    </row>
    <row r="1422" spans="6:6">
      <c r="F1422" s="20"/>
    </row>
    <row r="1423" spans="6:6">
      <c r="F1423" s="20"/>
    </row>
    <row r="1424" spans="6:6">
      <c r="F1424" s="20"/>
    </row>
    <row r="1425" spans="6:6">
      <c r="F1425" s="20"/>
    </row>
    <row r="1426" spans="6:6">
      <c r="F1426" s="20"/>
    </row>
    <row r="1427" spans="6:6">
      <c r="F1427" s="20"/>
    </row>
    <row r="1428" spans="6:6">
      <c r="F1428" s="20"/>
    </row>
    <row r="1429" spans="6:6">
      <c r="F1429" s="20"/>
    </row>
    <row r="1430" spans="6:6">
      <c r="F1430" s="20"/>
    </row>
    <row r="1431" spans="6:6">
      <c r="F1431" s="20"/>
    </row>
    <row r="1432" spans="6:6">
      <c r="F1432" s="20"/>
    </row>
    <row r="1433" spans="6:6">
      <c r="F1433" s="20"/>
    </row>
    <row r="1434" spans="6:6">
      <c r="F1434" s="20"/>
    </row>
    <row r="1435" spans="6:6">
      <c r="F1435" s="20"/>
    </row>
    <row r="1436" spans="6:6">
      <c r="F1436" s="20"/>
    </row>
    <row r="1437" spans="6:6">
      <c r="F1437" s="20"/>
    </row>
    <row r="1438" spans="6:6">
      <c r="F1438" s="20"/>
    </row>
    <row r="1439" spans="6:6">
      <c r="F1439" s="20"/>
    </row>
    <row r="1440" spans="6:6">
      <c r="F1440" s="20"/>
    </row>
    <row r="1441" spans="6:6">
      <c r="F1441" s="20"/>
    </row>
    <row r="1442" spans="6:6">
      <c r="F1442" s="20"/>
    </row>
    <row r="1443" spans="6:6">
      <c r="F1443" s="20"/>
    </row>
    <row r="1444" spans="6:6">
      <c r="F1444" s="20"/>
    </row>
    <row r="1445" spans="6:6">
      <c r="F1445" s="20"/>
    </row>
    <row r="1446" spans="6:6">
      <c r="F1446" s="20"/>
    </row>
    <row r="1447" spans="6:6">
      <c r="F1447" s="20"/>
    </row>
    <row r="1448" spans="6:6">
      <c r="F1448" s="20"/>
    </row>
    <row r="1449" spans="6:6">
      <c r="F1449" s="20"/>
    </row>
    <row r="1450" spans="6:6">
      <c r="F1450" s="20"/>
    </row>
    <row r="1451" spans="6:6">
      <c r="F1451" s="20"/>
    </row>
    <row r="1452" spans="6:6">
      <c r="F1452" s="20"/>
    </row>
    <row r="1453" spans="6:6">
      <c r="F1453" s="20"/>
    </row>
    <row r="1454" spans="6:6">
      <c r="F1454" s="20"/>
    </row>
    <row r="1455" spans="6:6">
      <c r="F1455" s="20"/>
    </row>
    <row r="1456" spans="6:6">
      <c r="F1456" s="20"/>
    </row>
    <row r="1457" spans="6:6">
      <c r="F1457" s="20"/>
    </row>
    <row r="1458" spans="6:6">
      <c r="F1458" s="20"/>
    </row>
    <row r="1459" spans="6:6">
      <c r="F1459" s="20"/>
    </row>
    <row r="1460" spans="6:6">
      <c r="F1460" s="20"/>
    </row>
    <row r="1461" spans="6:6">
      <c r="F1461" s="20"/>
    </row>
    <row r="1462" spans="6:6">
      <c r="F1462" s="20"/>
    </row>
    <row r="1463" spans="6:6">
      <c r="F1463" s="20"/>
    </row>
    <row r="1464" spans="6:6">
      <c r="F1464" s="20"/>
    </row>
    <row r="1465" spans="6:6">
      <c r="F1465" s="20"/>
    </row>
    <row r="1466" spans="6:6">
      <c r="F1466" s="20"/>
    </row>
    <row r="1467" spans="6:6">
      <c r="F1467" s="20"/>
    </row>
    <row r="1468" spans="6:6">
      <c r="F1468" s="20"/>
    </row>
    <row r="1469" spans="6:6">
      <c r="F1469" s="20"/>
    </row>
    <row r="1470" spans="6:6">
      <c r="F1470" s="20"/>
    </row>
    <row r="1471" spans="6:6">
      <c r="F1471" s="20"/>
    </row>
    <row r="1472" spans="6:6">
      <c r="F1472" s="20"/>
    </row>
    <row r="1473" spans="6:6">
      <c r="F1473" s="20"/>
    </row>
    <row r="1474" spans="6:6">
      <c r="F1474" s="20"/>
    </row>
    <row r="1475" spans="6:6">
      <c r="F1475" s="20"/>
    </row>
    <row r="1476" spans="6:6">
      <c r="F1476" s="20"/>
    </row>
    <row r="1477" spans="6:6">
      <c r="F1477" s="20"/>
    </row>
    <row r="1478" spans="6:6">
      <c r="F1478" s="20"/>
    </row>
    <row r="1479" spans="6:6">
      <c r="F1479" s="20"/>
    </row>
    <row r="1480" spans="6:6">
      <c r="F1480" s="20"/>
    </row>
    <row r="1481" spans="6:6">
      <c r="F1481" s="20"/>
    </row>
    <row r="1482" spans="6:6">
      <c r="F1482" s="20"/>
    </row>
    <row r="1483" spans="6:6">
      <c r="F1483" s="20"/>
    </row>
    <row r="1484" spans="6:6">
      <c r="F1484" s="20"/>
    </row>
    <row r="1485" spans="6:6">
      <c r="F1485" s="20"/>
    </row>
    <row r="1486" spans="6:6">
      <c r="F1486" s="20"/>
    </row>
    <row r="1487" spans="6:6">
      <c r="F1487" s="20"/>
    </row>
    <row r="1488" spans="6:6">
      <c r="F1488" s="20"/>
    </row>
    <row r="1489" spans="6:6">
      <c r="F1489" s="20"/>
    </row>
    <row r="1490" spans="6:6">
      <c r="F1490" s="20"/>
    </row>
    <row r="1491" spans="6:6">
      <c r="F1491" s="20"/>
    </row>
    <row r="1492" spans="6:6">
      <c r="F1492" s="20"/>
    </row>
    <row r="1493" spans="6:6">
      <c r="F1493" s="20"/>
    </row>
    <row r="1494" spans="6:6">
      <c r="F1494" s="20"/>
    </row>
    <row r="1495" spans="6:6">
      <c r="F1495" s="20"/>
    </row>
    <row r="1496" spans="6:6">
      <c r="F1496" s="20"/>
    </row>
    <row r="1497" spans="6:6">
      <c r="F1497" s="20"/>
    </row>
    <row r="1498" spans="6:6">
      <c r="F1498" s="20"/>
    </row>
    <row r="1499" spans="6:6">
      <c r="F1499" s="20"/>
    </row>
    <row r="1500" spans="6:6">
      <c r="F1500" s="20"/>
    </row>
    <row r="1501" spans="6:6">
      <c r="F1501" s="20"/>
    </row>
    <row r="1502" spans="6:6">
      <c r="F1502" s="20"/>
    </row>
    <row r="1503" spans="6:6">
      <c r="F1503" s="20"/>
    </row>
    <row r="1504" spans="6:6">
      <c r="F1504" s="20"/>
    </row>
    <row r="1505" spans="6:6">
      <c r="F1505" s="20"/>
    </row>
    <row r="1506" spans="6:6">
      <c r="F1506" s="20"/>
    </row>
    <row r="1507" spans="6:6">
      <c r="F1507" s="20"/>
    </row>
    <row r="1508" spans="6:6">
      <c r="F1508" s="20"/>
    </row>
    <row r="1509" spans="6:6">
      <c r="F1509" s="20"/>
    </row>
    <row r="1510" spans="6:6">
      <c r="F1510" s="20"/>
    </row>
    <row r="1511" spans="6:6">
      <c r="F1511" s="20"/>
    </row>
    <row r="1512" spans="6:6">
      <c r="F1512" s="20"/>
    </row>
    <row r="1513" spans="6:6">
      <c r="F1513" s="20"/>
    </row>
    <row r="1514" spans="6:6">
      <c r="F1514" s="20"/>
    </row>
    <row r="1515" spans="6:6">
      <c r="F1515" s="20"/>
    </row>
    <row r="1516" spans="6:6">
      <c r="F1516" s="20"/>
    </row>
    <row r="1517" spans="6:6">
      <c r="F1517" s="20"/>
    </row>
    <row r="1518" spans="6:6">
      <c r="F1518" s="20"/>
    </row>
    <row r="1519" spans="6:6">
      <c r="F1519" s="20"/>
    </row>
    <row r="1520" spans="6:6">
      <c r="F1520" s="20"/>
    </row>
    <row r="1521" spans="6:6">
      <c r="F1521" s="20"/>
    </row>
    <row r="1522" spans="6:6">
      <c r="F1522" s="20"/>
    </row>
    <row r="1523" spans="6:6">
      <c r="F1523" s="20"/>
    </row>
    <row r="1524" spans="6:6">
      <c r="F1524" s="20"/>
    </row>
    <row r="1525" spans="6:6">
      <c r="F1525" s="20"/>
    </row>
    <row r="1526" spans="6:6">
      <c r="F1526" s="20"/>
    </row>
    <row r="1527" spans="6:6">
      <c r="F1527" s="20"/>
    </row>
    <row r="1528" spans="6:6">
      <c r="F1528" s="20"/>
    </row>
    <row r="1529" spans="6:6">
      <c r="F1529" s="20"/>
    </row>
    <row r="1530" spans="6:6">
      <c r="F1530" s="20"/>
    </row>
    <row r="1531" spans="6:6">
      <c r="F1531" s="20"/>
    </row>
    <row r="1532" spans="6:6">
      <c r="F1532" s="20"/>
    </row>
    <row r="1533" spans="6:6">
      <c r="F1533" s="20"/>
    </row>
    <row r="1534" spans="6:6">
      <c r="F1534" s="20"/>
    </row>
    <row r="1535" spans="6:6">
      <c r="F1535" s="20"/>
    </row>
    <row r="1536" spans="6:6">
      <c r="F1536" s="20"/>
    </row>
    <row r="1537" spans="6:6">
      <c r="F1537" s="20"/>
    </row>
    <row r="1538" spans="6:6">
      <c r="F1538" s="20"/>
    </row>
    <row r="1539" spans="6:6">
      <c r="F1539" s="20"/>
    </row>
    <row r="1540" spans="6:6">
      <c r="F1540" s="20"/>
    </row>
    <row r="1541" spans="6:6">
      <c r="F1541" s="20"/>
    </row>
    <row r="1542" spans="6:6">
      <c r="F1542" s="20"/>
    </row>
    <row r="1543" spans="6:6">
      <c r="F1543" s="20"/>
    </row>
    <row r="1544" spans="6:6">
      <c r="F1544" s="20"/>
    </row>
    <row r="1545" spans="6:6">
      <c r="F1545" s="20"/>
    </row>
    <row r="1546" spans="6:6">
      <c r="F1546" s="20"/>
    </row>
    <row r="1547" spans="6:6">
      <c r="F1547" s="20"/>
    </row>
    <row r="1548" spans="6:6">
      <c r="F1548" s="20"/>
    </row>
    <row r="1549" spans="6:6">
      <c r="F1549" s="20"/>
    </row>
    <row r="1550" spans="6:6">
      <c r="F1550" s="20"/>
    </row>
    <row r="1551" spans="6:6">
      <c r="F1551" s="20"/>
    </row>
    <row r="1552" spans="6:6">
      <c r="F1552" s="20"/>
    </row>
    <row r="1553" spans="6:6">
      <c r="F1553" s="20"/>
    </row>
    <row r="1554" spans="6:6">
      <c r="F1554" s="20"/>
    </row>
    <row r="1555" spans="6:6">
      <c r="F1555" s="20"/>
    </row>
    <row r="1556" spans="6:6">
      <c r="F1556" s="20"/>
    </row>
    <row r="1557" spans="6:6">
      <c r="F1557" s="20"/>
    </row>
    <row r="1558" spans="6:6">
      <c r="F1558" s="20"/>
    </row>
    <row r="1559" spans="6:6">
      <c r="F1559" s="20"/>
    </row>
    <row r="1560" spans="6:6">
      <c r="F1560" s="20"/>
    </row>
    <row r="1561" spans="6:6">
      <c r="F1561" s="20"/>
    </row>
    <row r="1562" spans="6:6">
      <c r="F1562" s="20"/>
    </row>
    <row r="1563" spans="6:6">
      <c r="F1563" s="20"/>
    </row>
    <row r="1564" spans="6:6">
      <c r="F1564" s="20"/>
    </row>
    <row r="1565" spans="6:6">
      <c r="F1565" s="20"/>
    </row>
    <row r="1566" spans="6:6">
      <c r="F1566" s="20"/>
    </row>
    <row r="1567" spans="6:6">
      <c r="F1567" s="20"/>
    </row>
    <row r="1568" spans="6:6">
      <c r="F1568" s="20"/>
    </row>
    <row r="1569" spans="6:6">
      <c r="F1569" s="20"/>
    </row>
    <row r="1570" spans="6:6">
      <c r="F1570" s="20"/>
    </row>
    <row r="1571" spans="6:6">
      <c r="F1571" s="20"/>
    </row>
    <row r="1572" spans="6:6">
      <c r="F1572" s="20"/>
    </row>
    <row r="1573" spans="6:6">
      <c r="F1573" s="20"/>
    </row>
    <row r="1574" spans="6:6">
      <c r="F1574" s="20"/>
    </row>
    <row r="1575" spans="6:6">
      <c r="F1575" s="20"/>
    </row>
    <row r="1576" spans="6:6">
      <c r="F1576" s="20"/>
    </row>
    <row r="1577" spans="6:6">
      <c r="F1577" s="20"/>
    </row>
    <row r="1578" spans="6:6">
      <c r="F1578" s="20"/>
    </row>
    <row r="1579" spans="6:6">
      <c r="F1579" s="20"/>
    </row>
    <row r="1580" spans="6:6">
      <c r="F1580" s="20"/>
    </row>
    <row r="1581" spans="6:6">
      <c r="F1581" s="20"/>
    </row>
    <row r="1582" spans="6:6">
      <c r="F1582" s="20"/>
    </row>
    <row r="1583" spans="6:6">
      <c r="F1583" s="20"/>
    </row>
    <row r="1584" spans="6:6">
      <c r="F1584" s="20"/>
    </row>
    <row r="1585" spans="6:6">
      <c r="F1585" s="20"/>
    </row>
    <row r="1586" spans="6:6">
      <c r="F1586" s="20"/>
    </row>
    <row r="1587" spans="6:6">
      <c r="F1587" s="20"/>
    </row>
    <row r="1588" spans="6:6">
      <c r="F1588" s="20"/>
    </row>
    <row r="1589" spans="6:6">
      <c r="F1589" s="20"/>
    </row>
    <row r="1590" spans="6:6">
      <c r="F1590" s="20"/>
    </row>
    <row r="1591" spans="6:6">
      <c r="F1591" s="20"/>
    </row>
    <row r="1592" spans="6:6">
      <c r="F1592" s="20"/>
    </row>
    <row r="1593" spans="6:6">
      <c r="F1593" s="20"/>
    </row>
    <row r="1594" spans="6:6">
      <c r="F1594" s="20"/>
    </row>
    <row r="1595" spans="6:6">
      <c r="F1595" s="20"/>
    </row>
    <row r="1596" spans="6:6">
      <c r="F1596" s="20"/>
    </row>
    <row r="1597" spans="6:6">
      <c r="F1597" s="20"/>
    </row>
    <row r="1598" spans="6:6">
      <c r="F1598" s="20"/>
    </row>
    <row r="1599" spans="6:6">
      <c r="F1599" s="20"/>
    </row>
    <row r="1600" spans="6:6">
      <c r="F1600" s="20"/>
    </row>
    <row r="1601" spans="6:6">
      <c r="F1601" s="20"/>
    </row>
    <row r="1602" spans="6:6">
      <c r="F1602" s="20"/>
    </row>
    <row r="1603" spans="6:6">
      <c r="F1603" s="20"/>
    </row>
    <row r="1604" spans="6:6">
      <c r="F1604" s="20"/>
    </row>
    <row r="1605" spans="6:6">
      <c r="F1605" s="20"/>
    </row>
    <row r="1606" spans="6:6">
      <c r="F1606" s="20"/>
    </row>
    <row r="1607" spans="6:6">
      <c r="F1607" s="20"/>
    </row>
    <row r="1608" spans="6:6">
      <c r="F1608" s="20"/>
    </row>
    <row r="1609" spans="6:6">
      <c r="F1609" s="20"/>
    </row>
    <row r="1610" spans="6:6">
      <c r="F1610" s="20"/>
    </row>
    <row r="1611" spans="6:6">
      <c r="F1611" s="20"/>
    </row>
    <row r="1612" spans="6:6">
      <c r="F1612" s="20"/>
    </row>
    <row r="1613" spans="6:6">
      <c r="F1613" s="20"/>
    </row>
    <row r="1614" spans="6:6">
      <c r="F1614" s="20"/>
    </row>
    <row r="1615" spans="6:6">
      <c r="F1615" s="20"/>
    </row>
    <row r="1616" spans="6:6">
      <c r="F1616" s="20"/>
    </row>
    <row r="1617" spans="6:6">
      <c r="F1617" s="20"/>
    </row>
    <row r="1618" spans="6:6">
      <c r="F1618" s="20"/>
    </row>
    <row r="1619" spans="6:6">
      <c r="F1619" s="20"/>
    </row>
    <row r="1620" spans="6:6">
      <c r="F1620" s="20"/>
    </row>
    <row r="1621" spans="6:6">
      <c r="F1621" s="20"/>
    </row>
    <row r="1622" spans="6:6">
      <c r="F1622" s="20"/>
    </row>
    <row r="1623" spans="6:6">
      <c r="F1623" s="20"/>
    </row>
    <row r="1624" spans="6:6">
      <c r="F1624" s="20"/>
    </row>
    <row r="1625" spans="6:6">
      <c r="F1625" s="20"/>
    </row>
    <row r="1626" spans="6:6">
      <c r="F1626" s="20"/>
    </row>
    <row r="1627" spans="6:6">
      <c r="F1627" s="20"/>
    </row>
    <row r="1628" spans="6:6">
      <c r="F1628" s="20"/>
    </row>
    <row r="1629" spans="6:6">
      <c r="F1629" s="20"/>
    </row>
    <row r="1630" spans="6:6">
      <c r="F1630" s="20"/>
    </row>
    <row r="1631" spans="6:6">
      <c r="F1631" s="20"/>
    </row>
    <row r="1632" spans="6:6">
      <c r="F1632" s="20"/>
    </row>
    <row r="1633" spans="6:6">
      <c r="F1633" s="20"/>
    </row>
    <row r="1634" spans="6:6">
      <c r="F1634" s="20"/>
    </row>
    <row r="1635" spans="6:6">
      <c r="F1635" s="20"/>
    </row>
    <row r="1636" spans="6:6">
      <c r="F1636" s="20"/>
    </row>
    <row r="1637" spans="6:6">
      <c r="F1637" s="20"/>
    </row>
    <row r="1638" spans="6:6">
      <c r="F1638" s="20"/>
    </row>
    <row r="1639" spans="6:6">
      <c r="F1639" s="20"/>
    </row>
    <row r="1640" spans="6:6">
      <c r="F1640" s="20"/>
    </row>
    <row r="1641" spans="6:6">
      <c r="F1641" s="20"/>
    </row>
    <row r="1642" spans="6:6">
      <c r="F1642" s="20"/>
    </row>
    <row r="1643" spans="6:6">
      <c r="F1643" s="20"/>
    </row>
    <row r="1644" spans="6:6">
      <c r="F1644" s="20"/>
    </row>
    <row r="1645" spans="6:6">
      <c r="F1645" s="20"/>
    </row>
    <row r="1646" spans="6:6">
      <c r="F1646" s="20"/>
    </row>
    <row r="1647" spans="6:6">
      <c r="F1647" s="20"/>
    </row>
    <row r="1648" spans="6:6">
      <c r="F1648" s="20"/>
    </row>
    <row r="1649" spans="6:6">
      <c r="F1649" s="20"/>
    </row>
    <row r="1650" spans="6:6">
      <c r="F1650" s="20"/>
    </row>
    <row r="1651" spans="6:6">
      <c r="F1651" s="20"/>
    </row>
    <row r="1652" spans="6:6">
      <c r="F1652" s="20"/>
    </row>
    <row r="1653" spans="6:6">
      <c r="F1653" s="20"/>
    </row>
    <row r="1654" spans="6:6">
      <c r="F1654" s="20"/>
    </row>
    <row r="1655" spans="6:6">
      <c r="F1655" s="20"/>
    </row>
    <row r="1656" spans="6:6">
      <c r="F1656" s="20"/>
    </row>
    <row r="1657" spans="6:6">
      <c r="F1657" s="20"/>
    </row>
    <row r="1658" spans="6:6">
      <c r="F1658" s="20"/>
    </row>
    <row r="1659" spans="6:6">
      <c r="F1659" s="20"/>
    </row>
    <row r="1660" spans="6:6">
      <c r="F1660" s="20"/>
    </row>
    <row r="1661" spans="6:6">
      <c r="F1661" s="20"/>
    </row>
    <row r="1662" spans="6:6">
      <c r="F1662" s="20"/>
    </row>
    <row r="1663" spans="6:6">
      <c r="F1663" s="20"/>
    </row>
    <row r="1664" spans="6:6">
      <c r="F1664" s="20"/>
    </row>
    <row r="1665" spans="6:6">
      <c r="F1665" s="20"/>
    </row>
    <row r="1666" spans="6:6">
      <c r="F1666" s="20"/>
    </row>
    <row r="1667" spans="6:6">
      <c r="F1667" s="20"/>
    </row>
    <row r="1668" spans="6:6">
      <c r="F1668" s="20"/>
    </row>
    <row r="1669" spans="6:6">
      <c r="F1669" s="20"/>
    </row>
    <row r="1670" spans="6:6">
      <c r="F1670" s="20"/>
    </row>
    <row r="1671" spans="6:6">
      <c r="F1671" s="20"/>
    </row>
    <row r="1672" spans="6:6">
      <c r="F1672" s="20"/>
    </row>
    <row r="1673" spans="6:6">
      <c r="F1673" s="20"/>
    </row>
    <row r="1674" spans="6:6">
      <c r="F1674" s="20"/>
    </row>
    <row r="1675" spans="6:6">
      <c r="F1675" s="20"/>
    </row>
    <row r="1676" spans="6:6">
      <c r="F1676" s="20"/>
    </row>
    <row r="1677" spans="6:6">
      <c r="F1677" s="20"/>
    </row>
    <row r="1678" spans="6:6">
      <c r="F1678" s="20"/>
    </row>
    <row r="1679" spans="6:6">
      <c r="F1679" s="20"/>
    </row>
    <row r="1680" spans="6:6">
      <c r="F1680" s="20"/>
    </row>
    <row r="1681" spans="6:6">
      <c r="F1681" s="20"/>
    </row>
    <row r="1682" spans="6:6">
      <c r="F1682" s="20"/>
    </row>
    <row r="1683" spans="6:6">
      <c r="F1683" s="20"/>
    </row>
    <row r="1684" spans="6:6">
      <c r="F1684" s="20"/>
    </row>
    <row r="1685" spans="6:6">
      <c r="F1685" s="20"/>
    </row>
    <row r="1686" spans="6:6">
      <c r="F1686" s="20"/>
    </row>
    <row r="1687" spans="6:6">
      <c r="F1687" s="20"/>
    </row>
    <row r="1688" spans="6:6">
      <c r="F1688" s="20"/>
    </row>
    <row r="1689" spans="6:6">
      <c r="F1689" s="20"/>
    </row>
    <row r="1690" spans="6:6">
      <c r="F1690" s="20"/>
    </row>
    <row r="1691" spans="6:6">
      <c r="F1691" s="20"/>
    </row>
    <row r="1692" spans="6:6">
      <c r="F1692" s="20"/>
    </row>
    <row r="1693" spans="6:6">
      <c r="F1693" s="20"/>
    </row>
    <row r="1694" spans="6:6">
      <c r="F1694" s="20"/>
    </row>
    <row r="1695" spans="6:6">
      <c r="F1695" s="20"/>
    </row>
    <row r="1696" spans="6:6">
      <c r="F1696" s="20"/>
    </row>
    <row r="1697" spans="6:6">
      <c r="F1697" s="20"/>
    </row>
    <row r="1698" spans="6:6">
      <c r="F1698" s="20"/>
    </row>
    <row r="1699" spans="6:6">
      <c r="F1699" s="20"/>
    </row>
    <row r="1700" spans="6:6">
      <c r="F1700" s="20"/>
    </row>
    <row r="1701" spans="6:6">
      <c r="F1701" s="20"/>
    </row>
    <row r="1702" spans="6:6">
      <c r="F1702" s="20"/>
    </row>
    <row r="1703" spans="6:6">
      <c r="F1703" s="20"/>
    </row>
    <row r="1704" spans="6:6">
      <c r="F1704" s="20"/>
    </row>
    <row r="1705" spans="6:6">
      <c r="F1705" s="20"/>
    </row>
    <row r="1706" spans="6:6">
      <c r="F1706" s="20"/>
    </row>
    <row r="1707" spans="6:6">
      <c r="F1707" s="20"/>
    </row>
    <row r="1708" spans="6:6">
      <c r="F1708" s="20"/>
    </row>
    <row r="1709" spans="6:6">
      <c r="F1709" s="20"/>
    </row>
    <row r="1710" spans="6:6">
      <c r="F1710" s="20"/>
    </row>
    <row r="1711" spans="6:6">
      <c r="F1711" s="20"/>
    </row>
    <row r="1712" spans="6:6">
      <c r="F1712" s="20"/>
    </row>
    <row r="1713" spans="6:6">
      <c r="F1713" s="20"/>
    </row>
    <row r="1714" spans="6:6">
      <c r="F1714" s="20"/>
    </row>
    <row r="1715" spans="6:6">
      <c r="F1715" s="20"/>
    </row>
    <row r="1716" spans="6:6">
      <c r="F1716" s="20"/>
    </row>
    <row r="1717" spans="6:6">
      <c r="F1717" s="20"/>
    </row>
    <row r="1718" spans="6:6">
      <c r="F1718" s="20"/>
    </row>
    <row r="1719" spans="6:6">
      <c r="F1719" s="20"/>
    </row>
    <row r="1720" spans="6:6">
      <c r="F1720" s="20"/>
    </row>
    <row r="1721" spans="6:6">
      <c r="F1721" s="20"/>
    </row>
    <row r="1722" spans="6:6">
      <c r="F1722" s="20"/>
    </row>
    <row r="1723" spans="6:6">
      <c r="F1723" s="20"/>
    </row>
    <row r="1724" spans="6:6">
      <c r="F1724" s="20"/>
    </row>
    <row r="1725" spans="6:6">
      <c r="F1725" s="20"/>
    </row>
    <row r="1726" spans="6:6">
      <c r="F1726" s="20"/>
    </row>
    <row r="1727" spans="6:6">
      <c r="F1727" s="20"/>
    </row>
    <row r="1728" spans="6:6">
      <c r="F1728" s="20"/>
    </row>
    <row r="1729" spans="6:6">
      <c r="F1729" s="20"/>
    </row>
    <row r="1730" spans="6:6">
      <c r="F1730" s="20"/>
    </row>
    <row r="1731" spans="6:6">
      <c r="F1731" s="20"/>
    </row>
    <row r="1732" spans="6:6">
      <c r="F1732" s="20"/>
    </row>
    <row r="1733" spans="6:6">
      <c r="F1733" s="20"/>
    </row>
    <row r="1734" spans="6:6">
      <c r="F1734" s="20"/>
    </row>
    <row r="1735" spans="6:6">
      <c r="F1735" s="20"/>
    </row>
    <row r="1736" spans="6:6">
      <c r="F1736" s="20"/>
    </row>
    <row r="1737" spans="6:6">
      <c r="F1737" s="20"/>
    </row>
    <row r="1738" spans="6:6">
      <c r="F1738" s="20"/>
    </row>
    <row r="1739" spans="6:6">
      <c r="F1739" s="20"/>
    </row>
    <row r="1740" spans="6:6">
      <c r="F1740" s="20"/>
    </row>
    <row r="1741" spans="6:6">
      <c r="F1741" s="20"/>
    </row>
    <row r="1742" spans="6:6">
      <c r="F1742" s="20"/>
    </row>
    <row r="1743" spans="6:6">
      <c r="F1743" s="20"/>
    </row>
    <row r="1744" spans="6:6">
      <c r="F1744" s="20"/>
    </row>
    <row r="1745" spans="6:6">
      <c r="F1745" s="20"/>
    </row>
    <row r="1746" spans="6:6">
      <c r="F1746" s="20"/>
    </row>
    <row r="1747" spans="6:6">
      <c r="F1747" s="20"/>
    </row>
    <row r="1748" spans="6:6">
      <c r="F1748" s="20"/>
    </row>
    <row r="1749" spans="6:6">
      <c r="F1749" s="20"/>
    </row>
    <row r="1750" spans="6:6">
      <c r="F1750" s="20"/>
    </row>
    <row r="1751" spans="6:6">
      <c r="F1751" s="20"/>
    </row>
    <row r="1752" spans="6:6">
      <c r="F1752" s="20"/>
    </row>
    <row r="1753" spans="6:6">
      <c r="F1753" s="20"/>
    </row>
    <row r="1754" spans="6:6">
      <c r="F1754" s="20"/>
    </row>
    <row r="1755" spans="6:6">
      <c r="F1755" s="20"/>
    </row>
    <row r="1756" spans="6:6">
      <c r="F1756" s="20"/>
    </row>
    <row r="1757" spans="6:6">
      <c r="F1757" s="20"/>
    </row>
    <row r="1758" spans="6:6">
      <c r="F1758" s="20"/>
    </row>
    <row r="1759" spans="6:6">
      <c r="F1759" s="20"/>
    </row>
    <row r="1760" spans="6:6">
      <c r="F1760" s="20"/>
    </row>
    <row r="1761" spans="6:6">
      <c r="F1761" s="20"/>
    </row>
    <row r="1762" spans="6:6">
      <c r="F1762" s="20"/>
    </row>
    <row r="1763" spans="6:6">
      <c r="F1763" s="20"/>
    </row>
    <row r="1764" spans="6:6">
      <c r="F1764" s="20"/>
    </row>
    <row r="1765" spans="6:6">
      <c r="F1765" s="20"/>
    </row>
    <row r="1766" spans="6:6">
      <c r="F1766" s="20"/>
    </row>
    <row r="1767" spans="6:6">
      <c r="F1767" s="20"/>
    </row>
    <row r="1768" spans="6:6">
      <c r="F1768" s="20"/>
    </row>
    <row r="1769" spans="6:6">
      <c r="F1769" s="20"/>
    </row>
    <row r="1770" spans="6:6">
      <c r="F1770" s="20"/>
    </row>
    <row r="1771" spans="6:6">
      <c r="F1771" s="20"/>
    </row>
    <row r="1772" spans="6:6">
      <c r="F1772" s="20"/>
    </row>
    <row r="1773" spans="6:6">
      <c r="F1773" s="20"/>
    </row>
    <row r="1774" spans="6:6">
      <c r="F1774" s="20"/>
    </row>
    <row r="1775" spans="6:6">
      <c r="F1775" s="20"/>
    </row>
    <row r="1776" spans="6:6">
      <c r="F1776" s="20"/>
    </row>
    <row r="1777" spans="6:6">
      <c r="F1777" s="20"/>
    </row>
    <row r="1778" spans="6:6">
      <c r="F1778" s="20"/>
    </row>
    <row r="1779" spans="6:6">
      <c r="F1779" s="20"/>
    </row>
    <row r="1780" spans="6:6">
      <c r="F1780" s="20"/>
    </row>
    <row r="1781" spans="6:6">
      <c r="F1781" s="20"/>
    </row>
    <row r="1782" spans="6:6">
      <c r="F1782" s="20"/>
    </row>
    <row r="1783" spans="6:6">
      <c r="F1783" s="20"/>
    </row>
    <row r="1784" spans="6:6">
      <c r="F1784" s="20"/>
    </row>
    <row r="1785" spans="6:6">
      <c r="F1785" s="20"/>
    </row>
    <row r="1786" spans="6:6">
      <c r="F1786" s="20"/>
    </row>
    <row r="1787" spans="6:6">
      <c r="F1787" s="20"/>
    </row>
    <row r="1788" spans="6:6">
      <c r="F1788" s="20"/>
    </row>
    <row r="1789" spans="6:6">
      <c r="F1789" s="20"/>
    </row>
    <row r="1790" spans="6:6">
      <c r="F1790" s="20"/>
    </row>
    <row r="1791" spans="6:6">
      <c r="F1791" s="20"/>
    </row>
    <row r="1792" spans="6:6">
      <c r="F1792" s="20"/>
    </row>
    <row r="1793" spans="6:6">
      <c r="F1793" s="20"/>
    </row>
    <row r="1794" spans="6:6">
      <c r="F1794" s="20"/>
    </row>
    <row r="1795" spans="6:6">
      <c r="F1795" s="20"/>
    </row>
    <row r="1796" spans="6:6">
      <c r="F1796" s="20"/>
    </row>
    <row r="1797" spans="6:6">
      <c r="F1797" s="20"/>
    </row>
    <row r="1798" spans="6:6">
      <c r="F1798" s="20"/>
    </row>
    <row r="1799" spans="6:6">
      <c r="F1799" s="20"/>
    </row>
    <row r="1800" spans="6:6">
      <c r="F1800" s="20"/>
    </row>
    <row r="1801" spans="6:6">
      <c r="F1801" s="20"/>
    </row>
    <row r="1802" spans="6:6">
      <c r="F1802" s="20"/>
    </row>
    <row r="1803" spans="6:6">
      <c r="F1803" s="20"/>
    </row>
    <row r="1804" spans="6:6">
      <c r="F1804" s="20"/>
    </row>
    <row r="1805" spans="6:6">
      <c r="F1805" s="20"/>
    </row>
    <row r="1806" spans="6:6">
      <c r="F1806" s="20"/>
    </row>
    <row r="1807" spans="6:6">
      <c r="F1807" s="20"/>
    </row>
    <row r="1808" spans="6:6">
      <c r="F1808" s="20"/>
    </row>
    <row r="1809" spans="6:6">
      <c r="F1809" s="20"/>
    </row>
    <row r="1810" spans="6:6">
      <c r="F1810" s="20"/>
    </row>
    <row r="1811" spans="6:6">
      <c r="F1811" s="20"/>
    </row>
    <row r="1812" spans="6:6">
      <c r="F1812" s="20"/>
    </row>
    <row r="1813" spans="6:6">
      <c r="F1813" s="20"/>
    </row>
    <row r="1814" spans="6:6">
      <c r="F1814" s="20"/>
    </row>
    <row r="1815" spans="6:6">
      <c r="F1815" s="20"/>
    </row>
    <row r="1816" spans="6:6">
      <c r="F1816" s="20"/>
    </row>
    <row r="1817" spans="6:6">
      <c r="F1817" s="20"/>
    </row>
    <row r="1818" spans="6:6">
      <c r="F1818" s="20"/>
    </row>
    <row r="1819" spans="6:6">
      <c r="F1819" s="20"/>
    </row>
    <row r="1820" spans="6:6">
      <c r="F1820" s="20"/>
    </row>
    <row r="1821" spans="6:6">
      <c r="F1821" s="20"/>
    </row>
    <row r="1822" spans="6:6">
      <c r="F1822" s="20"/>
    </row>
    <row r="1823" spans="6:6">
      <c r="F1823" s="20"/>
    </row>
    <row r="1824" spans="6:6">
      <c r="F1824" s="20"/>
    </row>
    <row r="1825" spans="6:6">
      <c r="F1825" s="20"/>
    </row>
    <row r="1826" spans="6:6">
      <c r="F1826" s="20"/>
    </row>
    <row r="1827" spans="6:6">
      <c r="F1827" s="20"/>
    </row>
    <row r="1828" spans="6:6">
      <c r="F1828" s="20"/>
    </row>
    <row r="1829" spans="6:6">
      <c r="F1829" s="20"/>
    </row>
    <row r="1830" spans="6:6">
      <c r="F1830" s="20"/>
    </row>
    <row r="1831" spans="6:6">
      <c r="F1831" s="20"/>
    </row>
    <row r="1832" spans="6:6">
      <c r="F1832" s="20"/>
    </row>
    <row r="1833" spans="6:6">
      <c r="F1833" s="20"/>
    </row>
    <row r="1834" spans="6:6">
      <c r="F1834" s="20"/>
    </row>
    <row r="1835" spans="6:6">
      <c r="F1835" s="20"/>
    </row>
    <row r="1836" spans="6:6">
      <c r="F1836" s="20"/>
    </row>
    <row r="1837" spans="6:6">
      <c r="F1837" s="20"/>
    </row>
    <row r="1838" spans="6:6">
      <c r="F1838" s="20"/>
    </row>
    <row r="1839" spans="6:6">
      <c r="F1839" s="20"/>
    </row>
    <row r="1840" spans="6:6">
      <c r="F1840" s="20"/>
    </row>
    <row r="1841" spans="6:6">
      <c r="F1841" s="20"/>
    </row>
    <row r="1842" spans="6:6">
      <c r="F1842" s="20"/>
    </row>
    <row r="1843" spans="6:6">
      <c r="F1843" s="20"/>
    </row>
    <row r="1844" spans="6:6">
      <c r="F1844" s="20"/>
    </row>
    <row r="1845" spans="6:6">
      <c r="F1845" s="20"/>
    </row>
    <row r="1846" spans="6:6">
      <c r="F1846" s="20"/>
    </row>
    <row r="1847" spans="6:6">
      <c r="F1847" s="20"/>
    </row>
    <row r="1848" spans="6:6">
      <c r="F1848" s="20"/>
    </row>
    <row r="1849" spans="6:6">
      <c r="F1849" s="20"/>
    </row>
    <row r="1850" spans="6:6">
      <c r="F1850" s="20"/>
    </row>
    <row r="1851" spans="6:6">
      <c r="F1851" s="20"/>
    </row>
    <row r="1852" spans="6:6">
      <c r="F1852" s="20"/>
    </row>
    <row r="1853" spans="6:6">
      <c r="F1853" s="20"/>
    </row>
    <row r="1854" spans="6:6">
      <c r="F1854" s="20"/>
    </row>
    <row r="1855" spans="6:6">
      <c r="F1855" s="20"/>
    </row>
    <row r="1856" spans="6:6">
      <c r="F1856" s="20"/>
    </row>
    <row r="1857" spans="6:6">
      <c r="F1857" s="20"/>
    </row>
    <row r="1858" spans="6:6">
      <c r="F1858" s="20"/>
    </row>
    <row r="1859" spans="6:6">
      <c r="F1859" s="20"/>
    </row>
    <row r="1860" spans="6:6">
      <c r="F1860" s="20"/>
    </row>
    <row r="1861" spans="6:6">
      <c r="F1861" s="20"/>
    </row>
    <row r="1862" spans="6:6">
      <c r="F1862" s="20"/>
    </row>
    <row r="1863" spans="6:6">
      <c r="F1863" s="20"/>
    </row>
    <row r="1864" spans="6:6">
      <c r="F1864" s="20"/>
    </row>
    <row r="1865" spans="6:6">
      <c r="F1865" s="20"/>
    </row>
    <row r="1866" spans="6:6">
      <c r="F1866" s="20"/>
    </row>
    <row r="1867" spans="6:6">
      <c r="F1867" s="20"/>
    </row>
    <row r="1868" spans="6:6">
      <c r="F1868" s="20"/>
    </row>
    <row r="1869" spans="6:6">
      <c r="F1869" s="20"/>
    </row>
    <row r="1870" spans="6:6">
      <c r="F1870" s="20"/>
    </row>
    <row r="1871" spans="6:6">
      <c r="F1871" s="20"/>
    </row>
    <row r="1872" spans="6:6">
      <c r="F1872" s="20"/>
    </row>
    <row r="1873" spans="6:6">
      <c r="F1873" s="20"/>
    </row>
    <row r="1874" spans="6:6">
      <c r="F1874" s="20"/>
    </row>
    <row r="1875" spans="6:6">
      <c r="F1875" s="20"/>
    </row>
    <row r="1876" spans="6:6">
      <c r="F1876" s="20"/>
    </row>
    <row r="1877" spans="6:6">
      <c r="F1877" s="20"/>
    </row>
    <row r="1878" spans="6:6">
      <c r="F1878" s="20"/>
    </row>
    <row r="1879" spans="6:6">
      <c r="F1879" s="20"/>
    </row>
    <row r="1880" spans="6:6">
      <c r="F1880" s="20"/>
    </row>
    <row r="1881" spans="6:6">
      <c r="F1881" s="20"/>
    </row>
    <row r="1882" spans="6:6">
      <c r="F1882" s="20"/>
    </row>
    <row r="1883" spans="6:6">
      <c r="F1883" s="20"/>
    </row>
    <row r="1884" spans="6:6">
      <c r="F1884" s="20"/>
    </row>
    <row r="1885" spans="6:6">
      <c r="F1885" s="20"/>
    </row>
    <row r="1886" spans="6:6">
      <c r="F1886" s="20"/>
    </row>
    <row r="1887" spans="6:6">
      <c r="F1887" s="20"/>
    </row>
    <row r="1888" spans="6:6">
      <c r="F1888" s="20"/>
    </row>
    <row r="1889" spans="6:6">
      <c r="F1889" s="20"/>
    </row>
    <row r="1890" spans="6:6">
      <c r="F1890" s="20"/>
    </row>
    <row r="1891" spans="6:6">
      <c r="F1891" s="20"/>
    </row>
    <row r="1892" spans="6:6">
      <c r="F1892" s="20"/>
    </row>
    <row r="1893" spans="6:6">
      <c r="F1893" s="20"/>
    </row>
    <row r="1894" spans="6:6">
      <c r="F1894" s="20"/>
    </row>
    <row r="1895" spans="6:6">
      <c r="F1895" s="20"/>
    </row>
    <row r="1896" spans="6:6">
      <c r="F1896" s="20"/>
    </row>
    <row r="1897" spans="6:6">
      <c r="F1897" s="20"/>
    </row>
    <row r="1898" spans="6:6">
      <c r="F1898" s="20"/>
    </row>
    <row r="1899" spans="6:6">
      <c r="F1899" s="20"/>
    </row>
    <row r="1900" spans="6:6">
      <c r="F1900" s="20"/>
    </row>
    <row r="1901" spans="6:6">
      <c r="F1901" s="20"/>
    </row>
    <row r="1902" spans="6:6">
      <c r="F1902" s="20"/>
    </row>
    <row r="1903" spans="6:6">
      <c r="F1903" s="20"/>
    </row>
    <row r="1904" spans="6:6">
      <c r="F1904" s="20"/>
    </row>
    <row r="1905" spans="6:6">
      <c r="F1905" s="20"/>
    </row>
    <row r="1906" spans="6:6">
      <c r="F1906" s="20"/>
    </row>
    <row r="1907" spans="6:6">
      <c r="F1907" s="20"/>
    </row>
    <row r="1908" spans="6:6">
      <c r="F1908" s="20"/>
    </row>
    <row r="1909" spans="6:6">
      <c r="F1909" s="20"/>
    </row>
    <row r="1910" spans="6:6">
      <c r="F1910" s="20"/>
    </row>
    <row r="1911" spans="6:6">
      <c r="F1911" s="20"/>
    </row>
    <row r="1912" spans="6:6">
      <c r="F1912" s="20"/>
    </row>
    <row r="1913" spans="6:6">
      <c r="F1913" s="20"/>
    </row>
    <row r="1914" spans="6:6">
      <c r="F1914" s="20"/>
    </row>
    <row r="1915" spans="6:6">
      <c r="F1915" s="20"/>
    </row>
    <row r="1916" spans="6:6">
      <c r="F1916" s="20"/>
    </row>
    <row r="1917" spans="6:6">
      <c r="F1917" s="20"/>
    </row>
    <row r="1918" spans="6:6">
      <c r="F1918" s="20"/>
    </row>
    <row r="1919" spans="6:6">
      <c r="F1919" s="20"/>
    </row>
    <row r="1920" spans="6:6">
      <c r="F1920" s="20"/>
    </row>
    <row r="1921" spans="6:6">
      <c r="F1921" s="20"/>
    </row>
    <row r="1922" spans="6:6">
      <c r="F1922" s="20"/>
    </row>
    <row r="1923" spans="6:6">
      <c r="F1923" s="20"/>
    </row>
    <row r="1924" spans="6:6">
      <c r="F1924" s="20"/>
    </row>
    <row r="1925" spans="6:6">
      <c r="F1925" s="20"/>
    </row>
    <row r="1926" spans="6:6">
      <c r="F1926" s="20"/>
    </row>
    <row r="1927" spans="6:6">
      <c r="F1927" s="20"/>
    </row>
    <row r="1928" spans="6:6">
      <c r="F1928" s="20"/>
    </row>
    <row r="1929" spans="6:6">
      <c r="F1929" s="20"/>
    </row>
    <row r="1930" spans="6:6">
      <c r="F1930" s="20"/>
    </row>
    <row r="1931" spans="6:6">
      <c r="F1931" s="20"/>
    </row>
    <row r="1932" spans="6:6">
      <c r="F1932" s="20"/>
    </row>
    <row r="1933" spans="6:6">
      <c r="F1933" s="20"/>
    </row>
    <row r="1934" spans="6:6">
      <c r="F1934" s="20"/>
    </row>
    <row r="1935" spans="6:6">
      <c r="F1935" s="20"/>
    </row>
    <row r="1936" spans="6:6">
      <c r="F1936" s="20"/>
    </row>
    <row r="1937" spans="6:6">
      <c r="F1937" s="20"/>
    </row>
    <row r="1938" spans="6:6">
      <c r="F1938" s="20"/>
    </row>
    <row r="1939" spans="6:6">
      <c r="F1939" s="20"/>
    </row>
    <row r="1940" spans="6:6">
      <c r="F1940" s="20"/>
    </row>
    <row r="1941" spans="6:6">
      <c r="F1941" s="20"/>
    </row>
    <row r="1942" spans="6:6">
      <c r="F1942" s="20"/>
    </row>
    <row r="1943" spans="6:6">
      <c r="F1943" s="20"/>
    </row>
    <row r="1944" spans="6:6">
      <c r="F1944" s="20"/>
    </row>
    <row r="1945" spans="6:6">
      <c r="F1945" s="20"/>
    </row>
    <row r="1946" spans="6:6">
      <c r="F1946" s="20"/>
    </row>
    <row r="1947" spans="6:6">
      <c r="F1947" s="20"/>
    </row>
    <row r="1948" spans="6:6">
      <c r="F1948" s="20"/>
    </row>
    <row r="1949" spans="6:6">
      <c r="F1949" s="20"/>
    </row>
    <row r="1950" spans="6:6">
      <c r="F1950" s="20"/>
    </row>
    <row r="1951" spans="6:6">
      <c r="F1951" s="20"/>
    </row>
    <row r="1952" spans="6:6">
      <c r="F1952" s="20"/>
    </row>
    <row r="1953" spans="6:6">
      <c r="F1953" s="20"/>
    </row>
    <row r="1954" spans="6:6">
      <c r="F1954" s="20"/>
    </row>
    <row r="1955" spans="6:6">
      <c r="F1955" s="20"/>
    </row>
    <row r="1956" spans="6:6">
      <c r="F1956" s="20"/>
    </row>
    <row r="1957" spans="6:6">
      <c r="F1957" s="20"/>
    </row>
    <row r="1958" spans="6:6">
      <c r="F1958" s="20"/>
    </row>
    <row r="1959" spans="6:6">
      <c r="F1959" s="20"/>
    </row>
    <row r="1960" spans="6:6">
      <c r="F1960" s="20"/>
    </row>
    <row r="1961" spans="6:6">
      <c r="F1961" s="20"/>
    </row>
    <row r="1962" spans="6:6">
      <c r="F1962" s="20"/>
    </row>
    <row r="1963" spans="6:6">
      <c r="F1963" s="20"/>
    </row>
    <row r="1964" spans="6:6">
      <c r="F1964" s="20"/>
    </row>
    <row r="1965" spans="6:6">
      <c r="F1965" s="20"/>
    </row>
    <row r="1966" spans="6:6">
      <c r="F1966" s="20"/>
    </row>
    <row r="1967" spans="6:6">
      <c r="F1967" s="20"/>
    </row>
    <row r="1968" spans="6:6">
      <c r="F1968" s="20"/>
    </row>
    <row r="1969" spans="6:6">
      <c r="F1969" s="20"/>
    </row>
    <row r="1970" spans="6:6">
      <c r="F1970" s="20"/>
    </row>
    <row r="1971" spans="6:6">
      <c r="F1971" s="20"/>
    </row>
    <row r="1972" spans="6:6">
      <c r="F1972" s="20"/>
    </row>
    <row r="1973" spans="6:6">
      <c r="F1973" s="20"/>
    </row>
    <row r="1974" spans="6:6">
      <c r="F1974" s="20"/>
    </row>
    <row r="1975" spans="6:6">
      <c r="F1975" s="20"/>
    </row>
    <row r="1976" spans="6:6">
      <c r="F1976" s="20"/>
    </row>
    <row r="1977" spans="6:6">
      <c r="F1977" s="20"/>
    </row>
    <row r="1978" spans="6:6">
      <c r="F1978" s="20"/>
    </row>
    <row r="1979" spans="6:6">
      <c r="F1979" s="20"/>
    </row>
    <row r="1980" spans="6:6">
      <c r="F1980" s="20"/>
    </row>
    <row r="1981" spans="6:6">
      <c r="F1981" s="20"/>
    </row>
    <row r="1982" spans="6:6">
      <c r="F1982" s="20"/>
    </row>
    <row r="1983" spans="6:6">
      <c r="F1983" s="20"/>
    </row>
    <row r="1984" spans="6:6">
      <c r="F1984" s="20"/>
    </row>
    <row r="1985" spans="6:6">
      <c r="F1985" s="20"/>
    </row>
    <row r="1986" spans="6:6">
      <c r="F1986" s="20"/>
    </row>
    <row r="1987" spans="6:6">
      <c r="F1987" s="20"/>
    </row>
    <row r="1988" spans="6:6">
      <c r="F1988" s="20"/>
    </row>
    <row r="1989" spans="6:6">
      <c r="F1989" s="20"/>
    </row>
    <row r="1990" spans="6:6">
      <c r="F1990" s="20"/>
    </row>
    <row r="1991" spans="6:6">
      <c r="F1991" s="20"/>
    </row>
    <row r="1992" spans="6:6">
      <c r="F1992" s="20"/>
    </row>
    <row r="1993" spans="6:6">
      <c r="F1993" s="20"/>
    </row>
    <row r="1994" spans="6:6">
      <c r="F1994" s="20"/>
    </row>
    <row r="1995" spans="6:6">
      <c r="F1995" s="20"/>
    </row>
    <row r="1996" spans="6:6">
      <c r="F1996" s="20"/>
    </row>
    <row r="1997" spans="6:6">
      <c r="F1997" s="20"/>
    </row>
    <row r="1998" spans="6:6">
      <c r="F1998" s="20"/>
    </row>
    <row r="1999" spans="6:6">
      <c r="F1999" s="20"/>
    </row>
    <row r="2000" spans="6:6">
      <c r="F2000" s="20"/>
    </row>
  </sheetData>
  <phoneticPr fontId="26" type="noConversion"/>
  <pageMargins left="0.75" right="0.75" top="1" bottom="1" header="0.5" footer="0.5"/>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Title</vt:lpstr>
      <vt:lpstr>Main</vt:lpstr>
      <vt:lpstr>Check</vt:lpstr>
      <vt:lpstr>Tm-Th-Salinity</vt:lpstr>
      <vt:lpstr>Tm-supplement</vt:lpstr>
      <vt:lpstr>Th-Ph-rho-dPdT</vt:lpstr>
      <vt:lpstr>PT-trap</vt:lpstr>
      <vt:lpstr>Main!OLE_LINK479</vt:lpstr>
    </vt:vector>
  </TitlesOfParts>
  <Company>Virginia Tech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Steele-MacInnis</dc:creator>
  <cp:lastModifiedBy>戴婕</cp:lastModifiedBy>
  <dcterms:created xsi:type="dcterms:W3CDTF">2011-07-01T19:12:24Z</dcterms:created>
  <dcterms:modified xsi:type="dcterms:W3CDTF">2020-01-01T16:56:10Z</dcterms:modified>
</cp:coreProperties>
</file>