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7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9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1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2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3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4.xml" ContentType="application/vnd.openxmlformats-officedocument.drawing+xml"/>
  <Override PartName="/xl/charts/chart5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amón Calvo Andrés\Desktop\Tesis\"/>
    </mc:Choice>
  </mc:AlternateContent>
  <xr:revisionPtr revIDLastSave="0" documentId="8_{8E7CF16D-59EB-442A-9E09-6F04F6922927}" xr6:coauthVersionLast="38" xr6:coauthVersionMax="38" xr10:uidLastSave="{00000000-0000-0000-0000-000000000000}"/>
  <bookViews>
    <workbookView xWindow="0" yWindow="0" windowWidth="19200" windowHeight="6950" tabRatio="500" firstSheet="3" activeTab="6" xr2:uid="{00000000-000D-0000-FFFF-FFFF00000000}"/>
  </bookViews>
  <sheets>
    <sheet name="calib dif Vol extracc BuOH" sheetId="1" r:id="rId1"/>
    <sheet name="Calib y controles d BEnlloch" sheetId="2" r:id="rId2"/>
    <sheet name="Tira sumerg centrif y retirada" sheetId="3" r:id="rId3"/>
    <sheet name="Tira colgada del tapón" sheetId="4" r:id="rId4"/>
    <sheet name="MDA(bajo, alto)(Prot(Bajo,alto)" sheetId="5" r:id="rId5"/>
    <sheet name="Selecc tampon extraccion" sheetId="6" r:id="rId6"/>
    <sheet name="Resumen tampon extracc" sheetId="7" r:id="rId7"/>
    <sheet name="Cuantificac de Proteina" sheetId="8" r:id="rId8"/>
    <sheet name="Selección tampon extracc REG" sheetId="9" r:id="rId9"/>
    <sheet name="Fuerza iónica BCA" sheetId="10" r:id="rId10"/>
    <sheet name="Tamp Extrac F.Iónica" sheetId="11" r:id="rId11"/>
    <sheet name="Eppendorf perforado" sheetId="12" r:id="rId12"/>
    <sheet name="Veloc centrifugac" sheetId="13" r:id="rId13"/>
    <sheet name="Tampones extract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calcPr calcId="162913" concurrentCalc="0"/>
  <fileRecoveryPr repairLoad="1"/>
</workbook>
</file>

<file path=xl/calcChain.xml><?xml version="1.0" encoding="utf-8"?>
<calcChain xmlns="http://schemas.openxmlformats.org/spreadsheetml/2006/main">
  <c r="P85" i="7" l="1"/>
  <c r="O85" i="7"/>
  <c r="P84" i="7"/>
  <c r="O84" i="7"/>
  <c r="P83" i="7"/>
  <c r="O83" i="7"/>
  <c r="P82" i="7"/>
  <c r="O82" i="7"/>
  <c r="K49" i="10"/>
  <c r="K48" i="10"/>
  <c r="K47" i="10"/>
  <c r="K46" i="10"/>
  <c r="Y14" i="12"/>
  <c r="Y13" i="12"/>
  <c r="E2" i="14"/>
  <c r="E5" i="14"/>
  <c r="E4" i="14"/>
  <c r="E3" i="14"/>
  <c r="E9" i="13"/>
  <c r="E8" i="13"/>
  <c r="E7" i="13"/>
  <c r="T37" i="12"/>
  <c r="T34" i="12"/>
  <c r="O27" i="12"/>
  <c r="P27" i="12"/>
  <c r="O25" i="12"/>
  <c r="P25" i="12"/>
  <c r="R26" i="12"/>
  <c r="Q26" i="12"/>
  <c r="S26" i="12"/>
  <c r="O26" i="12"/>
  <c r="O24" i="12"/>
  <c r="P24" i="12"/>
  <c r="O22" i="12"/>
  <c r="P22" i="12"/>
  <c r="O23" i="12"/>
  <c r="P23" i="12"/>
  <c r="R23" i="12"/>
  <c r="Q23" i="12"/>
  <c r="S23" i="12"/>
  <c r="O21" i="12"/>
  <c r="P21" i="12"/>
  <c r="O19" i="12"/>
  <c r="P19" i="12"/>
  <c r="O20" i="12"/>
  <c r="P20" i="12"/>
  <c r="R20" i="12"/>
  <c r="Q20" i="12"/>
  <c r="S20" i="12"/>
  <c r="O18" i="12"/>
  <c r="P18" i="12"/>
  <c r="O16" i="12"/>
  <c r="P16" i="12"/>
  <c r="O17" i="12"/>
  <c r="P17" i="12"/>
  <c r="R17" i="12"/>
  <c r="Q17" i="12"/>
  <c r="S17" i="12"/>
  <c r="O12" i="12"/>
  <c r="O11" i="12"/>
  <c r="O10" i="12"/>
  <c r="O9" i="12"/>
  <c r="O7" i="12"/>
  <c r="B14" i="12"/>
  <c r="B13" i="12"/>
  <c r="Y53" i="11"/>
  <c r="X53" i="11"/>
  <c r="Y51" i="11"/>
  <c r="Y52" i="11"/>
  <c r="AB52" i="11"/>
  <c r="AA52" i="11"/>
  <c r="X52" i="11"/>
  <c r="X51" i="11"/>
  <c r="Y50" i="11"/>
  <c r="X50" i="11"/>
  <c r="Y48" i="11"/>
  <c r="Y49" i="11"/>
  <c r="AB49" i="11"/>
  <c r="AA49" i="11"/>
  <c r="X49" i="11"/>
  <c r="X48" i="11"/>
  <c r="Y47" i="11"/>
  <c r="X47" i="11"/>
  <c r="Y45" i="11"/>
  <c r="Y46" i="11"/>
  <c r="AB46" i="11"/>
  <c r="AA46" i="11"/>
  <c r="X46" i="11"/>
  <c r="X45" i="11"/>
  <c r="Y44" i="11"/>
  <c r="X44" i="11"/>
  <c r="Y42" i="11"/>
  <c r="Y43" i="11"/>
  <c r="AB43" i="11"/>
  <c r="AA43" i="11"/>
  <c r="X43" i="11"/>
  <c r="X42" i="11"/>
  <c r="Y41" i="11"/>
  <c r="X41" i="11"/>
  <c r="Y39" i="11"/>
  <c r="Y40" i="11"/>
  <c r="AB40" i="11"/>
  <c r="AA40" i="11"/>
  <c r="X40" i="11"/>
  <c r="X39" i="11"/>
  <c r="Y38" i="11"/>
  <c r="X38" i="11"/>
  <c r="Y36" i="11"/>
  <c r="Y37" i="11"/>
  <c r="AB37" i="11"/>
  <c r="AA37" i="11"/>
  <c r="X37" i="11"/>
  <c r="X36" i="11"/>
  <c r="X32" i="11"/>
  <c r="X31" i="11"/>
  <c r="X30" i="11"/>
  <c r="X29" i="11"/>
  <c r="X28" i="11"/>
  <c r="X27" i="11"/>
  <c r="X26" i="11"/>
  <c r="X25" i="11"/>
  <c r="X24" i="11"/>
  <c r="X23" i="11"/>
  <c r="X22" i="11"/>
  <c r="X21" i="11"/>
  <c r="B17" i="11"/>
  <c r="B16" i="11"/>
  <c r="B15" i="11"/>
  <c r="BE13" i="10"/>
  <c r="BF13" i="10"/>
  <c r="BE12" i="10"/>
  <c r="BF12" i="10"/>
  <c r="BL11" i="10"/>
  <c r="BM11" i="10"/>
  <c r="BQ11" i="10"/>
  <c r="BR11" i="10"/>
  <c r="BE11" i="10"/>
  <c r="BF11" i="10"/>
  <c r="BL9" i="10"/>
  <c r="BM9" i="10"/>
  <c r="BQ9" i="10"/>
  <c r="BR9" i="10"/>
  <c r="BL10" i="10"/>
  <c r="BM10" i="10"/>
  <c r="BQ10" i="10"/>
  <c r="BR10" i="10"/>
  <c r="BT10" i="10"/>
  <c r="BS10" i="10"/>
  <c r="BE10" i="10"/>
  <c r="BF10" i="10"/>
  <c r="BE9" i="10"/>
  <c r="BF9" i="10"/>
  <c r="BL8" i="10"/>
  <c r="BM8" i="10"/>
  <c r="BQ8" i="10"/>
  <c r="BR8" i="10"/>
  <c r="BE8" i="10"/>
  <c r="BF8" i="10"/>
  <c r="BL6" i="10"/>
  <c r="BM6" i="10"/>
  <c r="BQ6" i="10"/>
  <c r="BR6" i="10"/>
  <c r="BL7" i="10"/>
  <c r="BM7" i="10"/>
  <c r="BQ7" i="10"/>
  <c r="BR7" i="10"/>
  <c r="BT7" i="10"/>
  <c r="BS7" i="10"/>
  <c r="BE7" i="10"/>
  <c r="BF7" i="10"/>
  <c r="BE6" i="10"/>
  <c r="BF6" i="10"/>
  <c r="AJ16" i="10"/>
  <c r="AK16" i="10"/>
  <c r="AJ15" i="10"/>
  <c r="AK15" i="10"/>
  <c r="AQ14" i="10"/>
  <c r="AR14" i="10"/>
  <c r="AV14" i="10"/>
  <c r="AW14" i="10"/>
  <c r="AJ14" i="10"/>
  <c r="AK14" i="10"/>
  <c r="AQ12" i="10"/>
  <c r="AR12" i="10"/>
  <c r="AV12" i="10"/>
  <c r="AW12" i="10"/>
  <c r="AQ13" i="10"/>
  <c r="AR13" i="10"/>
  <c r="AV13" i="10"/>
  <c r="AW13" i="10"/>
  <c r="AY13" i="10"/>
  <c r="AX13" i="10"/>
  <c r="AJ13" i="10"/>
  <c r="AK13" i="10"/>
  <c r="AJ12" i="10"/>
  <c r="AK12" i="10"/>
  <c r="AQ11" i="10"/>
  <c r="AR11" i="10"/>
  <c r="AV11" i="10"/>
  <c r="AW11" i="10"/>
  <c r="AJ11" i="10"/>
  <c r="AK11" i="10"/>
  <c r="AQ9" i="10"/>
  <c r="AR9" i="10"/>
  <c r="AV9" i="10"/>
  <c r="AW9" i="10"/>
  <c r="AQ10" i="10"/>
  <c r="AR10" i="10"/>
  <c r="AV10" i="10"/>
  <c r="AW10" i="10"/>
  <c r="AY10" i="10"/>
  <c r="AX10" i="10"/>
  <c r="AJ10" i="10"/>
  <c r="AK10" i="10"/>
  <c r="AJ9" i="10"/>
  <c r="AK9" i="10"/>
  <c r="O16" i="10"/>
  <c r="P16" i="10"/>
  <c r="O15" i="10"/>
  <c r="P15" i="10"/>
  <c r="V14" i="10"/>
  <c r="W14" i="10"/>
  <c r="AA14" i="10"/>
  <c r="AB14" i="10"/>
  <c r="O14" i="10"/>
  <c r="P14" i="10"/>
  <c r="V12" i="10"/>
  <c r="W12" i="10"/>
  <c r="AA12" i="10"/>
  <c r="AB12" i="10"/>
  <c r="V13" i="10"/>
  <c r="W13" i="10"/>
  <c r="AA13" i="10"/>
  <c r="AB13" i="10"/>
  <c r="AD13" i="10"/>
  <c r="AC13" i="10"/>
  <c r="O13" i="10"/>
  <c r="P13" i="10"/>
  <c r="O12" i="10"/>
  <c r="P12" i="10"/>
  <c r="V11" i="10"/>
  <c r="W11" i="10"/>
  <c r="AA11" i="10"/>
  <c r="AB11" i="10"/>
  <c r="O11" i="10"/>
  <c r="P11" i="10"/>
  <c r="V9" i="10"/>
  <c r="W9" i="10"/>
  <c r="AA9" i="10"/>
  <c r="AB9" i="10"/>
  <c r="V10" i="10"/>
  <c r="W10" i="10"/>
  <c r="AA10" i="10"/>
  <c r="AB10" i="10"/>
  <c r="AD10" i="10"/>
  <c r="AC10" i="10"/>
  <c r="O10" i="10"/>
  <c r="P10" i="10"/>
  <c r="O9" i="10"/>
  <c r="P9" i="10"/>
  <c r="T38" i="8"/>
  <c r="S38" i="8"/>
  <c r="T36" i="8"/>
  <c r="T37" i="8"/>
  <c r="W37" i="8"/>
  <c r="V37" i="8"/>
  <c r="S37" i="8"/>
  <c r="S36" i="8"/>
  <c r="T35" i="8"/>
  <c r="S35" i="8"/>
  <c r="T33" i="8"/>
  <c r="T34" i="8"/>
  <c r="W34" i="8"/>
  <c r="V34" i="8"/>
  <c r="S34" i="8"/>
  <c r="S33" i="8"/>
  <c r="T32" i="8"/>
  <c r="S32" i="8"/>
  <c r="T30" i="8"/>
  <c r="T31" i="8"/>
  <c r="W31" i="8"/>
  <c r="V31" i="8"/>
  <c r="S31" i="8"/>
  <c r="S30" i="8"/>
  <c r="T29" i="8"/>
  <c r="S29" i="8"/>
  <c r="T27" i="8"/>
  <c r="T28" i="8"/>
  <c r="W28" i="8"/>
  <c r="V28" i="8"/>
  <c r="S28" i="8"/>
  <c r="S27" i="8"/>
  <c r="T26" i="8"/>
  <c r="S26" i="8"/>
  <c r="T24" i="8"/>
  <c r="T25" i="8"/>
  <c r="W25" i="8"/>
  <c r="V25" i="8"/>
  <c r="S25" i="8"/>
  <c r="S24" i="8"/>
  <c r="T23" i="8"/>
  <c r="S23" i="8"/>
  <c r="T21" i="8"/>
  <c r="T22" i="8"/>
  <c r="W22" i="8"/>
  <c r="V22" i="8"/>
  <c r="S22" i="8"/>
  <c r="S21" i="8"/>
  <c r="S17" i="8"/>
  <c r="S16" i="8"/>
  <c r="S15" i="8"/>
  <c r="S14" i="8"/>
  <c r="S13" i="8"/>
  <c r="S12" i="8"/>
  <c r="S11" i="8"/>
  <c r="S10" i="8"/>
  <c r="S9" i="8"/>
  <c r="S8" i="8"/>
  <c r="S7" i="8"/>
  <c r="S6" i="8"/>
  <c r="B15" i="8"/>
  <c r="B14" i="8"/>
  <c r="B13" i="8"/>
  <c r="G38" i="9"/>
  <c r="F38" i="9"/>
  <c r="G36" i="9"/>
  <c r="G37" i="9"/>
  <c r="J37" i="9"/>
  <c r="I37" i="9"/>
  <c r="F37" i="9"/>
  <c r="F36" i="9"/>
  <c r="G35" i="9"/>
  <c r="F35" i="9"/>
  <c r="G34" i="9"/>
  <c r="J34" i="9"/>
  <c r="I34" i="9"/>
  <c r="F34" i="9"/>
  <c r="F33" i="9"/>
  <c r="G32" i="9"/>
  <c r="F32" i="9"/>
  <c r="G30" i="9"/>
  <c r="G31" i="9"/>
  <c r="J31" i="9"/>
  <c r="I31" i="9"/>
  <c r="F31" i="9"/>
  <c r="F30" i="9"/>
  <c r="G29" i="9"/>
  <c r="F29" i="9"/>
  <c r="G27" i="9"/>
  <c r="G28" i="9"/>
  <c r="J28" i="9"/>
  <c r="I28" i="9"/>
  <c r="F28" i="9"/>
  <c r="F27" i="9"/>
  <c r="G26" i="9"/>
  <c r="F26" i="9"/>
  <c r="G24" i="9"/>
  <c r="J25" i="9"/>
  <c r="I25" i="9"/>
  <c r="F25" i="9"/>
  <c r="F24" i="9"/>
  <c r="G23" i="9"/>
  <c r="F23" i="9"/>
  <c r="G21" i="9"/>
  <c r="G22" i="9"/>
  <c r="J22" i="9"/>
  <c r="I22" i="9"/>
  <c r="F22" i="9"/>
  <c r="F21" i="9"/>
  <c r="F17" i="9"/>
  <c r="F16" i="9"/>
  <c r="F15" i="9"/>
  <c r="F14" i="9"/>
  <c r="F13" i="9"/>
  <c r="F12" i="9"/>
  <c r="F11" i="9"/>
  <c r="F10" i="9"/>
  <c r="F9" i="9"/>
  <c r="F8" i="9"/>
  <c r="F7" i="9"/>
  <c r="F6" i="9"/>
  <c r="V34" i="7"/>
  <c r="U34" i="7"/>
  <c r="V32" i="7"/>
  <c r="V33" i="7"/>
  <c r="Y33" i="7"/>
  <c r="X33" i="7"/>
  <c r="U33" i="7"/>
  <c r="U32" i="7"/>
  <c r="V31" i="7"/>
  <c r="U31" i="7"/>
  <c r="V29" i="7"/>
  <c r="V30" i="7"/>
  <c r="Y30" i="7"/>
  <c r="X30" i="7"/>
  <c r="U30" i="7"/>
  <c r="U29" i="7"/>
  <c r="U28" i="7"/>
  <c r="V26" i="7"/>
  <c r="V27" i="7"/>
  <c r="Y27" i="7"/>
  <c r="X27" i="7"/>
  <c r="U27" i="7"/>
  <c r="U26" i="7"/>
  <c r="V25" i="7"/>
  <c r="U25" i="7"/>
  <c r="V23" i="7"/>
  <c r="V24" i="7"/>
  <c r="Y24" i="7"/>
  <c r="X24" i="7"/>
  <c r="U24" i="7"/>
  <c r="U23" i="7"/>
  <c r="V22" i="7"/>
  <c r="U22" i="7"/>
  <c r="V20" i="7"/>
  <c r="V21" i="7"/>
  <c r="Y21" i="7"/>
  <c r="X21" i="7"/>
  <c r="U21" i="7"/>
  <c r="U20" i="7"/>
  <c r="V19" i="7"/>
  <c r="U19" i="7"/>
  <c r="V17" i="7"/>
  <c r="V18" i="7"/>
  <c r="Y18" i="7"/>
  <c r="X18" i="7"/>
  <c r="U18" i="7"/>
  <c r="U17" i="7"/>
  <c r="U11" i="7"/>
  <c r="U10" i="7"/>
  <c r="U9" i="7"/>
  <c r="U8" i="7"/>
  <c r="U7" i="7"/>
  <c r="C32" i="7"/>
  <c r="B32" i="7"/>
  <c r="C31" i="7"/>
  <c r="B31" i="7"/>
  <c r="C30" i="7"/>
  <c r="B30" i="7"/>
  <c r="C29" i="7"/>
  <c r="B29" i="7"/>
  <c r="BB39" i="6"/>
  <c r="BC39" i="6"/>
  <c r="BB37" i="6"/>
  <c r="BC37" i="6"/>
  <c r="BB38" i="6"/>
  <c r="BC38" i="6"/>
  <c r="BE38" i="6"/>
  <c r="BD38" i="6"/>
  <c r="BB36" i="6"/>
  <c r="BC36" i="6"/>
  <c r="BB34" i="6"/>
  <c r="BC34" i="6"/>
  <c r="BB35" i="6"/>
  <c r="BC35" i="6"/>
  <c r="BE35" i="6"/>
  <c r="BD35" i="6"/>
  <c r="BB33" i="6"/>
  <c r="BC33" i="6"/>
  <c r="BB31" i="6"/>
  <c r="BC31" i="6"/>
  <c r="BB32" i="6"/>
  <c r="BC32" i="6"/>
  <c r="BE32" i="6"/>
  <c r="BD32" i="6"/>
  <c r="BD27" i="6"/>
  <c r="E12" i="6"/>
  <c r="BE27" i="6"/>
  <c r="BD26" i="6"/>
  <c r="BE26" i="6"/>
  <c r="AW26" i="6"/>
  <c r="AX26" i="6"/>
  <c r="BD25" i="6"/>
  <c r="BE25" i="6"/>
  <c r="AW25" i="6"/>
  <c r="AX25" i="6"/>
  <c r="BD24" i="6"/>
  <c r="BE24" i="6"/>
  <c r="AW24" i="6"/>
  <c r="AX24" i="6"/>
  <c r="BD23" i="6"/>
  <c r="BE23" i="6"/>
  <c r="AW23" i="6"/>
  <c r="AX23" i="6"/>
  <c r="BD22" i="6"/>
  <c r="BE22" i="6"/>
  <c r="AW22" i="6"/>
  <c r="AX22" i="6"/>
  <c r="BD21" i="6"/>
  <c r="BE21" i="6"/>
  <c r="AW21" i="6"/>
  <c r="AX21" i="6"/>
  <c r="BD20" i="6"/>
  <c r="BE20" i="6"/>
  <c r="AW20" i="6"/>
  <c r="AX20" i="6"/>
  <c r="BD19" i="6"/>
  <c r="BE19" i="6"/>
  <c r="AW19" i="6"/>
  <c r="AX19" i="6"/>
  <c r="AN36" i="6"/>
  <c r="AO36" i="6"/>
  <c r="AN34" i="6"/>
  <c r="AO34" i="6"/>
  <c r="AN35" i="6"/>
  <c r="AO35" i="6"/>
  <c r="AQ35" i="6"/>
  <c r="AP35" i="6"/>
  <c r="AN33" i="6"/>
  <c r="AO33" i="6"/>
  <c r="AN31" i="6"/>
  <c r="AO31" i="6"/>
  <c r="AN32" i="6"/>
  <c r="AO32" i="6"/>
  <c r="AQ32" i="6"/>
  <c r="AP32" i="6"/>
  <c r="AN30" i="6"/>
  <c r="AO30" i="6"/>
  <c r="AN28" i="6"/>
  <c r="AO28" i="6"/>
  <c r="AN29" i="6"/>
  <c r="AO29" i="6"/>
  <c r="AQ29" i="6"/>
  <c r="AP29" i="6"/>
  <c r="AP24" i="6"/>
  <c r="AQ24" i="6"/>
  <c r="AP23" i="6"/>
  <c r="AQ23" i="6"/>
  <c r="AI23" i="6"/>
  <c r="AJ23" i="6"/>
  <c r="AP22" i="6"/>
  <c r="AQ22" i="6"/>
  <c r="AI22" i="6"/>
  <c r="AJ22" i="6"/>
  <c r="AP21" i="6"/>
  <c r="AQ21" i="6"/>
  <c r="AI21" i="6"/>
  <c r="AJ21" i="6"/>
  <c r="AP20" i="6"/>
  <c r="AQ20" i="6"/>
  <c r="AI20" i="6"/>
  <c r="AJ20" i="6"/>
  <c r="AP19" i="6"/>
  <c r="AQ19" i="6"/>
  <c r="AI19" i="6"/>
  <c r="AJ19" i="6"/>
  <c r="AP18" i="6"/>
  <c r="AQ18" i="6"/>
  <c r="AI18" i="6"/>
  <c r="AJ18" i="6"/>
  <c r="AP17" i="6"/>
  <c r="AQ17" i="6"/>
  <c r="AI17" i="6"/>
  <c r="AJ17" i="6"/>
  <c r="AP16" i="6"/>
  <c r="AQ16" i="6"/>
  <c r="AI16" i="6"/>
  <c r="AJ16" i="6"/>
  <c r="Z34" i="6"/>
  <c r="AA34" i="6"/>
  <c r="Z32" i="6"/>
  <c r="AA32" i="6"/>
  <c r="Z33" i="6"/>
  <c r="AA33" i="6"/>
  <c r="AC33" i="6"/>
  <c r="AB33" i="6"/>
  <c r="Z31" i="6"/>
  <c r="AA31" i="6"/>
  <c r="Z29" i="6"/>
  <c r="AA29" i="6"/>
  <c r="Z30" i="6"/>
  <c r="AA30" i="6"/>
  <c r="AC30" i="6"/>
  <c r="AB30" i="6"/>
  <c r="Z28" i="6"/>
  <c r="AA28" i="6"/>
  <c r="Z26" i="6"/>
  <c r="AA26" i="6"/>
  <c r="Z27" i="6"/>
  <c r="AA27" i="6"/>
  <c r="AC27" i="6"/>
  <c r="AB27" i="6"/>
  <c r="AB21" i="6"/>
  <c r="AC21" i="6"/>
  <c r="AB20" i="6"/>
  <c r="AC20" i="6"/>
  <c r="U20" i="6"/>
  <c r="V20" i="6"/>
  <c r="AB19" i="6"/>
  <c r="AC19" i="6"/>
  <c r="U19" i="6"/>
  <c r="V19" i="6"/>
  <c r="AB18" i="6"/>
  <c r="AC18" i="6"/>
  <c r="U18" i="6"/>
  <c r="V18" i="6"/>
  <c r="AB17" i="6"/>
  <c r="AC17" i="6"/>
  <c r="U17" i="6"/>
  <c r="V17" i="6"/>
  <c r="AB16" i="6"/>
  <c r="AC16" i="6"/>
  <c r="U16" i="6"/>
  <c r="V16" i="6"/>
  <c r="AB15" i="6"/>
  <c r="AC15" i="6"/>
  <c r="U15" i="6"/>
  <c r="V15" i="6"/>
  <c r="AB14" i="6"/>
  <c r="AC14" i="6"/>
  <c r="U14" i="6"/>
  <c r="V14" i="6"/>
  <c r="AB13" i="6"/>
  <c r="AC13" i="6"/>
  <c r="U13" i="6"/>
  <c r="V13" i="6"/>
  <c r="K45" i="6"/>
  <c r="L45" i="6"/>
  <c r="K43" i="6"/>
  <c r="L43" i="6"/>
  <c r="K44" i="6"/>
  <c r="L44" i="6"/>
  <c r="N44" i="6"/>
  <c r="M44" i="6"/>
  <c r="K42" i="6"/>
  <c r="L42" i="6"/>
  <c r="K40" i="6"/>
  <c r="L40" i="6"/>
  <c r="K41" i="6"/>
  <c r="L41" i="6"/>
  <c r="N41" i="6"/>
  <c r="M41" i="6"/>
  <c r="K39" i="6"/>
  <c r="L39" i="6"/>
  <c r="K37" i="6"/>
  <c r="L37" i="6"/>
  <c r="K38" i="6"/>
  <c r="L38" i="6"/>
  <c r="N38" i="6"/>
  <c r="M38" i="6"/>
  <c r="M18" i="6"/>
  <c r="N18" i="6"/>
  <c r="M17" i="6"/>
  <c r="N17" i="6"/>
  <c r="M16" i="6"/>
  <c r="N16" i="6"/>
  <c r="M15" i="6"/>
  <c r="N15" i="6"/>
  <c r="M14" i="6"/>
  <c r="N14" i="6"/>
  <c r="M13" i="6"/>
  <c r="N13" i="6"/>
  <c r="M12" i="6"/>
  <c r="N12" i="6"/>
  <c r="M11" i="6"/>
  <c r="N11" i="6"/>
  <c r="M10" i="6"/>
  <c r="N10" i="6"/>
  <c r="E17" i="6"/>
  <c r="F17" i="6"/>
  <c r="E16" i="6"/>
  <c r="F16" i="6"/>
  <c r="E15" i="6"/>
  <c r="F15" i="6"/>
  <c r="E14" i="6"/>
  <c r="F14" i="6"/>
  <c r="E13" i="6"/>
  <c r="F13" i="6"/>
  <c r="F12" i="6"/>
  <c r="E11" i="6"/>
  <c r="F11" i="6"/>
  <c r="E10" i="6"/>
  <c r="F10" i="6"/>
  <c r="F38" i="5"/>
  <c r="F39" i="5"/>
  <c r="F40" i="5"/>
  <c r="G40" i="5"/>
  <c r="F34" i="5"/>
  <c r="F35" i="5"/>
  <c r="F36" i="5"/>
  <c r="F37" i="5"/>
  <c r="G37" i="5"/>
  <c r="F31" i="5"/>
  <c r="F32" i="5"/>
  <c r="F33" i="5"/>
  <c r="G33" i="5"/>
  <c r="F27" i="5"/>
  <c r="F28" i="5"/>
  <c r="F29" i="5"/>
  <c r="F30" i="5"/>
  <c r="G30" i="5"/>
  <c r="F24" i="5"/>
  <c r="F25" i="5"/>
  <c r="F26" i="5"/>
  <c r="G26" i="5"/>
  <c r="F20" i="5"/>
  <c r="F21" i="5"/>
  <c r="F22" i="5"/>
  <c r="F23" i="5"/>
  <c r="G23" i="5"/>
  <c r="AL30" i="4"/>
  <c r="AL26" i="4"/>
  <c r="AL24" i="4"/>
  <c r="AL22" i="4"/>
  <c r="I53" i="4"/>
  <c r="I52" i="4"/>
  <c r="K52" i="4"/>
  <c r="J52" i="4"/>
  <c r="L52" i="4"/>
  <c r="G52" i="4"/>
  <c r="F52" i="4"/>
  <c r="H52" i="4"/>
  <c r="I51" i="4"/>
  <c r="I50" i="4"/>
  <c r="K50" i="4"/>
  <c r="J50" i="4"/>
  <c r="L50" i="4"/>
  <c r="G50" i="4"/>
  <c r="F50" i="4"/>
  <c r="H50" i="4"/>
  <c r="I49" i="4"/>
  <c r="I48" i="4"/>
  <c r="K48" i="4"/>
  <c r="J48" i="4"/>
  <c r="L48" i="4"/>
  <c r="G48" i="4"/>
  <c r="F48" i="4"/>
  <c r="H48" i="4"/>
  <c r="I47" i="4"/>
  <c r="I46" i="4"/>
  <c r="K46" i="4"/>
  <c r="J46" i="4"/>
  <c r="L46" i="4"/>
  <c r="G46" i="4"/>
  <c r="F46" i="4"/>
  <c r="H46" i="4"/>
  <c r="I45" i="4"/>
  <c r="I44" i="4"/>
  <c r="K44" i="4"/>
  <c r="J44" i="4"/>
  <c r="L44" i="4"/>
  <c r="G44" i="4"/>
  <c r="F44" i="4"/>
  <c r="H44" i="4"/>
  <c r="I43" i="4"/>
  <c r="I42" i="4"/>
  <c r="K42" i="4"/>
  <c r="J42" i="4"/>
  <c r="L42" i="4"/>
  <c r="G42" i="4"/>
  <c r="F42" i="4"/>
  <c r="H42" i="4"/>
  <c r="I41" i="4"/>
  <c r="I40" i="4"/>
  <c r="K40" i="4"/>
  <c r="J40" i="4"/>
  <c r="L40" i="4"/>
  <c r="G40" i="4"/>
  <c r="F40" i="4"/>
  <c r="H40" i="4"/>
  <c r="I39" i="4"/>
  <c r="I38" i="4"/>
  <c r="K38" i="4"/>
  <c r="J38" i="4"/>
  <c r="L38" i="4"/>
  <c r="G38" i="4"/>
  <c r="F38" i="4"/>
  <c r="H38" i="4"/>
  <c r="I37" i="4"/>
  <c r="I36" i="4"/>
  <c r="K36" i="4"/>
  <c r="J36" i="4"/>
  <c r="L36" i="4"/>
  <c r="G36" i="4"/>
  <c r="F36" i="4"/>
  <c r="H36" i="4"/>
  <c r="I35" i="4"/>
  <c r="I34" i="4"/>
  <c r="K34" i="4"/>
  <c r="J34" i="4"/>
  <c r="L34" i="4"/>
  <c r="G34" i="4"/>
  <c r="F34" i="4"/>
  <c r="H34" i="4"/>
  <c r="I33" i="4"/>
  <c r="I32" i="4"/>
  <c r="K32" i="4"/>
  <c r="J32" i="4"/>
  <c r="L32" i="4"/>
  <c r="G32" i="4"/>
  <c r="F32" i="4"/>
  <c r="H32" i="4"/>
  <c r="I31" i="4"/>
  <c r="I30" i="4"/>
  <c r="K30" i="4"/>
  <c r="J30" i="4"/>
  <c r="L30" i="4"/>
  <c r="G30" i="4"/>
  <c r="F30" i="4"/>
  <c r="H30" i="4"/>
  <c r="G26" i="4"/>
  <c r="G24" i="4"/>
  <c r="G22" i="4"/>
  <c r="G20" i="4"/>
  <c r="F20" i="2"/>
  <c r="F19" i="2"/>
  <c r="F18" i="2"/>
  <c r="F17" i="2"/>
  <c r="F16" i="2"/>
  <c r="F15" i="2"/>
  <c r="AI28" i="1"/>
  <c r="AI24" i="1"/>
  <c r="AI22" i="1"/>
  <c r="AI20" i="1"/>
  <c r="O61" i="1"/>
  <c r="O60" i="1"/>
  <c r="Q60" i="1"/>
  <c r="P60" i="1"/>
  <c r="R60" i="1"/>
  <c r="M60" i="1"/>
  <c r="L60" i="1"/>
  <c r="N60" i="1"/>
  <c r="O59" i="1"/>
  <c r="O58" i="1"/>
  <c r="Q58" i="1"/>
  <c r="P58" i="1"/>
  <c r="R58" i="1"/>
  <c r="M58" i="1"/>
  <c r="L58" i="1"/>
  <c r="N58" i="1"/>
  <c r="O57" i="1"/>
  <c r="O56" i="1"/>
  <c r="Q56" i="1"/>
  <c r="P56" i="1"/>
  <c r="R56" i="1"/>
  <c r="M56" i="1"/>
  <c r="L56" i="1"/>
  <c r="N56" i="1"/>
  <c r="O55" i="1"/>
  <c r="O54" i="1"/>
  <c r="Q54" i="1"/>
  <c r="P54" i="1"/>
  <c r="R54" i="1"/>
  <c r="M54" i="1"/>
  <c r="L54" i="1"/>
  <c r="N54" i="1"/>
  <c r="O53" i="1"/>
  <c r="O52" i="1"/>
  <c r="Q52" i="1"/>
  <c r="P52" i="1"/>
  <c r="R52" i="1"/>
  <c r="M52" i="1"/>
  <c r="L52" i="1"/>
  <c r="N52" i="1"/>
  <c r="O51" i="1"/>
  <c r="O50" i="1"/>
  <c r="Q50" i="1"/>
  <c r="P50" i="1"/>
  <c r="R50" i="1"/>
  <c r="M50" i="1"/>
  <c r="L50" i="1"/>
  <c r="N50" i="1"/>
  <c r="O49" i="1"/>
  <c r="O48" i="1"/>
  <c r="Q48" i="1"/>
  <c r="P48" i="1"/>
  <c r="R48" i="1"/>
  <c r="M48" i="1"/>
  <c r="L48" i="1"/>
  <c r="N48" i="1"/>
  <c r="O47" i="1"/>
  <c r="O46" i="1"/>
  <c r="Q46" i="1"/>
  <c r="P46" i="1"/>
  <c r="R46" i="1"/>
  <c r="M46" i="1"/>
  <c r="L46" i="1"/>
  <c r="N46" i="1"/>
  <c r="O45" i="1"/>
  <c r="O44" i="1"/>
  <c r="Q44" i="1"/>
  <c r="P44" i="1"/>
  <c r="R44" i="1"/>
  <c r="M44" i="1"/>
  <c r="L44" i="1"/>
  <c r="N44" i="1"/>
  <c r="O43" i="1"/>
  <c r="O42" i="1"/>
  <c r="Q42" i="1"/>
  <c r="P42" i="1"/>
  <c r="R42" i="1"/>
  <c r="M42" i="1"/>
  <c r="L42" i="1"/>
  <c r="N42" i="1"/>
  <c r="O41" i="1"/>
  <c r="O40" i="1"/>
  <c r="Q40" i="1"/>
  <c r="P40" i="1"/>
  <c r="R40" i="1"/>
  <c r="M40" i="1"/>
  <c r="L40" i="1"/>
  <c r="N40" i="1"/>
  <c r="O39" i="1"/>
  <c r="O38" i="1"/>
  <c r="Q38" i="1"/>
  <c r="P38" i="1"/>
  <c r="R38" i="1"/>
  <c r="M38" i="1"/>
  <c r="L38" i="1"/>
  <c r="N38" i="1"/>
  <c r="G24" i="1"/>
  <c r="G22" i="1"/>
  <c r="G20" i="1"/>
  <c r="G18" i="1"/>
  <c r="D45" i="6"/>
  <c r="D46" i="6"/>
  <c r="T48" i="6"/>
  <c r="T49" i="6"/>
  <c r="AV54" i="6"/>
  <c r="AV55" i="6"/>
  <c r="N44" i="10"/>
  <c r="AI44" i="10"/>
  <c r="AI45" i="10"/>
  <c r="BD41" i="10"/>
  <c r="BD42" i="10"/>
</calcChain>
</file>

<file path=xl/sharedStrings.xml><?xml version="1.0" encoding="utf-8"?>
<sst xmlns="http://schemas.openxmlformats.org/spreadsheetml/2006/main" count="952" uniqueCount="204">
  <si>
    <t>Patrones</t>
  </si>
  <si>
    <t>C (µM)</t>
  </si>
  <si>
    <t>Time</t>
  </si>
  <si>
    <t>Area</t>
  </si>
  <si>
    <t>Height</t>
  </si>
  <si>
    <t>Width</t>
  </si>
  <si>
    <t>#</t>
  </si>
  <si>
    <t>Promedio</t>
  </si>
  <si>
    <t>D. Estandar</t>
  </si>
  <si>
    <t>DER%</t>
  </si>
  <si>
    <t>B1</t>
  </si>
  <si>
    <t>C1</t>
  </si>
  <si>
    <t>MDA BAJO1</t>
  </si>
  <si>
    <t>MDA ALTO1</t>
  </si>
  <si>
    <t>B2</t>
  </si>
  <si>
    <t>C2</t>
  </si>
  <si>
    <t>MDA BAJO2</t>
  </si>
  <si>
    <t>MDA ALTO2</t>
  </si>
  <si>
    <t>B3</t>
  </si>
  <si>
    <t>C3</t>
  </si>
  <si>
    <t>MDA BAJO3</t>
  </si>
  <si>
    <t>MDA ALTO3</t>
  </si>
  <si>
    <t>250 mL BuOH</t>
  </si>
  <si>
    <t>Replica A</t>
  </si>
  <si>
    <t>Blanco</t>
  </si>
  <si>
    <r>
      <t>Conc (</t>
    </r>
    <r>
      <rPr>
        <b/>
        <sz val="10"/>
        <rFont val="Symbol"/>
      </rPr>
      <t>m</t>
    </r>
    <r>
      <rPr>
        <b/>
        <sz val="10"/>
        <rFont val="Arial"/>
      </rPr>
      <t>M)</t>
    </r>
  </si>
  <si>
    <t>Control</t>
  </si>
  <si>
    <t>MDA bajo</t>
  </si>
  <si>
    <t>MDA alto</t>
  </si>
  <si>
    <t>Proteina Baja</t>
  </si>
  <si>
    <t>Proteina Alta</t>
  </si>
  <si>
    <t>Replica B</t>
  </si>
  <si>
    <t>Replica C</t>
  </si>
  <si>
    <t>Calibrado con 250 250 mL BuOH</t>
  </si>
  <si>
    <t>Muestras control</t>
  </si>
  <si>
    <t>Ojo Derecho MET.A</t>
  </si>
  <si>
    <t>Ojo Izquierdo MET. A</t>
  </si>
  <si>
    <t>Blanco MET. A</t>
  </si>
  <si>
    <t>Ojo Derecho MET.B</t>
  </si>
  <si>
    <t>Ojo Izquierdo MET.B</t>
  </si>
  <si>
    <t>Blanco MET. B</t>
  </si>
  <si>
    <t>Hoja 2</t>
  </si>
  <si>
    <r>
      <t xml:space="preserve">C promedio </t>
    </r>
    <r>
      <rPr>
        <sz val="10"/>
        <rFont val="Symbol"/>
        <family val="1"/>
      </rPr>
      <t>m</t>
    </r>
    <r>
      <rPr>
        <sz val="12"/>
        <color theme="1"/>
        <rFont val="Calibri"/>
        <family val="2"/>
        <scheme val="minor"/>
      </rPr>
      <t>M</t>
    </r>
  </si>
  <si>
    <t>MDA BAJO 1</t>
  </si>
  <si>
    <t>MDA BAJO 2</t>
  </si>
  <si>
    <t>MDA BAJO 3</t>
  </si>
  <si>
    <t>MDA ALTO 1</t>
  </si>
  <si>
    <t>MDA ALTO 2</t>
  </si>
  <si>
    <t>MDA ALTO 3</t>
  </si>
  <si>
    <t>PROT BAJA 1</t>
  </si>
  <si>
    <t>PROT BAJA 2</t>
  </si>
  <si>
    <t>PROT BAJA 3</t>
  </si>
  <si>
    <t>PROT ALTA 1</t>
  </si>
  <si>
    <t>PROT ALTA 2</t>
  </si>
  <si>
    <t>PROT ALTA 3</t>
  </si>
  <si>
    <t>B; C; MDA (bajo, alto); Prot (bajo, alto) (n 3)</t>
  </si>
  <si>
    <t>1B Tira sumergida, centrifugada y retirada</t>
  </si>
  <si>
    <t>1A Tira colgada del tapón del tubo Eppendorf</t>
  </si>
  <si>
    <t>Calibrado y controles de tiras siguiendo protocolo Benlloch</t>
  </si>
  <si>
    <t>Calibrados Diferente Volúmenes extracción BuOH</t>
  </si>
  <si>
    <t>[BSA]mg/ml</t>
  </si>
  <si>
    <t>Absorbancias 550nm</t>
  </si>
  <si>
    <t>promedios</t>
  </si>
  <si>
    <t>restar blanco</t>
  </si>
  <si>
    <t>y=ax+b</t>
  </si>
  <si>
    <t>a= pendiente</t>
  </si>
  <si>
    <t>b=intersección al eje</t>
  </si>
  <si>
    <t xml:space="preserve"> Absorbancias 550 nm </t>
  </si>
  <si>
    <t>Promedios</t>
  </si>
  <si>
    <t>Restar Blanco</t>
  </si>
  <si>
    <t>P1</t>
  </si>
  <si>
    <t>P2</t>
  </si>
  <si>
    <t>P3</t>
  </si>
  <si>
    <t>Cuantificación proteínas</t>
  </si>
  <si>
    <r>
      <t>[prot.]mg/ml (</t>
    </r>
    <r>
      <rPr>
        <sz val="11"/>
        <color theme="1"/>
        <rFont val="Calibri"/>
        <family val="2"/>
      </rPr>
      <t>µg/µl)</t>
    </r>
  </si>
  <si>
    <t>Muestras</t>
  </si>
  <si>
    <t>Abs. 1:x</t>
  </si>
  <si>
    <t>x=y-b/a</t>
  </si>
  <si>
    <t>Desv. Estándar</t>
  </si>
  <si>
    <t>BCA 1</t>
  </si>
  <si>
    <t>[prot.]mg/ml (µg/µl)</t>
  </si>
  <si>
    <t xml:space="preserve"> Absorbancias 550 nm</t>
  </si>
  <si>
    <t xml:space="preserve">Recta patrón </t>
  </si>
  <si>
    <t>BCA 2</t>
  </si>
  <si>
    <t xml:space="preserve"> Absorbancias 550 nm  </t>
  </si>
  <si>
    <t>BCA 3</t>
  </si>
  <si>
    <t>B</t>
  </si>
  <si>
    <t>C</t>
  </si>
  <si>
    <t>P</t>
  </si>
  <si>
    <t>D. Est</t>
  </si>
  <si>
    <t>PBS</t>
  </si>
  <si>
    <t>PBS +  NaCl 0,5 M</t>
  </si>
  <si>
    <t>PBS +  NaCl 0,5 M + Triton 1%</t>
  </si>
  <si>
    <t>PBS +  NaCl 0,5 M + Tween 20 0,5%</t>
  </si>
  <si>
    <t>BCA 4</t>
  </si>
  <si>
    <t>Selección tampón extracción  A BCA</t>
  </si>
  <si>
    <t xml:space="preserve">Resumen tampón extracción </t>
  </si>
  <si>
    <r>
      <t>C(</t>
    </r>
    <r>
      <rPr>
        <sz val="10"/>
        <rFont val="Calibri"/>
        <family val="2"/>
      </rPr>
      <t>µ</t>
    </r>
    <r>
      <rPr>
        <sz val="10"/>
        <rFont val="Arial"/>
      </rPr>
      <t>M)</t>
    </r>
  </si>
  <si>
    <t>C-B</t>
  </si>
  <si>
    <t>P-B</t>
  </si>
  <si>
    <t>Area Corr</t>
  </si>
  <si>
    <t>1B1</t>
  </si>
  <si>
    <t>1B2</t>
  </si>
  <si>
    <t>1B</t>
  </si>
  <si>
    <t>1B3</t>
  </si>
  <si>
    <t>1C1</t>
  </si>
  <si>
    <t>1C2</t>
  </si>
  <si>
    <t>1C</t>
  </si>
  <si>
    <t>1C3</t>
  </si>
  <si>
    <t>1P1</t>
  </si>
  <si>
    <t>1P2</t>
  </si>
  <si>
    <t>1P</t>
  </si>
  <si>
    <t>1P3</t>
  </si>
  <si>
    <t>2B1</t>
  </si>
  <si>
    <t>2B2</t>
  </si>
  <si>
    <t>2B</t>
  </si>
  <si>
    <t>2B3</t>
  </si>
  <si>
    <t>2C1</t>
  </si>
  <si>
    <t>2C2</t>
  </si>
  <si>
    <t>2C</t>
  </si>
  <si>
    <t>2C3</t>
  </si>
  <si>
    <t>2P1</t>
  </si>
  <si>
    <t>2P2</t>
  </si>
  <si>
    <t>2P</t>
  </si>
  <si>
    <t>2P3</t>
  </si>
  <si>
    <t>1 y 2</t>
  </si>
  <si>
    <t>3 y 4</t>
  </si>
  <si>
    <t>3B1</t>
  </si>
  <si>
    <t>3B2</t>
  </si>
  <si>
    <t>3B</t>
  </si>
  <si>
    <t>3B3</t>
  </si>
  <si>
    <t>3C1</t>
  </si>
  <si>
    <t>3C2</t>
  </si>
  <si>
    <t>3C</t>
  </si>
  <si>
    <t>3C3</t>
  </si>
  <si>
    <t>3P1</t>
  </si>
  <si>
    <t>3P2</t>
  </si>
  <si>
    <t>3P</t>
  </si>
  <si>
    <t>3P3</t>
  </si>
  <si>
    <t>4B1</t>
  </si>
  <si>
    <t>4B2</t>
  </si>
  <si>
    <t>4B</t>
  </si>
  <si>
    <t>4B3</t>
  </si>
  <si>
    <t>4C1</t>
  </si>
  <si>
    <t>4C2</t>
  </si>
  <si>
    <t>4C</t>
  </si>
  <si>
    <t>4C3</t>
  </si>
  <si>
    <t>4P1</t>
  </si>
  <si>
    <t>4P2</t>
  </si>
  <si>
    <t>4P</t>
  </si>
  <si>
    <t>4P3</t>
  </si>
  <si>
    <t>Resultado</t>
  </si>
  <si>
    <t>Cuantificación de proteína</t>
  </si>
  <si>
    <t>NaCl 0,5 M</t>
  </si>
  <si>
    <t>NaCl 1 M</t>
  </si>
  <si>
    <t>NaCl 2 M</t>
  </si>
  <si>
    <t>C4</t>
  </si>
  <si>
    <t>C5</t>
  </si>
  <si>
    <t>C6</t>
  </si>
  <si>
    <t>C7</t>
  </si>
  <si>
    <t>C8</t>
  </si>
  <si>
    <t>C9</t>
  </si>
  <si>
    <t>PBS + NaCl 0,5 M</t>
  </si>
  <si>
    <t>PBS + NaCl 1,0 M</t>
  </si>
  <si>
    <t>PBS + NaCl 2,0 M</t>
  </si>
  <si>
    <t>Selección tampón de extracción F.I.</t>
  </si>
  <si>
    <t>Selección tampón de extracción B</t>
  </si>
  <si>
    <t>Selección tampón de extracción F.I. BCA</t>
  </si>
  <si>
    <t>C(µM)</t>
  </si>
  <si>
    <t>Dest</t>
  </si>
  <si>
    <t>QiaShredder</t>
  </si>
  <si>
    <t xml:space="preserve">Eppendorf </t>
  </si>
  <si>
    <t>Eppendorf perforado</t>
  </si>
  <si>
    <t>Area Corr.</t>
  </si>
  <si>
    <t>Desv Estandar</t>
  </si>
  <si>
    <t>RSD%</t>
  </si>
  <si>
    <t>Diferencia</t>
  </si>
  <si>
    <t xml:space="preserve"> 19/05/2016</t>
  </si>
  <si>
    <t>Velocidad de centrifugacion</t>
  </si>
  <si>
    <t>500 rpm</t>
  </si>
  <si>
    <t>1000 rpm</t>
  </si>
  <si>
    <t>5000 rpm</t>
  </si>
  <si>
    <t>Velocidad de centrifugación</t>
  </si>
  <si>
    <t>Cuantificacon de MDA y agentes surfactantes</t>
  </si>
  <si>
    <t>Ionic strength (Malondialdehide-MDA)</t>
  </si>
  <si>
    <t>PBS +  NaCl 0.5 M</t>
  </si>
  <si>
    <t>PBS +  NaCl 0.5 M + Triton 1%</t>
  </si>
  <si>
    <t>PBS +  NaCl 0.5 M + Tween 20 0,5%</t>
  </si>
  <si>
    <t>MDA (µM)</t>
  </si>
  <si>
    <t>Ionic Strength- Malondialdehide (MDA)</t>
  </si>
  <si>
    <t>PBS + NaCl 1.0 M</t>
  </si>
  <si>
    <t>PBS + NaCl 2.0 M</t>
  </si>
  <si>
    <t>PBS + NaCl 0.5 M</t>
  </si>
  <si>
    <t>Blancos</t>
  </si>
  <si>
    <t>Controles</t>
  </si>
  <si>
    <t>Método convencional</t>
  </si>
  <si>
    <r>
      <t>C(</t>
    </r>
    <r>
      <rPr>
        <sz val="10"/>
        <rFont val="Calibri"/>
        <family val="2"/>
      </rPr>
      <t>µ</t>
    </r>
    <r>
      <rPr>
        <sz val="10"/>
        <rFont val="Arial"/>
        <family val="2"/>
      </rPr>
      <t>M)</t>
    </r>
  </si>
  <si>
    <t>Perforated eppendorf method (Posa et al 2011)</t>
  </si>
  <si>
    <t>Conventional method</t>
  </si>
  <si>
    <t xml:space="preserve">Perforated eppendorf </t>
  </si>
  <si>
    <t>Fuerza iónica (proteínas)</t>
  </si>
  <si>
    <t>PBS (NaCl0,1 M)</t>
  </si>
  <si>
    <t>PBS (NaCl 0.1 M)</t>
  </si>
  <si>
    <t xml:space="preserve">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</si>
</sst>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</font>
    <font>
      <b/>
      <sz val="10"/>
      <name val="Arial"/>
    </font>
    <font>
      <b/>
      <sz val="10"/>
      <name val="Symbol"/>
    </font>
    <font>
      <sz val="10"/>
      <color indexed="10"/>
      <name val="Arial"/>
    </font>
    <font>
      <sz val="10"/>
      <color indexed="14"/>
      <name val="Arial"/>
    </font>
    <font>
      <sz val="14"/>
      <color theme="1"/>
      <name val="Calibri"/>
      <scheme val="minor"/>
    </font>
    <font>
      <sz val="16"/>
      <color theme="1"/>
      <name val="Calibri"/>
      <scheme val="minor"/>
    </font>
    <font>
      <sz val="18"/>
      <color theme="1"/>
      <name val="Calibri"/>
      <scheme val="minor"/>
    </font>
    <font>
      <sz val="10"/>
      <name val="Symbol"/>
      <family val="1"/>
    </font>
    <font>
      <sz val="18"/>
      <color rgb="FFFF0000"/>
      <name val="Calibri"/>
      <scheme val="minor"/>
    </font>
    <font>
      <sz val="14"/>
      <name val="Arial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4" tint="-0.249977111117893"/>
      <name val="Calibri"/>
      <family val="2"/>
      <scheme val="minor"/>
    </font>
    <font>
      <sz val="10"/>
      <name val="Calibri"/>
      <family val="2"/>
    </font>
    <font>
      <sz val="10"/>
      <color rgb="FFFF0000"/>
      <name val="Arial"/>
      <family val="2"/>
    </font>
    <font>
      <sz val="10"/>
      <color rgb="FFDD0806"/>
      <name val="Arial"/>
    </font>
    <font>
      <b/>
      <sz val="9"/>
      <color rgb="FF404040"/>
      <name val="Calibri"/>
      <family val="2"/>
      <scheme val="minor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666699"/>
        <bgColor rgb="FF666699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808080"/>
        <bgColor rgb="FF808080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8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69">
    <xf numFmtId="0" fontId="0" fillId="0" borderId="0" xfId="0"/>
    <xf numFmtId="0" fontId="0" fillId="0" borderId="0" xfId="0" applyFont="1" applyAlignment="1"/>
    <xf numFmtId="0" fontId="4" fillId="2" borderId="6" xfId="0" applyFont="1" applyFill="1" applyBorder="1"/>
    <xf numFmtId="0" fontId="4" fillId="0" borderId="7" xfId="0" applyFont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0" borderId="0" xfId="0" applyFont="1"/>
    <xf numFmtId="2" fontId="4" fillId="0" borderId="9" xfId="0" applyNumberFormat="1" applyFont="1" applyBorder="1"/>
    <xf numFmtId="164" fontId="4" fillId="0" borderId="10" xfId="0" applyNumberFormat="1" applyFont="1" applyBorder="1"/>
    <xf numFmtId="164" fontId="4" fillId="0" borderId="11" xfId="0" applyNumberFormat="1" applyFont="1" applyBorder="1"/>
    <xf numFmtId="2" fontId="4" fillId="0" borderId="12" xfId="0" applyNumberFormat="1" applyFont="1" applyBorder="1"/>
    <xf numFmtId="164" fontId="4" fillId="0" borderId="13" xfId="0" applyNumberFormat="1" applyFont="1" applyBorder="1"/>
    <xf numFmtId="164" fontId="4" fillId="0" borderId="14" xfId="0" applyNumberFormat="1" applyFont="1" applyBorder="1"/>
    <xf numFmtId="11" fontId="4" fillId="0" borderId="0" xfId="0" applyNumberFormat="1" applyFont="1"/>
    <xf numFmtId="0" fontId="5" fillId="4" borderId="15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4" fillId="5" borderId="17" xfId="0" applyFont="1" applyFill="1" applyBorder="1"/>
    <xf numFmtId="0" fontId="4" fillId="0" borderId="18" xfId="0" applyFont="1" applyBorder="1"/>
    <xf numFmtId="11" fontId="4" fillId="0" borderId="18" xfId="0" applyNumberFormat="1" applyFont="1" applyBorder="1"/>
    <xf numFmtId="0" fontId="5" fillId="0" borderId="19" xfId="0" applyFont="1" applyBorder="1" applyAlignment="1">
      <alignment horizontal="center"/>
    </xf>
    <xf numFmtId="0" fontId="4" fillId="5" borderId="9" xfId="0" applyFont="1" applyFill="1" applyBorder="1"/>
    <xf numFmtId="0" fontId="4" fillId="0" borderId="10" xfId="0" applyFont="1" applyBorder="1"/>
    <xf numFmtId="11" fontId="4" fillId="0" borderId="10" xfId="0" applyNumberFormat="1" applyFont="1" applyBorder="1"/>
    <xf numFmtId="0" fontId="4" fillId="0" borderId="20" xfId="0" applyFont="1" applyBorder="1"/>
    <xf numFmtId="0" fontId="4" fillId="0" borderId="11" xfId="0" applyFont="1" applyBorder="1"/>
    <xf numFmtId="0" fontId="4" fillId="5" borderId="21" xfId="0" applyFont="1" applyFill="1" applyBorder="1"/>
    <xf numFmtId="0" fontId="4" fillId="0" borderId="22" xfId="0" applyFont="1" applyBorder="1"/>
    <xf numFmtId="11" fontId="4" fillId="0" borderId="22" xfId="0" applyNumberFormat="1" applyFont="1" applyBorder="1"/>
    <xf numFmtId="0" fontId="4" fillId="0" borderId="23" xfId="0" applyFont="1" applyBorder="1"/>
    <xf numFmtId="0" fontId="4" fillId="6" borderId="17" xfId="0" applyFont="1" applyFill="1" applyBorder="1"/>
    <xf numFmtId="0" fontId="4" fillId="6" borderId="9" xfId="0" applyFont="1" applyFill="1" applyBorder="1"/>
    <xf numFmtId="0" fontId="4" fillId="6" borderId="21" xfId="0" applyFont="1" applyFill="1" applyBorder="1"/>
    <xf numFmtId="0" fontId="4" fillId="7" borderId="17" xfId="0" applyFont="1" applyFill="1" applyBorder="1"/>
    <xf numFmtId="0" fontId="4" fillId="7" borderId="9" xfId="0" applyFont="1" applyFill="1" applyBorder="1"/>
    <xf numFmtId="0" fontId="4" fillId="7" borderId="12" xfId="0" applyFont="1" applyFill="1" applyBorder="1"/>
    <xf numFmtId="0" fontId="4" fillId="0" borderId="13" xfId="0" applyFont="1" applyBorder="1"/>
    <xf numFmtId="11" fontId="4" fillId="0" borderId="13" xfId="0" applyNumberFormat="1" applyFont="1" applyBorder="1"/>
    <xf numFmtId="0" fontId="4" fillId="0" borderId="14" xfId="0" applyFont="1" applyBorder="1"/>
    <xf numFmtId="0" fontId="4" fillId="0" borderId="5" xfId="0" applyFont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23" xfId="0" applyFont="1" applyFill="1" applyBorder="1"/>
    <xf numFmtId="0" fontId="4" fillId="0" borderId="6" xfId="0" applyFont="1" applyBorder="1"/>
    <xf numFmtId="0" fontId="4" fillId="0" borderId="8" xfId="0" applyFont="1" applyBorder="1"/>
    <xf numFmtId="0" fontId="4" fillId="0" borderId="9" xfId="0" applyFont="1" applyBorder="1"/>
    <xf numFmtId="0" fontId="4" fillId="8" borderId="10" xfId="0" applyFont="1" applyFill="1" applyBorder="1"/>
    <xf numFmtId="0" fontId="4" fillId="8" borderId="11" xfId="0" applyFont="1" applyFill="1" applyBorder="1"/>
    <xf numFmtId="0" fontId="4" fillId="0" borderId="12" xfId="0" applyFont="1" applyBorder="1"/>
    <xf numFmtId="0" fontId="4" fillId="0" borderId="15" xfId="0" applyFont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9" borderId="16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10" borderId="17" xfId="0" applyFont="1" applyFill="1" applyBorder="1"/>
    <xf numFmtId="0" fontId="4" fillId="2" borderId="18" xfId="0" applyFont="1" applyFill="1" applyBorder="1"/>
    <xf numFmtId="164" fontId="4" fillId="2" borderId="18" xfId="0" applyNumberFormat="1" applyFont="1" applyFill="1" applyBorder="1"/>
    <xf numFmtId="10" fontId="4" fillId="2" borderId="18" xfId="0" applyNumberFormat="1" applyFont="1" applyFill="1" applyBorder="1"/>
    <xf numFmtId="10" fontId="4" fillId="2" borderId="20" xfId="0" applyNumberFormat="1" applyFont="1" applyFill="1" applyBorder="1"/>
    <xf numFmtId="0" fontId="4" fillId="10" borderId="9" xfId="0" applyFont="1" applyFill="1" applyBorder="1"/>
    <xf numFmtId="0" fontId="4" fillId="2" borderId="10" xfId="0" applyFont="1" applyFill="1" applyBorder="1"/>
    <xf numFmtId="164" fontId="4" fillId="2" borderId="10" xfId="0" applyNumberFormat="1" applyFont="1" applyFill="1" applyBorder="1"/>
    <xf numFmtId="0" fontId="4" fillId="2" borderId="11" xfId="0" applyFont="1" applyFill="1" applyBorder="1"/>
    <xf numFmtId="10" fontId="4" fillId="0" borderId="10" xfId="0" applyNumberFormat="1" applyFont="1" applyBorder="1"/>
    <xf numFmtId="164" fontId="5" fillId="0" borderId="10" xfId="0" applyNumberFormat="1" applyFont="1" applyBorder="1"/>
    <xf numFmtId="10" fontId="4" fillId="0" borderId="11" xfId="0" applyNumberFormat="1" applyFont="1" applyBorder="1"/>
    <xf numFmtId="10" fontId="4" fillId="2" borderId="10" xfId="0" applyNumberFormat="1" applyFont="1" applyFill="1" applyBorder="1"/>
    <xf numFmtId="10" fontId="4" fillId="2" borderId="11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11" borderId="0" xfId="0" applyFill="1"/>
    <xf numFmtId="0" fontId="4" fillId="0" borderId="0" xfId="0" applyFont="1" applyAlignment="1">
      <alignment horizontal="center"/>
    </xf>
    <xf numFmtId="14" fontId="0" fillId="0" borderId="0" xfId="0" applyNumberFormat="1"/>
    <xf numFmtId="0" fontId="0" fillId="14" borderId="33" xfId="0" applyFill="1" applyBorder="1"/>
    <xf numFmtId="0" fontId="0" fillId="0" borderId="34" xfId="0" applyBorder="1"/>
    <xf numFmtId="0" fontId="0" fillId="14" borderId="34" xfId="0" applyFill="1" applyBorder="1"/>
    <xf numFmtId="0" fontId="0" fillId="14" borderId="35" xfId="0" applyFill="1" applyBorder="1"/>
    <xf numFmtId="0" fontId="0" fillId="0" borderId="33" xfId="0" applyBorder="1"/>
    <xf numFmtId="0" fontId="7" fillId="15" borderId="34" xfId="0" applyFont="1" applyFill="1" applyBorder="1"/>
    <xf numFmtId="2" fontId="0" fillId="0" borderId="34" xfId="0" applyNumberFormat="1" applyBorder="1"/>
    <xf numFmtId="165" fontId="0" fillId="0" borderId="35" xfId="0" applyNumberFormat="1" applyBorder="1"/>
    <xf numFmtId="0" fontId="0" fillId="0" borderId="36" xfId="0" applyBorder="1"/>
    <xf numFmtId="0" fontId="0" fillId="0" borderId="37" xfId="0" applyBorder="1"/>
    <xf numFmtId="2" fontId="0" fillId="0" borderId="37" xfId="0" applyNumberFormat="1" applyBorder="1"/>
    <xf numFmtId="165" fontId="0" fillId="0" borderId="38" xfId="0" applyNumberFormat="1" applyBorder="1"/>
    <xf numFmtId="0" fontId="0" fillId="0" borderId="34" xfId="0" applyBorder="1" applyAlignment="1">
      <alignment horizontal="center"/>
    </xf>
    <xf numFmtId="0" fontId="0" fillId="14" borderId="34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right"/>
    </xf>
    <xf numFmtId="164" fontId="0" fillId="0" borderId="34" xfId="0" applyNumberFormat="1" applyBorder="1"/>
    <xf numFmtId="166" fontId="0" fillId="0" borderId="34" xfId="0" applyNumberFormat="1" applyBorder="1"/>
    <xf numFmtId="165" fontId="0" fillId="0" borderId="34" xfId="0" applyNumberFormat="1" applyBorder="1"/>
    <xf numFmtId="2" fontId="0" fillId="0" borderId="35" xfId="0" applyNumberFormat="1" applyBorder="1"/>
    <xf numFmtId="0" fontId="8" fillId="0" borderId="33" xfId="0" applyFont="1" applyBorder="1" applyAlignment="1">
      <alignment horizontal="right"/>
    </xf>
    <xf numFmtId="0" fontId="4" fillId="0" borderId="33" xfId="0" applyFont="1" applyBorder="1" applyAlignment="1">
      <alignment horizontal="right"/>
    </xf>
    <xf numFmtId="0" fontId="0" fillId="0" borderId="36" xfId="0" applyBorder="1" applyAlignment="1">
      <alignment horizontal="right"/>
    </xf>
    <xf numFmtId="164" fontId="0" fillId="0" borderId="37" xfId="0" applyNumberFormat="1" applyBorder="1"/>
    <xf numFmtId="166" fontId="0" fillId="0" borderId="37" xfId="0" applyNumberFormat="1" applyBorder="1"/>
    <xf numFmtId="165" fontId="0" fillId="0" borderId="37" xfId="0" applyNumberFormat="1" applyBorder="1"/>
    <xf numFmtId="2" fontId="0" fillId="0" borderId="38" xfId="0" applyNumberFormat="1" applyBorder="1"/>
    <xf numFmtId="11" fontId="0" fillId="0" borderId="0" xfId="0" applyNumberFormat="1"/>
    <xf numFmtId="0" fontId="0" fillId="14" borderId="44" xfId="0" applyFill="1" applyBorder="1"/>
    <xf numFmtId="0" fontId="0" fillId="0" borderId="45" xfId="0" applyBorder="1"/>
    <xf numFmtId="0" fontId="0" fillId="14" borderId="45" xfId="0" applyFill="1" applyBorder="1"/>
    <xf numFmtId="0" fontId="0" fillId="14" borderId="46" xfId="0" applyFill="1" applyBorder="1"/>
    <xf numFmtId="2" fontId="0" fillId="0" borderId="33" xfId="0" applyNumberFormat="1" applyBorder="1"/>
    <xf numFmtId="164" fontId="0" fillId="0" borderId="35" xfId="0" applyNumberFormat="1" applyBorder="1"/>
    <xf numFmtId="2" fontId="0" fillId="0" borderId="36" xfId="0" applyNumberFormat="1" applyBorder="1"/>
    <xf numFmtId="164" fontId="0" fillId="0" borderId="38" xfId="0" applyNumberFormat="1" applyBorder="1"/>
    <xf numFmtId="0" fontId="5" fillId="17" borderId="47" xfId="0" applyFont="1" applyFill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14" borderId="48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0" fillId="18" borderId="50" xfId="0" applyFill="1" applyBorder="1"/>
    <xf numFmtId="0" fontId="0" fillId="0" borderId="51" xfId="0" applyBorder="1"/>
    <xf numFmtId="11" fontId="0" fillId="0" borderId="51" xfId="0" applyNumberFormat="1" applyBorder="1"/>
    <xf numFmtId="0" fontId="0" fillId="0" borderId="52" xfId="0" applyBorder="1"/>
    <xf numFmtId="0" fontId="0" fillId="18" borderId="33" xfId="0" applyFill="1" applyBorder="1"/>
    <xf numFmtId="0" fontId="0" fillId="12" borderId="34" xfId="0" applyFill="1" applyBorder="1"/>
    <xf numFmtId="0" fontId="0" fillId="12" borderId="34" xfId="0" applyNumberFormat="1" applyFill="1" applyBorder="1"/>
    <xf numFmtId="11" fontId="0" fillId="12" borderId="34" xfId="0" applyNumberFormat="1" applyFill="1" applyBorder="1"/>
    <xf numFmtId="0" fontId="0" fillId="0" borderId="35" xfId="0" applyBorder="1"/>
    <xf numFmtId="11" fontId="0" fillId="0" borderId="34" xfId="0" applyNumberFormat="1" applyBorder="1"/>
    <xf numFmtId="0" fontId="0" fillId="18" borderId="53" xfId="0" applyFill="1" applyBorder="1"/>
    <xf numFmtId="0" fontId="0" fillId="0" borderId="54" xfId="0" applyBorder="1"/>
    <xf numFmtId="11" fontId="0" fillId="0" borderId="54" xfId="0" applyNumberFormat="1" applyBorder="1"/>
    <xf numFmtId="0" fontId="0" fillId="0" borderId="55" xfId="0" applyBorder="1"/>
    <xf numFmtId="0" fontId="0" fillId="19" borderId="50" xfId="0" applyFill="1" applyBorder="1"/>
    <xf numFmtId="0" fontId="0" fillId="19" borderId="33" xfId="0" applyFill="1" applyBorder="1"/>
    <xf numFmtId="0" fontId="0" fillId="19" borderId="53" xfId="0" applyFill="1" applyBorder="1"/>
    <xf numFmtId="0" fontId="0" fillId="20" borderId="50" xfId="0" applyFill="1" applyBorder="1"/>
    <xf numFmtId="0" fontId="0" fillId="20" borderId="33" xfId="0" applyFill="1" applyBorder="1"/>
    <xf numFmtId="0" fontId="0" fillId="20" borderId="36" xfId="0" applyFill="1" applyBorder="1"/>
    <xf numFmtId="11" fontId="0" fillId="0" borderId="37" xfId="0" applyNumberFormat="1" applyBorder="1"/>
    <xf numFmtId="0" fontId="0" fillId="0" borderId="38" xfId="0" applyBorder="1"/>
    <xf numFmtId="0" fontId="0" fillId="14" borderId="53" xfId="0" applyFill="1" applyBorder="1"/>
    <xf numFmtId="0" fontId="0" fillId="14" borderId="54" xfId="0" applyFill="1" applyBorder="1"/>
    <xf numFmtId="0" fontId="0" fillId="14" borderId="55" xfId="0" applyFill="1" applyBorder="1"/>
    <xf numFmtId="0" fontId="0" fillId="0" borderId="44" xfId="0" applyNumberFormat="1" applyBorder="1"/>
    <xf numFmtId="0" fontId="0" fillId="0" borderId="45" xfId="0" applyNumberFormat="1" applyBorder="1"/>
    <xf numFmtId="0" fontId="0" fillId="0" borderId="46" xfId="0" applyNumberFormat="1" applyBorder="1"/>
    <xf numFmtId="0" fontId="0" fillId="0" borderId="33" xfId="0" applyNumberFormat="1" applyBorder="1"/>
    <xf numFmtId="0" fontId="0" fillId="0" borderId="0" xfId="0" applyNumberFormat="1" applyBorder="1"/>
    <xf numFmtId="0" fontId="0" fillId="0" borderId="4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0" fontId="0" fillId="15" borderId="34" xfId="0" applyNumberFormat="1" applyFill="1" applyBorder="1"/>
    <xf numFmtId="0" fontId="0" fillId="15" borderId="35" xfId="0" applyNumberFormat="1" applyFill="1" applyBorder="1"/>
    <xf numFmtId="0" fontId="0" fillId="0" borderId="36" xfId="0" applyNumberFormat="1" applyBorder="1"/>
    <xf numFmtId="0" fontId="0" fillId="0" borderId="37" xfId="0" applyNumberFormat="1" applyBorder="1"/>
    <xf numFmtId="0" fontId="0" fillId="0" borderId="38" xfId="0" applyNumberFormat="1" applyBorder="1"/>
    <xf numFmtId="0" fontId="0" fillId="0" borderId="0" xfId="0" applyBorder="1"/>
    <xf numFmtId="0" fontId="0" fillId="0" borderId="43" xfId="0" applyBorder="1"/>
    <xf numFmtId="0" fontId="0" fillId="0" borderId="47" xfId="0" applyBorder="1" applyAlignment="1">
      <alignment horizontal="center"/>
    </xf>
    <xf numFmtId="0" fontId="0" fillId="19" borderId="48" xfId="0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21" borderId="48" xfId="0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16" borderId="50" xfId="0" applyFill="1" applyBorder="1"/>
    <xf numFmtId="0" fontId="0" fillId="14" borderId="51" xfId="0" applyNumberFormat="1" applyFill="1" applyBorder="1"/>
    <xf numFmtId="0" fontId="0" fillId="14" borderId="51" xfId="0" applyFill="1" applyBorder="1"/>
    <xf numFmtId="164" fontId="0" fillId="14" borderId="51" xfId="0" applyNumberFormat="1" applyFill="1" applyBorder="1"/>
    <xf numFmtId="10" fontId="0" fillId="14" borderId="51" xfId="1" applyNumberFormat="1" applyFont="1" applyFill="1" applyBorder="1"/>
    <xf numFmtId="10" fontId="0" fillId="14" borderId="52" xfId="1" applyNumberFormat="1" applyFont="1" applyFill="1" applyBorder="1"/>
    <xf numFmtId="0" fontId="0" fillId="16" borderId="33" xfId="0" applyFill="1" applyBorder="1"/>
    <xf numFmtId="0" fontId="0" fillId="14" borderId="34" xfId="0" applyNumberFormat="1" applyFill="1" applyBorder="1"/>
    <xf numFmtId="164" fontId="0" fillId="14" borderId="34" xfId="0" applyNumberFormat="1" applyFill="1" applyBorder="1"/>
    <xf numFmtId="10" fontId="0" fillId="0" borderId="34" xfId="1" applyNumberFormat="1" applyFont="1" applyBorder="1"/>
    <xf numFmtId="164" fontId="5" fillId="0" borderId="34" xfId="0" applyNumberFormat="1" applyFont="1" applyBorder="1"/>
    <xf numFmtId="10" fontId="0" fillId="0" borderId="35" xfId="1" applyNumberFormat="1" applyFont="1" applyBorder="1"/>
    <xf numFmtId="10" fontId="0" fillId="14" borderId="34" xfId="1" applyNumberFormat="1" applyFont="1" applyFill="1" applyBorder="1"/>
    <xf numFmtId="10" fontId="0" fillId="14" borderId="35" xfId="1" applyNumberFormat="1" applyFont="1" applyFill="1" applyBorder="1"/>
    <xf numFmtId="0" fontId="0" fillId="0" borderId="0" xfId="0" applyNumberFormat="1"/>
    <xf numFmtId="0" fontId="0" fillId="0" borderId="34" xfId="0" applyFill="1" applyBorder="1"/>
    <xf numFmtId="0" fontId="0" fillId="13" borderId="34" xfId="0" applyFill="1" applyBorder="1"/>
    <xf numFmtId="0" fontId="9" fillId="0" borderId="0" xfId="0" applyFont="1" applyAlignment="1">
      <alignment horizontal="center"/>
    </xf>
    <xf numFmtId="14" fontId="13" fillId="22" borderId="56" xfId="0" applyNumberFormat="1" applyFont="1" applyFill="1" applyBorder="1" applyAlignment="1">
      <alignment horizontal="center"/>
    </xf>
    <xf numFmtId="0" fontId="13" fillId="22" borderId="56" xfId="0" applyFont="1" applyFill="1" applyBorder="1" applyAlignment="1">
      <alignment horizontal="center"/>
    </xf>
    <xf numFmtId="0" fontId="0" fillId="0" borderId="0" xfId="0" applyFill="1" applyBorder="1"/>
    <xf numFmtId="0" fontId="15" fillId="23" borderId="30" xfId="0" applyNumberFormat="1" applyFont="1" applyFill="1" applyBorder="1" applyAlignment="1" applyProtection="1">
      <alignment horizontal="center" vertical="center"/>
    </xf>
    <xf numFmtId="0" fontId="16" fillId="23" borderId="60" xfId="0" applyFont="1" applyFill="1" applyBorder="1" applyAlignment="1">
      <alignment horizontal="center" vertical="center"/>
    </xf>
    <xf numFmtId="0" fontId="16" fillId="23" borderId="61" xfId="0" applyFont="1" applyFill="1" applyBorder="1" applyAlignment="1">
      <alignment horizontal="center" vertical="center"/>
    </xf>
    <xf numFmtId="0" fontId="17" fillId="0" borderId="34" xfId="0" applyNumberFormat="1" applyFont="1" applyFill="1" applyBorder="1" applyAlignment="1" applyProtection="1">
      <alignment horizontal="center" vertical="center"/>
    </xf>
    <xf numFmtId="164" fontId="0" fillId="0" borderId="51" xfId="0" applyNumberFormat="1" applyFill="1" applyBorder="1"/>
    <xf numFmtId="164" fontId="18" fillId="0" borderId="51" xfId="0" applyNumberFormat="1" applyFont="1" applyFill="1" applyBorder="1" applyAlignment="1">
      <alignment wrapText="1"/>
    </xf>
    <xf numFmtId="164" fontId="0" fillId="0" borderId="34" xfId="0" applyNumberFormat="1" applyFill="1" applyBorder="1"/>
    <xf numFmtId="164" fontId="18" fillId="0" borderId="34" xfId="0" applyNumberFormat="1" applyFont="1" applyFill="1" applyBorder="1" applyAlignment="1">
      <alignment wrapText="1"/>
    </xf>
    <xf numFmtId="165" fontId="17" fillId="0" borderId="34" xfId="0" applyNumberFormat="1" applyFont="1" applyFill="1" applyBorder="1" applyAlignment="1" applyProtection="1">
      <alignment horizontal="center" vertical="center"/>
    </xf>
    <xf numFmtId="0" fontId="17" fillId="0" borderId="54" xfId="0" applyNumberFormat="1" applyFont="1" applyFill="1" applyBorder="1" applyAlignment="1" applyProtection="1">
      <alignment horizontal="center" vertical="center"/>
    </xf>
    <xf numFmtId="0" fontId="0" fillId="0" borderId="62" xfId="0" applyFill="1" applyBorder="1"/>
    <xf numFmtId="0" fontId="0" fillId="0" borderId="0" xfId="0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164" fontId="0" fillId="0" borderId="0" xfId="0" applyNumberFormat="1" applyFill="1" applyBorder="1"/>
    <xf numFmtId="0" fontId="16" fillId="23" borderId="31" xfId="0" applyFont="1" applyFill="1" applyBorder="1" applyAlignment="1">
      <alignment horizontal="center" vertical="center" wrapText="1"/>
    </xf>
    <xf numFmtId="0" fontId="16" fillId="23" borderId="32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/>
    </xf>
    <xf numFmtId="164" fontId="0" fillId="0" borderId="34" xfId="0" applyNumberFormat="1" applyFont="1" applyFill="1" applyBorder="1"/>
    <xf numFmtId="164" fontId="19" fillId="0" borderId="34" xfId="0" applyNumberFormat="1" applyFont="1" applyFill="1" applyBorder="1" applyAlignment="1">
      <alignment wrapText="1"/>
    </xf>
    <xf numFmtId="164" fontId="0" fillId="0" borderId="34" xfId="0" applyNumberFormat="1" applyFont="1" applyBorder="1" applyAlignment="1">
      <alignment wrapText="1"/>
    </xf>
    <xf numFmtId="0" fontId="0" fillId="0" borderId="0" xfId="0" applyFill="1" applyBorder="1" applyAlignment="1">
      <alignment horizontal="center"/>
    </xf>
    <xf numFmtId="0" fontId="20" fillId="0" borderId="0" xfId="0" applyFont="1" applyBorder="1" applyAlignment="1">
      <alignment wrapText="1"/>
    </xf>
    <xf numFmtId="164" fontId="18" fillId="0" borderId="0" xfId="0" applyNumberFormat="1" applyFont="1" applyFill="1" applyBorder="1" applyAlignment="1">
      <alignment wrapText="1"/>
    </xf>
    <xf numFmtId="0" fontId="0" fillId="23" borderId="30" xfId="0" applyFill="1" applyBorder="1" applyAlignment="1">
      <alignment horizontal="center" vertical="center"/>
    </xf>
    <xf numFmtId="0" fontId="0" fillId="23" borderId="31" xfId="0" applyFill="1" applyBorder="1" applyAlignment="1">
      <alignment horizontal="center" vertical="center"/>
    </xf>
    <xf numFmtId="0" fontId="0" fillId="23" borderId="31" xfId="0" applyFill="1" applyBorder="1"/>
    <xf numFmtId="0" fontId="0" fillId="23" borderId="32" xfId="0" applyFill="1" applyBorder="1"/>
    <xf numFmtId="0" fontId="0" fillId="0" borderId="44" xfId="0" applyFill="1" applyBorder="1" applyAlignment="1"/>
    <xf numFmtId="164" fontId="22" fillId="0" borderId="45" xfId="0" applyNumberFormat="1" applyFont="1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33" xfId="0" applyFill="1" applyBorder="1" applyAlignment="1"/>
    <xf numFmtId="164" fontId="22" fillId="0" borderId="34" xfId="0" applyNumberFormat="1" applyFont="1" applyFill="1" applyBorder="1"/>
    <xf numFmtId="0" fontId="0" fillId="0" borderId="35" xfId="0" applyFill="1" applyBorder="1"/>
    <xf numFmtId="0" fontId="0" fillId="0" borderId="36" xfId="0" applyFill="1" applyBorder="1" applyAlignment="1"/>
    <xf numFmtId="164" fontId="22" fillId="0" borderId="37" xfId="0" applyNumberFormat="1" applyFont="1" applyFill="1" applyBorder="1"/>
    <xf numFmtId="0" fontId="0" fillId="0" borderId="37" xfId="0" applyFill="1" applyBorder="1"/>
    <xf numFmtId="0" fontId="0" fillId="0" borderId="38" xfId="0" applyFill="1" applyBorder="1"/>
    <xf numFmtId="0" fontId="0" fillId="22" borderId="0" xfId="0" applyFill="1"/>
    <xf numFmtId="0" fontId="16" fillId="23" borderId="60" xfId="0" applyFont="1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20" fillId="0" borderId="65" xfId="0" applyFont="1" applyBorder="1" applyAlignment="1">
      <alignment wrapText="1"/>
    </xf>
    <xf numFmtId="0" fontId="20" fillId="0" borderId="66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0" fillId="11" borderId="0" xfId="0" applyFill="1" applyBorder="1"/>
    <xf numFmtId="0" fontId="20" fillId="11" borderId="66" xfId="0" applyFont="1" applyFill="1" applyBorder="1" applyAlignment="1">
      <alignment wrapText="1"/>
    </xf>
    <xf numFmtId="0" fontId="20" fillId="11" borderId="3" xfId="0" applyFont="1" applyFill="1" applyBorder="1" applyAlignment="1">
      <alignment wrapText="1"/>
    </xf>
    <xf numFmtId="0" fontId="0" fillId="0" borderId="34" xfId="0" applyFill="1" applyBorder="1" applyAlignment="1"/>
    <xf numFmtId="164" fontId="0" fillId="0" borderId="34" xfId="0" applyNumberFormat="1" applyFill="1" applyBorder="1" applyAlignment="1"/>
    <xf numFmtId="164" fontId="20" fillId="0" borderId="34" xfId="0" applyNumberFormat="1" applyFont="1" applyBorder="1" applyAlignment="1">
      <alignment wrapText="1"/>
    </xf>
    <xf numFmtId="164" fontId="20" fillId="0" borderId="34" xfId="0" applyNumberFormat="1" applyFont="1" applyFill="1" applyBorder="1" applyAlignment="1"/>
    <xf numFmtId="0" fontId="0" fillId="23" borderId="42" xfId="0" applyFill="1" applyBorder="1" applyAlignment="1">
      <alignment horizontal="center" vertical="center"/>
    </xf>
    <xf numFmtId="0" fontId="0" fillId="23" borderId="0" xfId="0" applyFill="1" applyBorder="1" applyAlignment="1">
      <alignment horizontal="center" vertical="center"/>
    </xf>
    <xf numFmtId="0" fontId="4" fillId="0" borderId="69" xfId="0" applyFont="1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left"/>
    </xf>
    <xf numFmtId="164" fontId="0" fillId="0" borderId="64" xfId="0" applyNumberFormat="1" applyBorder="1" applyAlignment="1">
      <alignment horizontal="center"/>
    </xf>
    <xf numFmtId="164" fontId="0" fillId="0" borderId="51" xfId="0" applyNumberFormat="1" applyBorder="1" applyAlignment="1">
      <alignment horizontal="center"/>
    </xf>
    <xf numFmtId="0" fontId="0" fillId="0" borderId="71" xfId="0" applyBorder="1" applyAlignment="1">
      <alignment horizontal="center"/>
    </xf>
    <xf numFmtId="165" fontId="0" fillId="0" borderId="64" xfId="0" applyNumberFormat="1" applyBorder="1" applyAlignment="1">
      <alignment horizontal="center"/>
    </xf>
    <xf numFmtId="165" fontId="0" fillId="0" borderId="51" xfId="0" applyNumberFormat="1" applyBorder="1" applyAlignment="1">
      <alignment horizontal="center"/>
    </xf>
    <xf numFmtId="0" fontId="0" fillId="0" borderId="72" xfId="0" applyBorder="1" applyAlignment="1">
      <alignment horizontal="left"/>
    </xf>
    <xf numFmtId="164" fontId="0" fillId="0" borderId="41" xfId="0" applyNumberForma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0" fontId="0" fillId="0" borderId="72" xfId="0" applyBorder="1" applyAlignment="1">
      <alignment horizontal="center"/>
    </xf>
    <xf numFmtId="165" fontId="0" fillId="0" borderId="41" xfId="0" applyNumberFormat="1" applyBorder="1" applyAlignment="1">
      <alignment horizontal="center"/>
    </xf>
    <xf numFmtId="165" fontId="0" fillId="0" borderId="34" xfId="0" applyNumberFormat="1" applyBorder="1" applyAlignment="1">
      <alignment horizontal="center"/>
    </xf>
    <xf numFmtId="0" fontId="0" fillId="0" borderId="73" xfId="0" applyBorder="1" applyAlignment="1">
      <alignment horizontal="left"/>
    </xf>
    <xf numFmtId="0" fontId="0" fillId="0" borderId="73" xfId="0" applyBorder="1" applyAlignment="1">
      <alignment horizontal="center"/>
    </xf>
    <xf numFmtId="0" fontId="4" fillId="0" borderId="70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7" fillId="0" borderId="0" xfId="0" applyFont="1"/>
    <xf numFmtId="11" fontId="7" fillId="0" borderId="0" xfId="0" applyNumberFormat="1" applyFont="1"/>
    <xf numFmtId="164" fontId="0" fillId="0" borderId="0" xfId="0" applyNumberFormat="1"/>
    <xf numFmtId="9" fontId="4" fillId="0" borderId="0" xfId="0" applyNumberFormat="1" applyFont="1"/>
    <xf numFmtId="0" fontId="24" fillId="0" borderId="0" xfId="0" applyFont="1"/>
    <xf numFmtId="11" fontId="24" fillId="0" borderId="0" xfId="0" applyNumberFormat="1" applyFont="1"/>
    <xf numFmtId="0" fontId="25" fillId="0" borderId="0" xfId="0" applyFont="1"/>
    <xf numFmtId="0" fontId="0" fillId="0" borderId="0" xfId="0" applyFill="1"/>
    <xf numFmtId="0" fontId="4" fillId="0" borderId="0" xfId="0" applyFont="1" applyFill="1"/>
    <xf numFmtId="0" fontId="4" fillId="11" borderId="0" xfId="0" applyFont="1" applyFill="1"/>
    <xf numFmtId="11" fontId="4" fillId="11" borderId="0" xfId="0" applyNumberFormat="1" applyFont="1" applyFill="1"/>
    <xf numFmtId="0" fontId="4" fillId="0" borderId="0" xfId="10"/>
    <xf numFmtId="0" fontId="4" fillId="0" borderId="0" xfId="10" applyNumberFormat="1"/>
    <xf numFmtId="11" fontId="4" fillId="0" borderId="0" xfId="10" applyNumberFormat="1"/>
    <xf numFmtId="0" fontId="4" fillId="0" borderId="0" xfId="10" applyAlignment="1">
      <alignment horizontal="center"/>
    </xf>
    <xf numFmtId="0" fontId="24" fillId="0" borderId="0" xfId="10" applyFont="1"/>
    <xf numFmtId="0" fontId="24" fillId="0" borderId="0" xfId="10" applyNumberFormat="1" applyFont="1"/>
    <xf numFmtId="11" fontId="24" fillId="0" borderId="0" xfId="10" applyNumberFormat="1" applyFont="1"/>
    <xf numFmtId="0" fontId="7" fillId="0" borderId="0" xfId="10" applyFont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16" borderId="0" xfId="0" applyFill="1"/>
    <xf numFmtId="0" fontId="0" fillId="14" borderId="0" xfId="0" applyFill="1"/>
    <xf numFmtId="164" fontId="0" fillId="0" borderId="52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164" fontId="0" fillId="0" borderId="74" xfId="0" applyNumberFormat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 vertical="center"/>
    </xf>
    <xf numFmtId="2" fontId="0" fillId="0" borderId="0" xfId="0" applyNumberFormat="1"/>
    <xf numFmtId="0" fontId="4" fillId="0" borderId="61" xfId="0" applyFont="1" applyBorder="1" applyAlignment="1">
      <alignment horizontal="center"/>
    </xf>
    <xf numFmtId="164" fontId="0" fillId="0" borderId="75" xfId="0" applyNumberFormat="1" applyBorder="1" applyAlignment="1">
      <alignment horizontal="center"/>
    </xf>
    <xf numFmtId="164" fontId="0" fillId="0" borderId="76" xfId="0" applyNumberFormat="1" applyBorder="1" applyAlignment="1">
      <alignment horizontal="center"/>
    </xf>
    <xf numFmtId="0" fontId="10" fillId="24" borderId="0" xfId="0" applyFont="1" applyFill="1" applyAlignment="1"/>
    <xf numFmtId="0" fontId="0" fillId="24" borderId="0" xfId="0" applyFill="1" applyAlignment="1"/>
    <xf numFmtId="0" fontId="0" fillId="24" borderId="0" xfId="0" applyFill="1"/>
    <xf numFmtId="49" fontId="0" fillId="0" borderId="0" xfId="0" applyNumberFormat="1"/>
    <xf numFmtId="0" fontId="26" fillId="0" borderId="0" xfId="0" applyFont="1" applyAlignment="1">
      <alignment horizontal="center" vertical="center" readingOrder="1"/>
    </xf>
    <xf numFmtId="0" fontId="27" fillId="0" borderId="69" xfId="0" applyFont="1" applyBorder="1" applyAlignment="1">
      <alignment horizontal="center"/>
    </xf>
    <xf numFmtId="0" fontId="27" fillId="0" borderId="61" xfId="0" applyFont="1" applyBorder="1" applyAlignment="1">
      <alignment horizontal="center"/>
    </xf>
    <xf numFmtId="0" fontId="27" fillId="0" borderId="0" xfId="0" applyFont="1"/>
    <xf numFmtId="0" fontId="27" fillId="0" borderId="77" xfId="0" applyFont="1" applyBorder="1" applyAlignment="1">
      <alignment horizontal="center"/>
    </xf>
    <xf numFmtId="0" fontId="0" fillId="0" borderId="7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0" xfId="0" applyFont="1"/>
    <xf numFmtId="0" fontId="0" fillId="0" borderId="16" xfId="0" applyFont="1" applyBorder="1" applyAlignment="1">
      <alignment horizontal="center"/>
    </xf>
    <xf numFmtId="0" fontId="0" fillId="0" borderId="79" xfId="0" applyFont="1" applyBorder="1" applyAlignment="1">
      <alignment horizontal="left"/>
    </xf>
    <xf numFmtId="164" fontId="0" fillId="0" borderId="66" xfId="0" applyNumberFormat="1" applyFont="1" applyBorder="1" applyAlignment="1">
      <alignment horizontal="center"/>
    </xf>
    <xf numFmtId="164" fontId="0" fillId="0" borderId="20" xfId="0" applyNumberFormat="1" applyFont="1" applyBorder="1" applyAlignment="1">
      <alignment horizontal="center"/>
    </xf>
    <xf numFmtId="165" fontId="0" fillId="0" borderId="66" xfId="0" applyNumberFormat="1" applyFont="1" applyBorder="1" applyAlignment="1">
      <alignment horizontal="center"/>
    </xf>
    <xf numFmtId="165" fontId="0" fillId="0" borderId="18" xfId="0" applyNumberFormat="1" applyFont="1" applyBorder="1" applyAlignment="1">
      <alignment horizontal="center"/>
    </xf>
    <xf numFmtId="164" fontId="0" fillId="0" borderId="0" xfId="0" applyNumberFormat="1" applyFont="1" applyAlignment="1"/>
    <xf numFmtId="0" fontId="0" fillId="0" borderId="80" xfId="0" applyFont="1" applyBorder="1" applyAlignment="1">
      <alignment horizontal="left"/>
    </xf>
    <xf numFmtId="164" fontId="0" fillId="0" borderId="3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165" fontId="0" fillId="0" borderId="10" xfId="0" applyNumberFormat="1" applyFont="1" applyBorder="1" applyAlignment="1">
      <alignment horizontal="center"/>
    </xf>
    <xf numFmtId="0" fontId="0" fillId="0" borderId="81" xfId="0" applyFont="1" applyBorder="1" applyAlignment="1">
      <alignment horizontal="left"/>
    </xf>
    <xf numFmtId="164" fontId="0" fillId="0" borderId="82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3" borderId="4" xfId="0" applyFont="1" applyFill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/>
    <xf numFmtId="0" fontId="4" fillId="3" borderId="24" xfId="0" applyFont="1" applyFill="1" applyBorder="1" applyAlignment="1">
      <alignment horizontal="center"/>
    </xf>
    <xf numFmtId="0" fontId="4" fillId="0" borderId="25" xfId="0" applyFont="1" applyBorder="1"/>
    <xf numFmtId="0" fontId="4" fillId="0" borderId="26" xfId="0" applyFont="1" applyBorder="1"/>
    <xf numFmtId="0" fontId="4" fillId="3" borderId="27" xfId="0" applyFont="1" applyFill="1" applyBorder="1" applyAlignment="1">
      <alignment horizontal="center"/>
    </xf>
    <xf numFmtId="0" fontId="4" fillId="0" borderId="28" xfId="0" applyFont="1" applyBorder="1"/>
    <xf numFmtId="0" fontId="4" fillId="0" borderId="29" xfId="0" applyFont="1" applyBorder="1"/>
    <xf numFmtId="0" fontId="0" fillId="0" borderId="0" xfId="0" applyAlignment="1">
      <alignment horizontal="center"/>
    </xf>
    <xf numFmtId="14" fontId="0" fillId="12" borderId="0" xfId="0" applyNumberFormat="1" applyFont="1" applyFill="1" applyAlignment="1">
      <alignment horizontal="center"/>
    </xf>
    <xf numFmtId="0" fontId="0" fillId="12" borderId="0" xfId="0" applyFont="1" applyFill="1" applyAlignment="1">
      <alignment horizontal="center"/>
    </xf>
    <xf numFmtId="0" fontId="14" fillId="24" borderId="0" xfId="0" applyFont="1" applyFill="1" applyAlignment="1">
      <alignment horizontal="center"/>
    </xf>
    <xf numFmtId="14" fontId="11" fillId="12" borderId="0" xfId="0" applyNumberFormat="1" applyFont="1" applyFill="1" applyAlignment="1">
      <alignment horizontal="center"/>
    </xf>
    <xf numFmtId="0" fontId="0" fillId="13" borderId="30" xfId="0" applyFill="1" applyBorder="1" applyAlignment="1">
      <alignment horizontal="center"/>
    </xf>
    <xf numFmtId="0" fontId="0" fillId="13" borderId="31" xfId="0" applyFill="1" applyBorder="1" applyAlignment="1">
      <alignment horizontal="center"/>
    </xf>
    <xf numFmtId="0" fontId="0" fillId="13" borderId="32" xfId="0" applyFill="1" applyBorder="1" applyAlignment="1">
      <alignment horizontal="center"/>
    </xf>
    <xf numFmtId="0" fontId="0" fillId="16" borderId="30" xfId="0" applyFill="1" applyBorder="1" applyAlignment="1">
      <alignment horizontal="center"/>
    </xf>
    <xf numFmtId="0" fontId="0" fillId="16" borderId="31" xfId="0" applyFill="1" applyBorder="1" applyAlignment="1">
      <alignment horizontal="center"/>
    </xf>
    <xf numFmtId="0" fontId="0" fillId="16" borderId="32" xfId="0" applyFill="1" applyBorder="1" applyAlignment="1">
      <alignment horizontal="center"/>
    </xf>
    <xf numFmtId="0" fontId="0" fillId="14" borderId="39" xfId="0" applyFill="1" applyBorder="1" applyAlignment="1">
      <alignment horizontal="center"/>
    </xf>
    <xf numFmtId="0" fontId="0" fillId="14" borderId="40" xfId="0" applyFill="1" applyBorder="1" applyAlignment="1">
      <alignment horizontal="center"/>
    </xf>
    <xf numFmtId="0" fontId="0" fillId="14" borderId="41" xfId="0" applyFill="1" applyBorder="1" applyAlignment="1">
      <alignment horizontal="center"/>
    </xf>
    <xf numFmtId="0" fontId="0" fillId="13" borderId="42" xfId="0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0" fillId="13" borderId="43" xfId="0" applyFill="1" applyBorder="1" applyAlignment="1">
      <alignment horizontal="center"/>
    </xf>
    <xf numFmtId="0" fontId="9" fillId="24" borderId="0" xfId="0" applyFont="1" applyFill="1" applyAlignment="1">
      <alignment horizontal="center"/>
    </xf>
    <xf numFmtId="14" fontId="11" fillId="12" borderId="0" xfId="0" applyNumberFormat="1" applyFont="1" applyFill="1" applyBorder="1" applyAlignment="1">
      <alignment horizontal="center"/>
    </xf>
    <xf numFmtId="14" fontId="11" fillId="12" borderId="56" xfId="0" applyNumberFormat="1" applyFont="1" applyFill="1" applyBorder="1" applyAlignment="1">
      <alignment horizontal="center"/>
    </xf>
    <xf numFmtId="0" fontId="0" fillId="13" borderId="44" xfId="0" applyFill="1" applyBorder="1" applyAlignment="1">
      <alignment horizontal="center"/>
    </xf>
    <xf numFmtId="0" fontId="0" fillId="13" borderId="45" xfId="0" applyFill="1" applyBorder="1" applyAlignment="1">
      <alignment horizontal="center"/>
    </xf>
    <xf numFmtId="0" fontId="0" fillId="13" borderId="46" xfId="0" applyFill="1" applyBorder="1" applyAlignment="1">
      <alignment horizontal="center"/>
    </xf>
    <xf numFmtId="0" fontId="0" fillId="13" borderId="57" xfId="0" applyFill="1" applyBorder="1" applyAlignment="1">
      <alignment horizontal="center"/>
    </xf>
    <xf numFmtId="0" fontId="0" fillId="13" borderId="58" xfId="0" applyFill="1" applyBorder="1" applyAlignment="1">
      <alignment horizontal="center"/>
    </xf>
    <xf numFmtId="0" fontId="0" fillId="13" borderId="59" xfId="0" applyFill="1" applyBorder="1" applyAlignment="1">
      <alignment horizontal="center"/>
    </xf>
    <xf numFmtId="14" fontId="10" fillId="12" borderId="0" xfId="0" applyNumberFormat="1" applyFont="1" applyFill="1" applyAlignment="1">
      <alignment horizontal="center"/>
    </xf>
    <xf numFmtId="0" fontId="0" fillId="24" borderId="0" xfId="0" applyFill="1" applyAlignment="1">
      <alignment horizontal="center"/>
    </xf>
    <xf numFmtId="0" fontId="11" fillId="12" borderId="0" xfId="0" applyFont="1" applyFill="1" applyAlignment="1">
      <alignment horizontal="center"/>
    </xf>
    <xf numFmtId="0" fontId="10" fillId="24" borderId="0" xfId="0" applyFont="1" applyFill="1" applyAlignment="1">
      <alignment horizontal="center"/>
    </xf>
    <xf numFmtId="0" fontId="16" fillId="23" borderId="60" xfId="0" applyFont="1" applyFill="1" applyBorder="1" applyAlignment="1">
      <alignment horizontal="center" vertical="center"/>
    </xf>
    <xf numFmtId="0" fontId="16" fillId="23" borderId="30" xfId="0" applyFont="1" applyFill="1" applyBorder="1" applyAlignment="1">
      <alignment horizontal="center" vertical="center" wrapText="1"/>
    </xf>
    <xf numFmtId="0" fontId="16" fillId="23" borderId="31" xfId="0" applyFont="1" applyFill="1" applyBorder="1" applyAlignment="1">
      <alignment horizontal="center" vertical="center" wrapText="1"/>
    </xf>
    <xf numFmtId="0" fontId="16" fillId="23" borderId="30" xfId="0" applyFont="1" applyFill="1" applyBorder="1" applyAlignment="1">
      <alignment horizontal="center"/>
    </xf>
    <xf numFmtId="0" fontId="16" fillId="23" borderId="32" xfId="0" applyFont="1" applyFill="1" applyBorder="1" applyAlignment="1">
      <alignment horizontal="center"/>
    </xf>
    <xf numFmtId="0" fontId="0" fillId="23" borderId="63" xfId="0" applyFill="1" applyBorder="1" applyAlignment="1">
      <alignment horizontal="center"/>
    </xf>
    <xf numFmtId="0" fontId="0" fillId="23" borderId="60" xfId="0" applyFill="1" applyBorder="1" applyAlignment="1">
      <alignment horizontal="center"/>
    </xf>
    <xf numFmtId="0" fontId="0" fillId="23" borderId="61" xfId="0" applyFill="1" applyBorder="1" applyAlignment="1">
      <alignment horizontal="center"/>
    </xf>
    <xf numFmtId="0" fontId="16" fillId="23" borderId="63" xfId="0" applyFont="1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/>
    </xf>
    <xf numFmtId="0" fontId="0" fillId="0" borderId="68" xfId="0" applyFill="1" applyBorder="1" applyAlignment="1">
      <alignment horizontal="center"/>
    </xf>
    <xf numFmtId="0" fontId="10" fillId="12" borderId="0" xfId="0" applyFont="1" applyFill="1" applyAlignment="1">
      <alignment horizontal="center"/>
    </xf>
    <xf numFmtId="14" fontId="10" fillId="24" borderId="0" xfId="0" applyNumberFormat="1" applyFont="1" applyFill="1" applyAlignment="1">
      <alignment horizontal="center"/>
    </xf>
  </cellXfs>
  <cellStyles count="31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Normal" xfId="0" builtinId="0"/>
    <cellStyle name="Normal 2" xfId="10" xr:uid="{00000000-0005-0000-0000-00001D000000}"/>
    <cellStyle name="Porcentaje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theme" Target="theme/theme1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xVal>
            <c:numRef>
              <c:f>[1]Hoja2!$B$4:$B$13</c:f>
              <c:numCache>
                <c:formatCode>General</c:formatCode>
                <c:ptCount val="10"/>
                <c:pt idx="0">
                  <c:v>0.05</c:v>
                </c:pt>
                <c:pt idx="1">
                  <c:v>0.05</c:v>
                </c:pt>
                <c:pt idx="2">
                  <c:v>0.1</c:v>
                </c:pt>
                <c:pt idx="3">
                  <c:v>0.1</c:v>
                </c:pt>
                <c:pt idx="4">
                  <c:v>0.25</c:v>
                </c:pt>
                <c:pt idx="5">
                  <c:v>0.25</c:v>
                </c:pt>
                <c:pt idx="6">
                  <c:v>0.5</c:v>
                </c:pt>
                <c:pt idx="7">
                  <c:v>0.5</c:v>
                </c:pt>
                <c:pt idx="8">
                  <c:v>1</c:v>
                </c:pt>
                <c:pt idx="9">
                  <c:v>1</c:v>
                </c:pt>
              </c:numCache>
            </c:numRef>
          </c:xVal>
          <c:yVal>
            <c:numRef>
              <c:f>[1]Hoja2!$D$4:$D$13</c:f>
              <c:numCache>
                <c:formatCode>General</c:formatCode>
                <c:ptCount val="10"/>
                <c:pt idx="0">
                  <c:v>0.7</c:v>
                </c:pt>
                <c:pt idx="1">
                  <c:v>0.75</c:v>
                </c:pt>
                <c:pt idx="2">
                  <c:v>0.91</c:v>
                </c:pt>
                <c:pt idx="3">
                  <c:v>0.75</c:v>
                </c:pt>
                <c:pt idx="4">
                  <c:v>1.4</c:v>
                </c:pt>
                <c:pt idx="5">
                  <c:v>1.5</c:v>
                </c:pt>
                <c:pt idx="6">
                  <c:v>0.82</c:v>
                </c:pt>
                <c:pt idx="7">
                  <c:v>0.86</c:v>
                </c:pt>
                <c:pt idx="8">
                  <c:v>3.1</c:v>
                </c:pt>
                <c:pt idx="9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56D-41EE-AB8D-B45A9693F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0787528"/>
        <c:axId val="2140896056"/>
      </c:scatterChart>
      <c:valAx>
        <c:axId val="2140787528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2140896056"/>
        <c:crosses val="autoZero"/>
        <c:crossBetween val="midCat"/>
      </c:valAx>
      <c:valAx>
        <c:axId val="2140896056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2140787528"/>
        <c:crosses val="autoZero"/>
        <c:crossBetween val="midCat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692469489888"/>
          <c:y val="0.10880856543617801"/>
          <c:w val="0.83077047892199396"/>
          <c:h val="0.73057179650005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'[3]Hoja1 (2)'!$A$4:$A$9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0.25</c:v>
                </c:pt>
                <c:pt idx="3">
                  <c:v>0.5</c:v>
                </c:pt>
                <c:pt idx="4">
                  <c:v>0.75</c:v>
                </c:pt>
                <c:pt idx="5">
                  <c:v>1</c:v>
                </c:pt>
              </c:numCache>
            </c:numRef>
          </c:xVal>
          <c:yVal>
            <c:numRef>
              <c:f>'[3]Hoja1 (2)'!$C$4:$C$9</c:f>
              <c:numCache>
                <c:formatCode>General</c:formatCode>
                <c:ptCount val="6"/>
                <c:pt idx="0">
                  <c:v>3.5</c:v>
                </c:pt>
                <c:pt idx="1">
                  <c:v>4.2</c:v>
                </c:pt>
                <c:pt idx="2">
                  <c:v>3.6</c:v>
                </c:pt>
                <c:pt idx="3">
                  <c:v>3.8</c:v>
                </c:pt>
                <c:pt idx="4">
                  <c:v>3.8</c:v>
                </c:pt>
                <c:pt idx="5">
                  <c:v>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BC-4863-8198-0C8566B5D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9274088"/>
        <c:axId val="2109248744"/>
      </c:scatterChart>
      <c:valAx>
        <c:axId val="2109274088"/>
        <c:scaling>
          <c:orientation val="minMax"/>
          <c:max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9248744"/>
        <c:crosses val="autoZero"/>
        <c:crossBetween val="midCat"/>
      </c:valAx>
      <c:valAx>
        <c:axId val="2109248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927408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666631401924099E-2"/>
          <c:y val="0.11612875788631399"/>
          <c:w val="0.75333302680133996"/>
          <c:h val="0.7032241449782360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[4]Hoja2!$B$4:$B$13</c:f>
              <c:numCache>
                <c:formatCode>General</c:formatCode>
                <c:ptCount val="10"/>
                <c:pt idx="0">
                  <c:v>0.05</c:v>
                </c:pt>
                <c:pt idx="1">
                  <c:v>0.05</c:v>
                </c:pt>
                <c:pt idx="2">
                  <c:v>0.1</c:v>
                </c:pt>
                <c:pt idx="3">
                  <c:v>0.1</c:v>
                </c:pt>
                <c:pt idx="4">
                  <c:v>0.25</c:v>
                </c:pt>
                <c:pt idx="5">
                  <c:v>0.25</c:v>
                </c:pt>
                <c:pt idx="6">
                  <c:v>0.5</c:v>
                </c:pt>
                <c:pt idx="7">
                  <c:v>0.5</c:v>
                </c:pt>
                <c:pt idx="8">
                  <c:v>1</c:v>
                </c:pt>
                <c:pt idx="9">
                  <c:v>1</c:v>
                </c:pt>
              </c:numCache>
            </c:numRef>
          </c:xVal>
          <c:yVal>
            <c:numRef>
              <c:f>[4]Hoja2!$D$4:$D$13</c:f>
              <c:numCache>
                <c:formatCode>General</c:formatCode>
                <c:ptCount val="10"/>
                <c:pt idx="0">
                  <c:v>0.7</c:v>
                </c:pt>
                <c:pt idx="1">
                  <c:v>0.75</c:v>
                </c:pt>
                <c:pt idx="2">
                  <c:v>0.91</c:v>
                </c:pt>
                <c:pt idx="3">
                  <c:v>0.75</c:v>
                </c:pt>
                <c:pt idx="4">
                  <c:v>1.4</c:v>
                </c:pt>
                <c:pt idx="5">
                  <c:v>1.5</c:v>
                </c:pt>
                <c:pt idx="6">
                  <c:v>0.82</c:v>
                </c:pt>
                <c:pt idx="7">
                  <c:v>0.86</c:v>
                </c:pt>
                <c:pt idx="8">
                  <c:v>3.1</c:v>
                </c:pt>
                <c:pt idx="9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AE-481F-AB53-744A2B9C1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9183688"/>
        <c:axId val="2109176536"/>
      </c:scatterChart>
      <c:valAx>
        <c:axId val="2109183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9176536"/>
        <c:crosses val="autoZero"/>
        <c:crossBetween val="midCat"/>
      </c:valAx>
      <c:valAx>
        <c:axId val="2109176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91836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333297390422605"/>
          <c:y val="0.432257043243503"/>
          <c:w val="9.3333295355918194E-2"/>
          <c:h val="7.09675742638587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116830409883297E-2"/>
          <c:y val="8.0168735079229794E-2"/>
          <c:w val="0.86753191740315705"/>
          <c:h val="0.79746794368286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15802203270741599"/>
                  <c:y val="0.2556644422539410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9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[4]Hoja2!$B$18:$B$25</c:f>
              <c:numCache>
                <c:formatCode>General</c:formatCode>
                <c:ptCount val="8"/>
                <c:pt idx="0">
                  <c:v>0.05</c:v>
                </c:pt>
                <c:pt idx="1">
                  <c:v>0.05</c:v>
                </c:pt>
                <c:pt idx="2">
                  <c:v>0.1</c:v>
                </c:pt>
                <c:pt idx="3">
                  <c:v>0.1</c:v>
                </c:pt>
                <c:pt idx="4">
                  <c:v>0.25</c:v>
                </c:pt>
                <c:pt idx="5">
                  <c:v>0.25</c:v>
                </c:pt>
                <c:pt idx="6">
                  <c:v>1</c:v>
                </c:pt>
                <c:pt idx="7">
                  <c:v>1</c:v>
                </c:pt>
              </c:numCache>
            </c:numRef>
          </c:xVal>
          <c:yVal>
            <c:numRef>
              <c:f>[4]Hoja2!$D$18:$D$25</c:f>
              <c:numCache>
                <c:formatCode>General</c:formatCode>
                <c:ptCount val="8"/>
                <c:pt idx="0">
                  <c:v>0.75</c:v>
                </c:pt>
                <c:pt idx="1">
                  <c:v>0.7</c:v>
                </c:pt>
                <c:pt idx="2">
                  <c:v>0.91</c:v>
                </c:pt>
                <c:pt idx="3">
                  <c:v>0.75</c:v>
                </c:pt>
                <c:pt idx="4">
                  <c:v>1.4</c:v>
                </c:pt>
                <c:pt idx="5">
                  <c:v>1.5</c:v>
                </c:pt>
                <c:pt idx="6">
                  <c:v>3.1</c:v>
                </c:pt>
                <c:pt idx="7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FA-4BCC-9AB7-261AECDDB422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48873080391948898"/>
                  <c:y val="1.9377644125684899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[4]Hoja2!$Q$5:$Q$8</c:f>
              <c:numCache>
                <c:formatCode>General</c:formatCode>
                <c:ptCount val="4"/>
                <c:pt idx="0">
                  <c:v>0.05</c:v>
                </c:pt>
                <c:pt idx="1">
                  <c:v>0.1</c:v>
                </c:pt>
                <c:pt idx="2">
                  <c:v>0.25</c:v>
                </c:pt>
                <c:pt idx="3">
                  <c:v>1</c:v>
                </c:pt>
              </c:numCache>
            </c:numRef>
          </c:xVal>
          <c:yVal>
            <c:numRef>
              <c:f>[4]Hoja2!$R$5:$R$8</c:f>
              <c:numCache>
                <c:formatCode>General</c:formatCode>
                <c:ptCount val="4"/>
                <c:pt idx="0">
                  <c:v>0.72499999999999998</c:v>
                </c:pt>
                <c:pt idx="1">
                  <c:v>0.83</c:v>
                </c:pt>
                <c:pt idx="2">
                  <c:v>1.45</c:v>
                </c:pt>
                <c:pt idx="3">
                  <c:v>3.05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FA-4BCC-9AB7-261AECDDB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9112312"/>
        <c:axId val="2109109000"/>
      </c:scatterChart>
      <c:valAx>
        <c:axId val="2109112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9109000"/>
        <c:crosses val="autoZero"/>
        <c:crossBetween val="midCat"/>
      </c:valAx>
      <c:valAx>
        <c:axId val="2109109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911231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42418812876"/>
          <c:y val="0.13138651010819699"/>
          <c:w val="0.81818143986490899"/>
          <c:h val="0.6642318011025499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31265850995244998"/>
                  <c:y val="-8.02916887286379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[4]Hoja1!$A$4:$A$9</c:f>
              <c:numCache>
                <c:formatCode>General</c:formatCode>
                <c:ptCount val="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0.5</c:v>
                </c:pt>
                <c:pt idx="5">
                  <c:v>1</c:v>
                </c:pt>
              </c:numCache>
            </c:numRef>
          </c:xVal>
          <c:yVal>
            <c:numRef>
              <c:f>[4]Hoja1!$C$4:$C$9</c:f>
              <c:numCache>
                <c:formatCode>General</c:formatCode>
                <c:ptCount val="6"/>
                <c:pt idx="0">
                  <c:v>0.57999999999999996</c:v>
                </c:pt>
                <c:pt idx="1">
                  <c:v>0.65</c:v>
                </c:pt>
                <c:pt idx="2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15-4ED4-9F7A-C00886FE0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9074248"/>
        <c:axId val="2109077544"/>
      </c:scatterChart>
      <c:valAx>
        <c:axId val="2109074248"/>
        <c:scaling>
          <c:orientation val="minMax"/>
          <c:max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9077544"/>
        <c:crosses val="autoZero"/>
        <c:crossBetween val="midCat"/>
      </c:valAx>
      <c:valAx>
        <c:axId val="2109077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90742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380336175052399E-2"/>
          <c:y val="8.4033656546280297E-2"/>
          <c:w val="0.90140922560074499"/>
          <c:h val="0.7773113230530930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4.4483355225655198E-2"/>
                  <c:y val="-8.2159029560938193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[4]Hoja1!$J$16:$J$26</c:f>
              <c:numCache>
                <c:formatCode>General</c:formatCode>
                <c:ptCount val="11"/>
                <c:pt idx="0">
                  <c:v>0</c:v>
                </c:pt>
                <c:pt idx="1">
                  <c:v>0.05</c:v>
                </c:pt>
                <c:pt idx="2">
                  <c:v>0.05</c:v>
                </c:pt>
                <c:pt idx="3">
                  <c:v>0.1</c:v>
                </c:pt>
                <c:pt idx="4">
                  <c:v>0.1</c:v>
                </c:pt>
                <c:pt idx="5">
                  <c:v>0.25</c:v>
                </c:pt>
                <c:pt idx="6">
                  <c:v>0.25</c:v>
                </c:pt>
                <c:pt idx="9">
                  <c:v>1</c:v>
                </c:pt>
                <c:pt idx="10">
                  <c:v>1</c:v>
                </c:pt>
              </c:numCache>
            </c:numRef>
          </c:xVal>
          <c:yVal>
            <c:numRef>
              <c:f>[4]Hoja1!$L$16:$L$26</c:f>
              <c:numCache>
                <c:formatCode>General</c:formatCode>
                <c:ptCount val="11"/>
                <c:pt idx="0">
                  <c:v>0.57999999999999996</c:v>
                </c:pt>
                <c:pt idx="1">
                  <c:v>0.65</c:v>
                </c:pt>
                <c:pt idx="2">
                  <c:v>0.66</c:v>
                </c:pt>
                <c:pt idx="3">
                  <c:v>0.7</c:v>
                </c:pt>
                <c:pt idx="4">
                  <c:v>0.85</c:v>
                </c:pt>
                <c:pt idx="5">
                  <c:v>1.5</c:v>
                </c:pt>
                <c:pt idx="6">
                  <c:v>1.5</c:v>
                </c:pt>
                <c:pt idx="9">
                  <c:v>3.4</c:v>
                </c:pt>
                <c:pt idx="10">
                  <c:v>3.2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EBD-4976-9A9E-5D6BB8EE3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8875848"/>
        <c:axId val="2108879144"/>
      </c:scatterChart>
      <c:valAx>
        <c:axId val="2108875848"/>
        <c:scaling>
          <c:orientation val="minMax"/>
          <c:max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8879144"/>
        <c:crosses val="autoZero"/>
        <c:crossBetween val="midCat"/>
      </c:valAx>
      <c:valAx>
        <c:axId val="2108879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88758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492090830685605E-2"/>
          <c:y val="8.4033656546280297E-2"/>
          <c:w val="0.73192271374262596"/>
          <c:h val="0.7773113230530930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33606723669031602"/>
                  <c:y val="-4.4213201920974603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[4]Hoja1!$N$3:$N$7</c:f>
              <c:numCache>
                <c:formatCode>General</c:formatCode>
                <c:ptCount val="5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1</c:v>
                </c:pt>
              </c:numCache>
            </c:numRef>
          </c:xVal>
          <c:yVal>
            <c:numRef>
              <c:f>[4]Hoja1!$O$3:$O$7</c:f>
              <c:numCache>
                <c:formatCode>General</c:formatCode>
                <c:ptCount val="5"/>
                <c:pt idx="0">
                  <c:v>0.57999999999999996</c:v>
                </c:pt>
                <c:pt idx="1">
                  <c:v>0.65500000000000003</c:v>
                </c:pt>
                <c:pt idx="2">
                  <c:v>0.77500000000000002</c:v>
                </c:pt>
                <c:pt idx="3">
                  <c:v>1.5</c:v>
                </c:pt>
                <c:pt idx="4">
                  <c:v>3.3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50-4C26-9DED-D9659D1A4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8708808"/>
        <c:axId val="2108693624"/>
      </c:scatterChart>
      <c:valAx>
        <c:axId val="210870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8693624"/>
        <c:crosses val="autoZero"/>
        <c:crossBetween val="midCat"/>
      </c:valAx>
      <c:valAx>
        <c:axId val="2108693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87088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5397180798913"/>
          <c:y val="0.41596659990408802"/>
          <c:w val="0.16225756545619699"/>
          <c:h val="0.1134454363374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457532808399"/>
          <c:y val="0.22743189186913099"/>
          <c:w val="0.86327105999937803"/>
          <c:h val="0.6821181024321859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62272779679920998"/>
                  <c:y val="-3.3112818345031603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[5]Hoja1!$A$2:$A$8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0.05</c:v>
                </c:pt>
                <c:pt idx="3">
                  <c:v>0.1</c:v>
                </c:pt>
                <c:pt idx="4">
                  <c:v>0.25</c:v>
                </c:pt>
                <c:pt idx="5">
                  <c:v>0.5</c:v>
                </c:pt>
                <c:pt idx="6">
                  <c:v>1</c:v>
                </c:pt>
              </c:numCache>
            </c:numRef>
          </c:xVal>
          <c:yVal>
            <c:numRef>
              <c:f>[5]Hoja1!$C$2:$C$8</c:f>
              <c:numCache>
                <c:formatCode>General</c:formatCode>
                <c:ptCount val="7"/>
                <c:pt idx="0">
                  <c:v>0.14000000000000001</c:v>
                </c:pt>
                <c:pt idx="1">
                  <c:v>0.18</c:v>
                </c:pt>
                <c:pt idx="2">
                  <c:v>0.28999999999999998</c:v>
                </c:pt>
                <c:pt idx="3">
                  <c:v>0.56000000000000005</c:v>
                </c:pt>
                <c:pt idx="4">
                  <c:v>1</c:v>
                </c:pt>
                <c:pt idx="5">
                  <c:v>1.8</c:v>
                </c:pt>
                <c:pt idx="6">
                  <c:v>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61-484D-A718-71D2B92F0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103288"/>
        <c:axId val="2106488968"/>
      </c:scatterChart>
      <c:valAx>
        <c:axId val="2106103288"/>
        <c:scaling>
          <c:orientation val="minMax"/>
          <c:max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6488968"/>
        <c:crosses val="autoZero"/>
        <c:crossBetween val="midCat"/>
      </c:valAx>
      <c:valAx>
        <c:axId val="2106488968"/>
        <c:scaling>
          <c:orientation val="minMax"/>
          <c:max val="3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61032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Recta</a:t>
            </a:r>
            <a:r>
              <a:rPr lang="es-ES" baseline="0"/>
              <a:t> patrón</a:t>
            </a:r>
            <a:endParaRPr lang="es-E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6235498687663999"/>
                  <c:y val="-0.185544254884806"/>
                </c:manualLayout>
              </c:layout>
              <c:numFmt formatCode="General" sourceLinked="0"/>
            </c:trendlineLbl>
          </c:trendline>
          <c:xVal>
            <c:numRef>
              <c:f>[6]BCA1!$B$6:$B$12</c:f>
              <c:numCache>
                <c:formatCode>General</c:formatCode>
                <c:ptCount val="7"/>
                <c:pt idx="0">
                  <c:v>1</c:v>
                </c:pt>
                <c:pt idx="1">
                  <c:v>0.5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3.125E-2</c:v>
                </c:pt>
                <c:pt idx="6">
                  <c:v>0</c:v>
                </c:pt>
              </c:numCache>
            </c:numRef>
          </c:xVal>
          <c:yVal>
            <c:numRef>
              <c:f>[6]BCA1!$F$6:$F$12</c:f>
              <c:numCache>
                <c:formatCode>General</c:formatCode>
                <c:ptCount val="7"/>
                <c:pt idx="0">
                  <c:v>0.57931584999999997</c:v>
                </c:pt>
                <c:pt idx="1">
                  <c:v>0.34087835</c:v>
                </c:pt>
                <c:pt idx="2">
                  <c:v>0.19688185</c:v>
                </c:pt>
                <c:pt idx="3">
                  <c:v>0.11589685000000002</c:v>
                </c:pt>
                <c:pt idx="4">
                  <c:v>6.5323849999999989E-2</c:v>
                </c:pt>
                <c:pt idx="5">
                  <c:v>3.8819850000000017E-2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65-4290-9AF6-FD34683F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14152"/>
        <c:axId val="2112610568"/>
      </c:scatterChart>
      <c:valAx>
        <c:axId val="2112614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[BSA]mg/ml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2610568"/>
        <c:crosses val="autoZero"/>
        <c:crossBetween val="midCat"/>
      </c:valAx>
      <c:valAx>
        <c:axId val="21126105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Absorbancias</a:t>
                </a:r>
                <a:r>
                  <a:rPr lang="es-ES" baseline="0"/>
                  <a:t> 550nm</a:t>
                </a:r>
                <a:endParaRPr lang="es-E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26141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Recta</a:t>
            </a:r>
            <a:r>
              <a:rPr lang="es-ES" baseline="0"/>
              <a:t> patrón</a:t>
            </a:r>
            <a:endParaRPr lang="es-E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6235498687663999"/>
                  <c:y val="-0.185544254884806"/>
                </c:manualLayout>
              </c:layout>
              <c:numFmt formatCode="General" sourceLinked="0"/>
            </c:trendlineLbl>
          </c:trendline>
          <c:xVal>
            <c:numRef>
              <c:f>[6]BCA2!$B$6:$B$12</c:f>
              <c:numCache>
                <c:formatCode>General</c:formatCode>
                <c:ptCount val="7"/>
                <c:pt idx="0">
                  <c:v>1</c:v>
                </c:pt>
                <c:pt idx="1">
                  <c:v>0.5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3.125E-2</c:v>
                </c:pt>
                <c:pt idx="6">
                  <c:v>0</c:v>
                </c:pt>
              </c:numCache>
            </c:numRef>
          </c:xVal>
          <c:yVal>
            <c:numRef>
              <c:f>[6]BCA2!$F$6:$F$12</c:f>
              <c:numCache>
                <c:formatCode>General</c:formatCode>
                <c:ptCount val="7"/>
                <c:pt idx="0">
                  <c:v>0.61765059999999994</c:v>
                </c:pt>
                <c:pt idx="1">
                  <c:v>0.36522460000000001</c:v>
                </c:pt>
                <c:pt idx="2">
                  <c:v>0.20126159999999998</c:v>
                </c:pt>
                <c:pt idx="3">
                  <c:v>0.11740310000000002</c:v>
                </c:pt>
                <c:pt idx="4">
                  <c:v>6.5428100000000003E-2</c:v>
                </c:pt>
                <c:pt idx="5">
                  <c:v>3.0894099999999994E-2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A5-4361-90FA-07FF8DD83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144936"/>
        <c:axId val="2106499656"/>
      </c:scatterChart>
      <c:valAx>
        <c:axId val="2106144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[BSA]mg/ml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06499656"/>
        <c:crosses val="autoZero"/>
        <c:crossBetween val="midCat"/>
      </c:valAx>
      <c:valAx>
        <c:axId val="2106499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Absorbancias</a:t>
                </a:r>
                <a:r>
                  <a:rPr lang="es-ES" baseline="0"/>
                  <a:t> 550nm</a:t>
                </a:r>
                <a:endParaRPr lang="es-E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061449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Recta</a:t>
            </a:r>
            <a:r>
              <a:rPr lang="es-ES" baseline="0"/>
              <a:t> patrón</a:t>
            </a:r>
            <a:endParaRPr lang="es-E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6235498687663999"/>
                  <c:y val="-0.185544254884806"/>
                </c:manualLayout>
              </c:layout>
              <c:numFmt formatCode="General" sourceLinked="0"/>
            </c:trendlineLbl>
          </c:trendline>
          <c:xVal>
            <c:numRef>
              <c:f>[6]BCA3!$B$6:$B$12</c:f>
              <c:numCache>
                <c:formatCode>General</c:formatCode>
                <c:ptCount val="7"/>
                <c:pt idx="0">
                  <c:v>1</c:v>
                </c:pt>
                <c:pt idx="1">
                  <c:v>0.5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3.125E-2</c:v>
                </c:pt>
                <c:pt idx="6">
                  <c:v>0</c:v>
                </c:pt>
              </c:numCache>
            </c:numRef>
          </c:xVal>
          <c:yVal>
            <c:numRef>
              <c:f>[6]BCA3!$F$6:$F$12</c:f>
              <c:numCache>
                <c:formatCode>General</c:formatCode>
                <c:ptCount val="7"/>
                <c:pt idx="0">
                  <c:v>0.60620600000000002</c:v>
                </c:pt>
                <c:pt idx="1">
                  <c:v>0.32273449999999998</c:v>
                </c:pt>
                <c:pt idx="2">
                  <c:v>0.14720099999999997</c:v>
                </c:pt>
                <c:pt idx="3">
                  <c:v>7.7126500000000001E-2</c:v>
                </c:pt>
                <c:pt idx="4">
                  <c:v>4.5165499999999983E-2</c:v>
                </c:pt>
                <c:pt idx="5">
                  <c:v>1.9736500000000004E-2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7C-43F4-A008-93600347D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0918264"/>
        <c:axId val="2141022184"/>
      </c:scatterChart>
      <c:valAx>
        <c:axId val="2140918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[BSA]mg/ml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41022184"/>
        <c:crosses val="autoZero"/>
        <c:crossBetween val="midCat"/>
      </c:valAx>
      <c:valAx>
        <c:axId val="2141022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Absorbancias</a:t>
                </a:r>
                <a:r>
                  <a:rPr lang="es-ES" baseline="0"/>
                  <a:t> 550nm</a:t>
                </a:r>
                <a:endParaRPr lang="es-E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409182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name>Trendline for Series 1</c:name>
            <c:spPr>
              <a:ln w="28575">
                <a:solidFill>
                  <a:srgbClr val="000000"/>
                </a:solidFill>
              </a:ln>
            </c:spPr>
            <c:trendlineType val="linear"/>
            <c:dispRSqr val="1"/>
            <c:dispEq val="0"/>
            <c:trendlineLbl>
              <c:numFmt formatCode="General" sourceLinked="0"/>
            </c:trendlineLbl>
          </c:trendline>
          <c:xVal>
            <c:numRef>
              <c:f>[1]Hoja2!$Q$5:$Q$8</c:f>
              <c:numCache>
                <c:formatCode>General</c:formatCode>
                <c:ptCount val="4"/>
                <c:pt idx="0">
                  <c:v>0.05</c:v>
                </c:pt>
                <c:pt idx="1">
                  <c:v>0.1</c:v>
                </c:pt>
                <c:pt idx="2">
                  <c:v>0.25</c:v>
                </c:pt>
                <c:pt idx="3">
                  <c:v>1</c:v>
                </c:pt>
              </c:numCache>
            </c:numRef>
          </c:xVal>
          <c:yVal>
            <c:numRef>
              <c:f>[1]Hoja2!$D$18:$D$25</c:f>
              <c:numCache>
                <c:formatCode>General</c:formatCode>
                <c:ptCount val="8"/>
                <c:pt idx="0">
                  <c:v>0.75</c:v>
                </c:pt>
                <c:pt idx="1">
                  <c:v>0.7</c:v>
                </c:pt>
                <c:pt idx="2">
                  <c:v>0.91</c:v>
                </c:pt>
                <c:pt idx="3">
                  <c:v>0.75</c:v>
                </c:pt>
                <c:pt idx="4">
                  <c:v>1.4</c:v>
                </c:pt>
                <c:pt idx="5">
                  <c:v>1.5</c:v>
                </c:pt>
                <c:pt idx="6">
                  <c:v>3.1</c:v>
                </c:pt>
                <c:pt idx="7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323-41A0-9A6E-8E37458AB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684152"/>
        <c:axId val="2074486520"/>
      </c:scatterChart>
      <c:valAx>
        <c:axId val="2138684152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2074486520"/>
        <c:crosses val="autoZero"/>
        <c:crossBetween val="midCat"/>
      </c:valAx>
      <c:valAx>
        <c:axId val="2074486520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2138684152"/>
        <c:crosses val="autoZero"/>
        <c:crossBetween val="midCat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Recta</a:t>
            </a:r>
            <a:r>
              <a:rPr lang="es-ES" baseline="0"/>
              <a:t> patrón</a:t>
            </a:r>
            <a:endParaRPr lang="es-E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6235498687663999"/>
                  <c:y val="-0.185544254884806"/>
                </c:manualLayout>
              </c:layout>
              <c:numFmt formatCode="General" sourceLinked="0"/>
            </c:trendlineLbl>
          </c:trendline>
          <c:xVal>
            <c:numRef>
              <c:f>[6]BCA4!$B$6:$B$12</c:f>
              <c:numCache>
                <c:formatCode>General</c:formatCode>
                <c:ptCount val="7"/>
                <c:pt idx="0">
                  <c:v>1</c:v>
                </c:pt>
                <c:pt idx="1">
                  <c:v>0.5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3.125E-2</c:v>
                </c:pt>
                <c:pt idx="6">
                  <c:v>0</c:v>
                </c:pt>
              </c:numCache>
            </c:numRef>
          </c:xVal>
          <c:yVal>
            <c:numRef>
              <c:f>[6]BCA4!$F$6:$F$12</c:f>
              <c:numCache>
                <c:formatCode>General</c:formatCode>
                <c:ptCount val="7"/>
                <c:pt idx="0">
                  <c:v>0.64218975</c:v>
                </c:pt>
                <c:pt idx="1">
                  <c:v>0.36969574999999999</c:v>
                </c:pt>
                <c:pt idx="2">
                  <c:v>0.19075825000000002</c:v>
                </c:pt>
                <c:pt idx="3">
                  <c:v>0.10080675</c:v>
                </c:pt>
                <c:pt idx="4">
                  <c:v>5.9539249999999988E-2</c:v>
                </c:pt>
                <c:pt idx="5">
                  <c:v>4.577524999999999E-2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EB-4765-8934-860BDC34B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3235048"/>
        <c:axId val="2133804872"/>
      </c:scatterChart>
      <c:valAx>
        <c:axId val="2133235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[BSA]mg/ml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33804872"/>
        <c:crosses val="autoZero"/>
        <c:crossBetween val="midCat"/>
      </c:valAx>
      <c:valAx>
        <c:axId val="2133804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Absorbancias</a:t>
                </a:r>
                <a:r>
                  <a:rPr lang="es-ES" baseline="0"/>
                  <a:t> 550nm</a:t>
                </a:r>
                <a:endParaRPr lang="es-E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332350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[6]Hoja4!$B$1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[6]Hoja4!$G$2:$G$5</c:f>
                <c:numCache>
                  <c:formatCode>General</c:formatCode>
                  <c:ptCount val="4"/>
                  <c:pt idx="0">
                    <c:v>1.9843777544623189E-3</c:v>
                  </c:pt>
                  <c:pt idx="1">
                    <c:v>8.3006689805795988E-4</c:v>
                  </c:pt>
                  <c:pt idx="2">
                    <c:v>2.9091430029339629E-3</c:v>
                  </c:pt>
                  <c:pt idx="3">
                    <c:v>1.2512785951698057E-2</c:v>
                  </c:pt>
                </c:numCache>
              </c:numRef>
            </c:plus>
            <c:minus>
              <c:numRef>
                <c:f>[6]Hoja4!$G$2:$G$5</c:f>
                <c:numCache>
                  <c:formatCode>General</c:formatCode>
                  <c:ptCount val="4"/>
                  <c:pt idx="0">
                    <c:v>1.9843777544623189E-3</c:v>
                  </c:pt>
                  <c:pt idx="1">
                    <c:v>8.3006689805795988E-4</c:v>
                  </c:pt>
                  <c:pt idx="2">
                    <c:v>2.9091430029339629E-3</c:v>
                  </c:pt>
                  <c:pt idx="3">
                    <c:v>1.2512785951698057E-2</c:v>
                  </c:pt>
                </c:numCache>
              </c:numRef>
            </c:minus>
          </c:errBars>
          <c:cat>
            <c:strRef>
              <c:f>[6]Hoja4!$A$2:$A$5</c:f>
              <c:strCache>
                <c:ptCount val="4"/>
                <c:pt idx="0">
                  <c:v>PBS</c:v>
                </c:pt>
                <c:pt idx="1">
                  <c:v>PBS +  NaCl 0,5 M</c:v>
                </c:pt>
                <c:pt idx="2">
                  <c:v>PBS +  NaCl 0,5 M + Triton 1%</c:v>
                </c:pt>
                <c:pt idx="3">
                  <c:v>PBS +  NaCl 0,5 M + Tween 20 0,5%</c:v>
                </c:pt>
              </c:strCache>
            </c:strRef>
          </c:cat>
          <c:val>
            <c:numRef>
              <c:f>[6]Hoja4!$B$2:$B$5</c:f>
              <c:numCache>
                <c:formatCode>General</c:formatCode>
                <c:ptCount val="4"/>
                <c:pt idx="0">
                  <c:v>-5.2169277709323454E-2</c:v>
                </c:pt>
                <c:pt idx="1">
                  <c:v>-9.2831664751901067E-3</c:v>
                </c:pt>
                <c:pt idx="2">
                  <c:v>-7.0827178729689841E-3</c:v>
                </c:pt>
                <c:pt idx="3">
                  <c:v>-2.3320220896147409E-2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E9-44F6-9029-521F83F32B25}"/>
            </c:ext>
          </c:extLst>
        </c:ser>
        <c:ser>
          <c:idx val="1"/>
          <c:order val="1"/>
          <c:tx>
            <c:strRef>
              <c:f>[6]Hoja4!$C$1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[6]Hoja4!$H$2:$H$5</c:f>
                <c:numCache>
                  <c:formatCode>General</c:formatCode>
                  <c:ptCount val="4"/>
                  <c:pt idx="0">
                    <c:v>2.9356483362032323E-2</c:v>
                  </c:pt>
                  <c:pt idx="1">
                    <c:v>3.1097565527025157E-2</c:v>
                  </c:pt>
                  <c:pt idx="2">
                    <c:v>1.7952020999404551E-2</c:v>
                  </c:pt>
                  <c:pt idx="3">
                    <c:v>5.0734097106980396E-2</c:v>
                  </c:pt>
                </c:numCache>
              </c:numRef>
            </c:plus>
            <c:minus>
              <c:numRef>
                <c:f>[6]Hoja4!$H$2:$H$5</c:f>
                <c:numCache>
                  <c:formatCode>General</c:formatCode>
                  <c:ptCount val="4"/>
                  <c:pt idx="0">
                    <c:v>2.9356483362032323E-2</c:v>
                  </c:pt>
                  <c:pt idx="1">
                    <c:v>3.1097565527025157E-2</c:v>
                  </c:pt>
                  <c:pt idx="2">
                    <c:v>1.7952020999404551E-2</c:v>
                  </c:pt>
                  <c:pt idx="3">
                    <c:v>5.0734097106980396E-2</c:v>
                  </c:pt>
                </c:numCache>
              </c:numRef>
            </c:minus>
          </c:errBars>
          <c:cat>
            <c:strRef>
              <c:f>[6]Hoja4!$A$2:$A$5</c:f>
              <c:strCache>
                <c:ptCount val="4"/>
                <c:pt idx="0">
                  <c:v>PBS</c:v>
                </c:pt>
                <c:pt idx="1">
                  <c:v>PBS +  NaCl 0,5 M</c:v>
                </c:pt>
                <c:pt idx="2">
                  <c:v>PBS +  NaCl 0,5 M + Triton 1%</c:v>
                </c:pt>
                <c:pt idx="3">
                  <c:v>PBS +  NaCl 0,5 M + Tween 20 0,5%</c:v>
                </c:pt>
              </c:strCache>
            </c:strRef>
          </c:cat>
          <c:val>
            <c:numRef>
              <c:f>[6]Hoja4!$C$2:$C$5</c:f>
              <c:numCache>
                <c:formatCode>General</c:formatCode>
                <c:ptCount val="4"/>
                <c:pt idx="0">
                  <c:v>9.4328199260693538E-2</c:v>
                </c:pt>
                <c:pt idx="1">
                  <c:v>0.28709546474095959</c:v>
                </c:pt>
                <c:pt idx="2">
                  <c:v>0.18086875649652609</c:v>
                </c:pt>
                <c:pt idx="3">
                  <c:v>0.15687251360971524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E9-44F6-9029-521F83F32B25}"/>
            </c:ext>
          </c:extLst>
        </c:ser>
        <c:ser>
          <c:idx val="2"/>
          <c:order val="2"/>
          <c:tx>
            <c:strRef>
              <c:f>[6]Hoja4!$D$1</c:f>
              <c:strCache>
                <c:ptCount val="1"/>
                <c:pt idx="0">
                  <c:v>P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[6]Hoja4!$I$2:$I$5</c:f>
                <c:numCache>
                  <c:formatCode>General</c:formatCode>
                  <c:ptCount val="4"/>
                  <c:pt idx="0">
                    <c:v>3.4311325583191118E-3</c:v>
                  </c:pt>
                  <c:pt idx="1">
                    <c:v>1.8546566432280889E-3</c:v>
                  </c:pt>
                  <c:pt idx="2">
                    <c:v>8.8465545852851515E-3</c:v>
                  </c:pt>
                  <c:pt idx="3">
                    <c:v>5.0649458424676923E-3</c:v>
                  </c:pt>
                </c:numCache>
              </c:numRef>
            </c:plus>
            <c:minus>
              <c:numRef>
                <c:f>[6]Hoja4!$I$2:$I$5</c:f>
                <c:numCache>
                  <c:formatCode>General</c:formatCode>
                  <c:ptCount val="4"/>
                  <c:pt idx="0">
                    <c:v>3.4311325583191118E-3</c:v>
                  </c:pt>
                  <c:pt idx="1">
                    <c:v>1.8546566432280889E-3</c:v>
                  </c:pt>
                  <c:pt idx="2">
                    <c:v>8.8465545852851515E-3</c:v>
                  </c:pt>
                  <c:pt idx="3">
                    <c:v>5.0649458424676923E-3</c:v>
                  </c:pt>
                </c:numCache>
              </c:numRef>
            </c:minus>
          </c:errBars>
          <c:cat>
            <c:strRef>
              <c:f>[6]Hoja4!$A$2:$A$5</c:f>
              <c:strCache>
                <c:ptCount val="4"/>
                <c:pt idx="0">
                  <c:v>PBS</c:v>
                </c:pt>
                <c:pt idx="1">
                  <c:v>PBS +  NaCl 0,5 M</c:v>
                </c:pt>
                <c:pt idx="2">
                  <c:v>PBS +  NaCl 0,5 M + Triton 1%</c:v>
                </c:pt>
                <c:pt idx="3">
                  <c:v>PBS +  NaCl 0,5 M + Tween 20 0,5%</c:v>
                </c:pt>
              </c:strCache>
            </c:strRef>
          </c:cat>
          <c:val>
            <c:numRef>
              <c:f>[6]Hoja4!$D$2:$D$5</c:f>
              <c:numCache>
                <c:formatCode>General</c:formatCode>
                <c:ptCount val="4"/>
                <c:pt idx="0">
                  <c:v>-8.1094584286803828E-3</c:v>
                </c:pt>
                <c:pt idx="1">
                  <c:v>3.4304557142075608E-2</c:v>
                </c:pt>
                <c:pt idx="2">
                  <c:v>4.542480442037309E-2</c:v>
                </c:pt>
                <c:pt idx="3">
                  <c:v>1.7659521566164141E-2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E9-44F6-9029-521F83F32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2571544"/>
        <c:axId val="2112563480"/>
      </c:barChart>
      <c:catAx>
        <c:axId val="211257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2563480"/>
        <c:crosses val="autoZero"/>
        <c:auto val="1"/>
        <c:lblAlgn val="ctr"/>
        <c:lblOffset val="100"/>
        <c:noMultiLvlLbl val="0"/>
      </c:catAx>
      <c:valAx>
        <c:axId val="2112563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[prot.]mg/ml (µg/µl)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2571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'[7]Resultado (2)'!$B$1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'[7]Resultado (2)'!$H$2:$H$5</c:f>
                <c:numCache>
                  <c:formatCode>General</c:formatCode>
                  <c:ptCount val="4"/>
                  <c:pt idx="0">
                    <c:v>5.3610544051238699E-3</c:v>
                  </c:pt>
                  <c:pt idx="1">
                    <c:v>2.4816859621189218E-3</c:v>
                  </c:pt>
                  <c:pt idx="2">
                    <c:v>2.0607249339109221E-2</c:v>
                  </c:pt>
                  <c:pt idx="3">
                    <c:v>3.8041266886093973E-2</c:v>
                  </c:pt>
                </c:numCache>
              </c:numRef>
            </c:plus>
            <c:minus>
              <c:numRef>
                <c:f>'[7]Resultado (2)'!$H$2:$H$5</c:f>
                <c:numCache>
                  <c:formatCode>General</c:formatCode>
                  <c:ptCount val="4"/>
                  <c:pt idx="0">
                    <c:v>5.3610544051238699E-3</c:v>
                  </c:pt>
                  <c:pt idx="1">
                    <c:v>2.4816859621189218E-3</c:v>
                  </c:pt>
                  <c:pt idx="2">
                    <c:v>2.0607249339109221E-2</c:v>
                  </c:pt>
                  <c:pt idx="3">
                    <c:v>3.8041266886093973E-2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'[7]Resultado (2)'!$A$2:$A$5</c:f>
              <c:strCache>
                <c:ptCount val="4"/>
                <c:pt idx="0">
                  <c:v>PBS</c:v>
                </c:pt>
                <c:pt idx="1">
                  <c:v>PBS +  NaCl 0,5 M</c:v>
                </c:pt>
                <c:pt idx="2">
                  <c:v>PBS +  NaCl 0,5 M + Triton 1%</c:v>
                </c:pt>
                <c:pt idx="3">
                  <c:v>PBS +  NaCl 0,5 M + Tween 20 0,5%</c:v>
                </c:pt>
              </c:strCache>
            </c:strRef>
          </c:cat>
          <c:val>
            <c:numRef>
              <c:f>'[7]Resultado (2)'!$B$2:$B$5</c:f>
              <c:numCache>
                <c:formatCode>General</c:formatCode>
                <c:ptCount val="4"/>
                <c:pt idx="0">
                  <c:v>0.14507656851390402</c:v>
                </c:pt>
                <c:pt idx="1">
                  <c:v>0.16905906713929736</c:v>
                </c:pt>
                <c:pt idx="2">
                  <c:v>0.20003047994185366</c:v>
                </c:pt>
                <c:pt idx="3">
                  <c:v>0.28912569459098264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71-4AF2-84F5-93D7E74DC603}"/>
            </c:ext>
          </c:extLst>
        </c:ser>
        <c:ser>
          <c:idx val="1"/>
          <c:order val="1"/>
          <c:tx>
            <c:strRef>
              <c:f>'[7]Resultado (2)'!$C$1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'[7]Resultado (2)'!$I$2:$I$5</c:f>
                <c:numCache>
                  <c:formatCode>General</c:formatCode>
                  <c:ptCount val="4"/>
                  <c:pt idx="0">
                    <c:v>1.8010042605015077E-2</c:v>
                  </c:pt>
                  <c:pt idx="1">
                    <c:v>7.3058856542523708E-3</c:v>
                  </c:pt>
                  <c:pt idx="2">
                    <c:v>0</c:v>
                  </c:pt>
                  <c:pt idx="3">
                    <c:v>2.486835412486977E-3</c:v>
                  </c:pt>
                </c:numCache>
              </c:numRef>
            </c:plus>
            <c:minus>
              <c:numRef>
                <c:f>'[7]Resultado (2)'!$I$2:$I$5</c:f>
                <c:numCache>
                  <c:formatCode>General</c:formatCode>
                  <c:ptCount val="4"/>
                  <c:pt idx="0">
                    <c:v>1.8010042605015077E-2</c:v>
                  </c:pt>
                  <c:pt idx="1">
                    <c:v>7.3058856542523708E-3</c:v>
                  </c:pt>
                  <c:pt idx="2">
                    <c:v>0</c:v>
                  </c:pt>
                  <c:pt idx="3">
                    <c:v>2.486835412486977E-3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'[7]Resultado (2)'!$A$2:$A$5</c:f>
              <c:strCache>
                <c:ptCount val="4"/>
                <c:pt idx="0">
                  <c:v>PBS</c:v>
                </c:pt>
                <c:pt idx="1">
                  <c:v>PBS +  NaCl 0,5 M</c:v>
                </c:pt>
                <c:pt idx="2">
                  <c:v>PBS +  NaCl 0,5 M + Triton 1%</c:v>
                </c:pt>
                <c:pt idx="3">
                  <c:v>PBS +  NaCl 0,5 M + Tween 20 0,5%</c:v>
                </c:pt>
              </c:strCache>
            </c:strRef>
          </c:cat>
          <c:val>
            <c:numRef>
              <c:f>'[7]Resultado (2)'!$C$2:$C$5</c:f>
              <c:numCache>
                <c:formatCode>General</c:formatCode>
                <c:ptCount val="4"/>
                <c:pt idx="0">
                  <c:v>0.18251266392915219</c:v>
                </c:pt>
                <c:pt idx="1">
                  <c:v>0.21877888136267387</c:v>
                </c:pt>
                <c:pt idx="2">
                  <c:v>0.22582119997186467</c:v>
                </c:pt>
                <c:pt idx="3">
                  <c:v>0.2944010691425758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71-4AF2-84F5-93D7E74DC603}"/>
            </c:ext>
          </c:extLst>
        </c:ser>
        <c:ser>
          <c:idx val="2"/>
          <c:order val="2"/>
          <c:tx>
            <c:strRef>
              <c:f>'[7]Resultado (2)'!$D$1</c:f>
              <c:strCache>
                <c:ptCount val="1"/>
                <c:pt idx="0">
                  <c:v>P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'[7]Resultado (2)'!$J$2:$J$5</c:f>
                <c:numCache>
                  <c:formatCode>General</c:formatCode>
                  <c:ptCount val="4"/>
                  <c:pt idx="0">
                    <c:v>1.9329556548225761E-2</c:v>
                  </c:pt>
                  <c:pt idx="1">
                    <c:v>2.45674376162563E-2</c:v>
                  </c:pt>
                  <c:pt idx="2">
                    <c:v>2.4702008752087275E-2</c:v>
                  </c:pt>
                  <c:pt idx="3">
                    <c:v>2.8426896562758538E-2</c:v>
                  </c:pt>
                </c:numCache>
              </c:numRef>
            </c:plus>
            <c:minus>
              <c:numRef>
                <c:f>'[7]Resultado (2)'!$J$2:$J$5</c:f>
                <c:numCache>
                  <c:formatCode>General</c:formatCode>
                  <c:ptCount val="4"/>
                  <c:pt idx="0">
                    <c:v>1.9329556548225761E-2</c:v>
                  </c:pt>
                  <c:pt idx="1">
                    <c:v>2.45674376162563E-2</c:v>
                  </c:pt>
                  <c:pt idx="2">
                    <c:v>2.4702008752087275E-2</c:v>
                  </c:pt>
                  <c:pt idx="3">
                    <c:v>2.8426896562758538E-2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'[7]Resultado (2)'!$A$2:$A$5</c:f>
              <c:strCache>
                <c:ptCount val="4"/>
                <c:pt idx="0">
                  <c:v>PBS</c:v>
                </c:pt>
                <c:pt idx="1">
                  <c:v>PBS +  NaCl 0,5 M</c:v>
                </c:pt>
                <c:pt idx="2">
                  <c:v>PBS +  NaCl 0,5 M + Triton 1%</c:v>
                </c:pt>
                <c:pt idx="3">
                  <c:v>PBS +  NaCl 0,5 M + Tween 20 0,5%</c:v>
                </c:pt>
              </c:strCache>
            </c:strRef>
          </c:cat>
          <c:val>
            <c:numRef>
              <c:f>'[7]Resultado (2)'!$D$2:$D$5</c:f>
              <c:numCache>
                <c:formatCode>General</c:formatCode>
                <c:ptCount val="4"/>
                <c:pt idx="0">
                  <c:v>0.17900302998397269</c:v>
                </c:pt>
                <c:pt idx="1">
                  <c:v>0.1813427859474257</c:v>
                </c:pt>
                <c:pt idx="2">
                  <c:v>0.21292583995685918</c:v>
                </c:pt>
                <c:pt idx="3">
                  <c:v>0.29381491641462104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71-4AF2-84F5-93D7E74DC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2340456"/>
        <c:axId val="2112323176"/>
      </c:barChart>
      <c:catAx>
        <c:axId val="2112340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112323176"/>
        <c:crosses val="autoZero"/>
        <c:auto val="1"/>
        <c:lblAlgn val="ctr"/>
        <c:lblOffset val="100"/>
        <c:noMultiLvlLbl val="0"/>
      </c:catAx>
      <c:valAx>
        <c:axId val="211232317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C(µM)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1123404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4764317152462096"/>
          <c:y val="0.34975432553625302"/>
          <c:w val="3.8394382640039901E-2"/>
          <c:h val="0.2660103320979960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'[7]Resultado (2)'!$B$9</c:f>
              <c:strCache>
                <c:ptCount val="1"/>
                <c:pt idx="0">
                  <c:v>C-B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'[7]Resultado (2)'!$A$10:$A$13</c:f>
              <c:strCache>
                <c:ptCount val="4"/>
                <c:pt idx="0">
                  <c:v>PBS</c:v>
                </c:pt>
                <c:pt idx="1">
                  <c:v>PBS +  NaCl 0,5 M</c:v>
                </c:pt>
                <c:pt idx="2">
                  <c:v>PBS +  NaCl 0,5 M + Triton 1%</c:v>
                </c:pt>
                <c:pt idx="3">
                  <c:v>PBS +  NaCl 0,5 M + Tween 20 0,5%</c:v>
                </c:pt>
              </c:strCache>
            </c:strRef>
          </c:cat>
          <c:val>
            <c:numRef>
              <c:f>'[7]Resultado (2)'!$B$10:$B$13</c:f>
              <c:numCache>
                <c:formatCode>General</c:formatCode>
                <c:ptCount val="4"/>
                <c:pt idx="0">
                  <c:v>3.7436095415248172E-2</c:v>
                </c:pt>
                <c:pt idx="1">
                  <c:v>4.9719814223376513E-2</c:v>
                </c:pt>
                <c:pt idx="2">
                  <c:v>2.5790720030011011E-2</c:v>
                </c:pt>
                <c:pt idx="3">
                  <c:v>5.2753745515931594E-3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F-49B3-8577-034E32914E29}"/>
            </c:ext>
          </c:extLst>
        </c:ser>
        <c:ser>
          <c:idx val="1"/>
          <c:order val="1"/>
          <c:tx>
            <c:strRef>
              <c:f>'[7]Resultado (2)'!$C$9</c:f>
              <c:strCache>
                <c:ptCount val="1"/>
                <c:pt idx="0">
                  <c:v>P-B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'[7]Resultado (2)'!$A$10:$A$13</c:f>
              <c:strCache>
                <c:ptCount val="4"/>
                <c:pt idx="0">
                  <c:v>PBS</c:v>
                </c:pt>
                <c:pt idx="1">
                  <c:v>PBS +  NaCl 0,5 M</c:v>
                </c:pt>
                <c:pt idx="2">
                  <c:v>PBS +  NaCl 0,5 M + Triton 1%</c:v>
                </c:pt>
                <c:pt idx="3">
                  <c:v>PBS +  NaCl 0,5 M + Tween 20 0,5%</c:v>
                </c:pt>
              </c:strCache>
            </c:strRef>
          </c:cat>
          <c:val>
            <c:numRef>
              <c:f>'[7]Resultado (2)'!$C$10:$C$13</c:f>
              <c:numCache>
                <c:formatCode>General</c:formatCode>
                <c:ptCount val="4"/>
                <c:pt idx="0">
                  <c:v>3.392646147006867E-2</c:v>
                </c:pt>
                <c:pt idx="1">
                  <c:v>1.2283718808128341E-2</c:v>
                </c:pt>
                <c:pt idx="2">
                  <c:v>1.2895360015005519E-2</c:v>
                </c:pt>
                <c:pt idx="3">
                  <c:v>4.6892218236384009E-3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AF-49B3-8577-034E32914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2232824"/>
        <c:axId val="2112228200"/>
      </c:barChart>
      <c:catAx>
        <c:axId val="2112232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112228200"/>
        <c:crosses val="autoZero"/>
        <c:auto val="1"/>
        <c:lblAlgn val="ctr"/>
        <c:lblOffset val="100"/>
        <c:noMultiLvlLbl val="0"/>
      </c:catAx>
      <c:valAx>
        <c:axId val="211222820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1122328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099009900990101"/>
          <c:y val="0.42786043667135698"/>
          <c:w val="7.6732673267326704E-2"/>
          <c:h val="0.1791043688391729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238296550106002E-2"/>
          <c:y val="0.112613107989812"/>
          <c:w val="0.85498016221117901"/>
          <c:h val="0.7792827072894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49874608567039103"/>
                  <c:y val="-4.504506221188030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'[7]1 y 2'!$B$5:$B$9</c:f>
              <c:numCache>
                <c:formatCode>General</c:formatCode>
                <c:ptCount val="5"/>
                <c:pt idx="0">
                  <c:v>0</c:v>
                </c:pt>
                <c:pt idx="1">
                  <c:v>0.1</c:v>
                </c:pt>
                <c:pt idx="2">
                  <c:v>0.25</c:v>
                </c:pt>
                <c:pt idx="3">
                  <c:v>0.75</c:v>
                </c:pt>
                <c:pt idx="4">
                  <c:v>1</c:v>
                </c:pt>
              </c:numCache>
            </c:numRef>
          </c:xVal>
          <c:yVal>
            <c:numRef>
              <c:f>'[7]1 y 2'!$G$5:$G$9</c:f>
              <c:numCache>
                <c:formatCode>General</c:formatCode>
                <c:ptCount val="5"/>
                <c:pt idx="0">
                  <c:v>0</c:v>
                </c:pt>
                <c:pt idx="1">
                  <c:v>9.9999999999999978E-2</c:v>
                </c:pt>
                <c:pt idx="2">
                  <c:v>0.65999999999999992</c:v>
                </c:pt>
                <c:pt idx="3">
                  <c:v>2.0699999999999998</c:v>
                </c:pt>
                <c:pt idx="4">
                  <c:v>2.77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7A-4A8C-9ACF-99ACAF1C5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1915608"/>
        <c:axId val="2111911336"/>
      </c:scatterChart>
      <c:valAx>
        <c:axId val="2111915608"/>
        <c:scaling>
          <c:orientation val="minMax"/>
          <c:max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1911336"/>
        <c:crosses val="autoZero"/>
        <c:crossBetween val="midCat"/>
      </c:valAx>
      <c:valAx>
        <c:axId val="21119113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191560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42204813121696E-2"/>
          <c:y val="0.10121477498492699"/>
          <c:w val="0.87368510864011995"/>
          <c:h val="0.732794970890867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'[7]1 y 2'!$B$15:$B$32</c:f>
              <c:strCache>
                <c:ptCount val="18"/>
                <c:pt idx="0">
                  <c:v>1B1</c:v>
                </c:pt>
                <c:pt idx="1">
                  <c:v>1B2</c:v>
                </c:pt>
                <c:pt idx="2">
                  <c:v>1B3</c:v>
                </c:pt>
                <c:pt idx="3">
                  <c:v>1C1</c:v>
                </c:pt>
                <c:pt idx="4">
                  <c:v>1C2</c:v>
                </c:pt>
                <c:pt idx="5">
                  <c:v>1C3</c:v>
                </c:pt>
                <c:pt idx="6">
                  <c:v>1P1</c:v>
                </c:pt>
                <c:pt idx="7">
                  <c:v>1P2</c:v>
                </c:pt>
                <c:pt idx="8">
                  <c:v>1P3</c:v>
                </c:pt>
                <c:pt idx="9">
                  <c:v>2B1</c:v>
                </c:pt>
                <c:pt idx="10">
                  <c:v>2B2</c:v>
                </c:pt>
                <c:pt idx="11">
                  <c:v>2B3</c:v>
                </c:pt>
                <c:pt idx="12">
                  <c:v>2C1</c:v>
                </c:pt>
                <c:pt idx="13">
                  <c:v>2C2</c:v>
                </c:pt>
                <c:pt idx="14">
                  <c:v>2C3</c:v>
                </c:pt>
                <c:pt idx="15">
                  <c:v>2P1</c:v>
                </c:pt>
                <c:pt idx="16">
                  <c:v>2P2</c:v>
                </c:pt>
                <c:pt idx="17">
                  <c:v>2P3</c:v>
                </c:pt>
              </c:strCache>
            </c:strRef>
          </c:cat>
          <c:val>
            <c:numRef>
              <c:f>'[7]1 y 2'!$H$15:$H$32</c:f>
              <c:numCache>
                <c:formatCode>General</c:formatCode>
                <c:ptCount val="18"/>
                <c:pt idx="0">
                  <c:v>0.14624644649563051</c:v>
                </c:pt>
                <c:pt idx="1">
                  <c:v>0.14975608044081001</c:v>
                </c:pt>
                <c:pt idx="2">
                  <c:v>0.13922717860527148</c:v>
                </c:pt>
                <c:pt idx="3">
                  <c:v>0.16730425016670761</c:v>
                </c:pt>
                <c:pt idx="4">
                  <c:v>0.17783315200224617</c:v>
                </c:pt>
                <c:pt idx="5">
                  <c:v>0.2024005896185028</c:v>
                </c:pt>
                <c:pt idx="6">
                  <c:v>0.18836205383778476</c:v>
                </c:pt>
                <c:pt idx="7">
                  <c:v>0.15677534833116905</c:v>
                </c:pt>
                <c:pt idx="8">
                  <c:v>0.19187168778296423</c:v>
                </c:pt>
                <c:pt idx="9">
                  <c:v>0.17081388411188711</c:v>
                </c:pt>
                <c:pt idx="10">
                  <c:v>0.16730425016670761</c:v>
                </c:pt>
                <c:pt idx="12">
                  <c:v>0.21292949145404136</c:v>
                </c:pt>
                <c:pt idx="13">
                  <c:v>0.21643912539922086</c:v>
                </c:pt>
                <c:pt idx="14">
                  <c:v>0.2269680272347594</c:v>
                </c:pt>
                <c:pt idx="15">
                  <c:v>0.15677534833116905</c:v>
                </c:pt>
                <c:pt idx="16">
                  <c:v>0.2059102235636823</c:v>
                </c:pt>
                <c:pt idx="17">
                  <c:v>0.1813427859474257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A2-4F49-AE3F-50427DDDA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8623112"/>
        <c:axId val="2108207272"/>
      </c:barChart>
      <c:catAx>
        <c:axId val="2108623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8207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8207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8623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688850359121"/>
          <c:y val="0.13265339169471399"/>
          <c:w val="0.80239638262008595"/>
          <c:h val="0.709185440214046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('[7]1 y 2'!$K$16,'[7]1 y 2'!$K$25)</c:f>
                <c:numCache>
                  <c:formatCode>General</c:formatCode>
                  <c:ptCount val="2"/>
                  <c:pt idx="0">
                    <c:v>5.3610544051238699E-3</c:v>
                  </c:pt>
                  <c:pt idx="1">
                    <c:v>2.4816859621189218E-3</c:v>
                  </c:pt>
                </c:numCache>
              </c:numRef>
            </c:plus>
            <c:minus>
              <c:numRef>
                <c:f>('[7]1 y 2'!$K$16,'[7]1 y 2'!$K$25)</c:f>
                <c:numCache>
                  <c:formatCode>General</c:formatCode>
                  <c:ptCount val="2"/>
                  <c:pt idx="0">
                    <c:v>5.3610544051238699E-3</c:v>
                  </c:pt>
                  <c:pt idx="1">
                    <c:v>2.4816859621189218E-3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('[7]1 y 2'!$I$16,'[7]1 y 2'!$I$25)</c:f>
              <c:strCache>
                <c:ptCount val="2"/>
                <c:pt idx="0">
                  <c:v>1B</c:v>
                </c:pt>
                <c:pt idx="1">
                  <c:v>2B</c:v>
                </c:pt>
              </c:strCache>
            </c:strRef>
          </c:cat>
          <c:val>
            <c:numRef>
              <c:f>('[7]1 y 2'!$J$16,'[7]1 y 2'!$J$25)</c:f>
              <c:numCache>
                <c:formatCode>General</c:formatCode>
                <c:ptCount val="2"/>
                <c:pt idx="0">
                  <c:v>0.14507656851390402</c:v>
                </c:pt>
                <c:pt idx="1">
                  <c:v>0.16905906713929736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DA-493B-9CDB-B0A5881D6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1952680"/>
        <c:axId val="2111892200"/>
      </c:barChart>
      <c:catAx>
        <c:axId val="2111952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1892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1892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1952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[7]Resultado!$B$1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[7]Resultado!$G$2:$G$5</c:f>
                <c:numCache>
                  <c:formatCode>General</c:formatCode>
                  <c:ptCount val="4"/>
                  <c:pt idx="0">
                    <c:v>5.3610544051238699E-3</c:v>
                  </c:pt>
                  <c:pt idx="1">
                    <c:v>2.4816859621189218E-3</c:v>
                  </c:pt>
                  <c:pt idx="2">
                    <c:v>2.0607249339109221E-2</c:v>
                  </c:pt>
                  <c:pt idx="3">
                    <c:v>3.8041266886093973E-2</c:v>
                  </c:pt>
                </c:numCache>
              </c:numRef>
            </c:plus>
            <c:minus>
              <c:numRef>
                <c:f>[7]Resultado!$G$2:$G$5</c:f>
                <c:numCache>
                  <c:formatCode>General</c:formatCode>
                  <c:ptCount val="4"/>
                  <c:pt idx="0">
                    <c:v>5.3610544051238699E-3</c:v>
                  </c:pt>
                  <c:pt idx="1">
                    <c:v>2.4816859621189218E-3</c:v>
                  </c:pt>
                  <c:pt idx="2">
                    <c:v>2.0607249339109221E-2</c:v>
                  </c:pt>
                  <c:pt idx="3">
                    <c:v>3.8041266886093973E-2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numRef>
              <c:f>[7]Resultado!$A$2:$A$5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[7]Resultado!$B$2:$B$5</c:f>
              <c:numCache>
                <c:formatCode>General</c:formatCode>
                <c:ptCount val="4"/>
                <c:pt idx="0">
                  <c:v>0.14507656851390402</c:v>
                </c:pt>
                <c:pt idx="1">
                  <c:v>0.16905906713929736</c:v>
                </c:pt>
                <c:pt idx="2">
                  <c:v>0.20003047994185366</c:v>
                </c:pt>
                <c:pt idx="3">
                  <c:v>0.28912569459098264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40-4C11-9832-F74BB3F4D352}"/>
            </c:ext>
          </c:extLst>
        </c:ser>
        <c:ser>
          <c:idx val="1"/>
          <c:order val="1"/>
          <c:tx>
            <c:strRef>
              <c:f>[7]Resultado!$C$1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[7]Resultado!$H$2:$H$5</c:f>
                <c:numCache>
                  <c:formatCode>General</c:formatCode>
                  <c:ptCount val="4"/>
                  <c:pt idx="0">
                    <c:v>1.8010042605015077E-2</c:v>
                  </c:pt>
                  <c:pt idx="1">
                    <c:v>7.3058856542523708E-3</c:v>
                  </c:pt>
                  <c:pt idx="2">
                    <c:v>0</c:v>
                  </c:pt>
                  <c:pt idx="3">
                    <c:v>2.486835412486977E-3</c:v>
                  </c:pt>
                </c:numCache>
              </c:numRef>
            </c:plus>
            <c:minus>
              <c:numRef>
                <c:f>[7]Resultado!$H$2:$H$5</c:f>
                <c:numCache>
                  <c:formatCode>General</c:formatCode>
                  <c:ptCount val="4"/>
                  <c:pt idx="0">
                    <c:v>1.8010042605015077E-2</c:v>
                  </c:pt>
                  <c:pt idx="1">
                    <c:v>7.3058856542523708E-3</c:v>
                  </c:pt>
                  <c:pt idx="2">
                    <c:v>0</c:v>
                  </c:pt>
                  <c:pt idx="3">
                    <c:v>2.486835412486977E-3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numRef>
              <c:f>[7]Resultado!$A$2:$A$5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[7]Resultado!$C$2:$C$5</c:f>
              <c:numCache>
                <c:formatCode>General</c:formatCode>
                <c:ptCount val="4"/>
                <c:pt idx="0">
                  <c:v>0.18251266392915219</c:v>
                </c:pt>
                <c:pt idx="1">
                  <c:v>0.21877888136267387</c:v>
                </c:pt>
                <c:pt idx="2">
                  <c:v>0.22582119997186467</c:v>
                </c:pt>
                <c:pt idx="3">
                  <c:v>0.2944010691425758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40-4C11-9832-F74BB3F4D352}"/>
            </c:ext>
          </c:extLst>
        </c:ser>
        <c:ser>
          <c:idx val="2"/>
          <c:order val="2"/>
          <c:tx>
            <c:strRef>
              <c:f>[7]Resultado!$D$1</c:f>
              <c:strCache>
                <c:ptCount val="1"/>
                <c:pt idx="0">
                  <c:v>P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[7]Resultado!$I$2:$I$5</c:f>
                <c:numCache>
                  <c:formatCode>General</c:formatCode>
                  <c:ptCount val="4"/>
                  <c:pt idx="0">
                    <c:v>1.9329556548225761E-2</c:v>
                  </c:pt>
                  <c:pt idx="1">
                    <c:v>2.45674376162563E-2</c:v>
                  </c:pt>
                  <c:pt idx="2">
                    <c:v>2.4702008752087275E-2</c:v>
                  </c:pt>
                  <c:pt idx="3">
                    <c:v>2.8426896562758538E-2</c:v>
                  </c:pt>
                </c:numCache>
              </c:numRef>
            </c:plus>
            <c:minus>
              <c:numRef>
                <c:f>[7]Resultado!$I$2:$I$5</c:f>
                <c:numCache>
                  <c:formatCode>General</c:formatCode>
                  <c:ptCount val="4"/>
                  <c:pt idx="0">
                    <c:v>1.9329556548225761E-2</c:v>
                  </c:pt>
                  <c:pt idx="1">
                    <c:v>2.45674376162563E-2</c:v>
                  </c:pt>
                  <c:pt idx="2">
                    <c:v>2.4702008752087275E-2</c:v>
                  </c:pt>
                  <c:pt idx="3">
                    <c:v>2.8426896562758538E-2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numRef>
              <c:f>[7]Resultado!$A$2:$A$5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[7]Resultado!$D$2:$D$5</c:f>
              <c:numCache>
                <c:formatCode>General</c:formatCode>
                <c:ptCount val="4"/>
                <c:pt idx="0">
                  <c:v>0.17900302998397269</c:v>
                </c:pt>
                <c:pt idx="1">
                  <c:v>0.1813427859474257</c:v>
                </c:pt>
                <c:pt idx="2">
                  <c:v>0.21292583995685918</c:v>
                </c:pt>
                <c:pt idx="3">
                  <c:v>0.29381491641462104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40-4C11-9832-F74BB3F4D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8560872"/>
        <c:axId val="2108537208"/>
      </c:barChart>
      <c:catAx>
        <c:axId val="2108560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108537208"/>
        <c:crosses val="autoZero"/>
        <c:auto val="1"/>
        <c:lblAlgn val="ctr"/>
        <c:lblOffset val="100"/>
        <c:noMultiLvlLbl val="0"/>
      </c:catAx>
      <c:valAx>
        <c:axId val="210853720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C(µM)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1085608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2822993614669502"/>
          <c:y val="0.35468044279732702"/>
          <c:w val="5.2631594317596099E-2"/>
          <c:h val="0.2660103320979960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8567335243501E-2"/>
          <c:y val="7.7844425179560597E-2"/>
          <c:w val="0.90544412607449898"/>
          <c:h val="0.78742630085478604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75B-47F1-A462-8C094FAD660A}"/>
              </c:ext>
            </c:extLst>
          </c:dPt>
          <c:dPt>
            <c:idx val="1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75B-47F1-A462-8C094FAD660A}"/>
              </c:ext>
            </c:extLst>
          </c:dPt>
          <c:dPt>
            <c:idx val="2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75B-47F1-A462-8C094FAD660A}"/>
              </c:ext>
            </c:extLst>
          </c:dPt>
          <c:dPt>
            <c:idx val="3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75B-47F1-A462-8C094FAD660A}"/>
              </c:ext>
            </c:extLst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75B-47F1-A462-8C094FAD660A}"/>
              </c:ext>
            </c:extLst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75B-47F1-A462-8C094FAD660A}"/>
              </c:ext>
            </c:extLst>
          </c:dPt>
          <c:errBars>
            <c:errBarType val="both"/>
            <c:errValType val="cust"/>
            <c:noEndCap val="0"/>
            <c:plus>
              <c:numRef>
                <c:f>[7]Hoja2!$C$1:$C$6</c:f>
                <c:numCache>
                  <c:formatCode>General</c:formatCode>
                  <c:ptCount val="6"/>
                  <c:pt idx="0">
                    <c:v>5.3610544051238699E-3</c:v>
                  </c:pt>
                  <c:pt idx="1">
                    <c:v>1.8010042605015077E-2</c:v>
                  </c:pt>
                  <c:pt idx="2">
                    <c:v>1.9329556548225761E-2</c:v>
                  </c:pt>
                  <c:pt idx="3">
                    <c:v>2.4816859621189218E-3</c:v>
                  </c:pt>
                  <c:pt idx="4">
                    <c:v>7.3058856542523708E-3</c:v>
                  </c:pt>
                  <c:pt idx="5">
                    <c:v>2.45674376162563E-2</c:v>
                  </c:pt>
                </c:numCache>
              </c:numRef>
            </c:plus>
            <c:minus>
              <c:numRef>
                <c:f>[7]Hoja2!$C$1:$C$6</c:f>
                <c:numCache>
                  <c:formatCode>General</c:formatCode>
                  <c:ptCount val="6"/>
                  <c:pt idx="0">
                    <c:v>5.3610544051238699E-3</c:v>
                  </c:pt>
                  <c:pt idx="1">
                    <c:v>1.8010042605015077E-2</c:v>
                  </c:pt>
                  <c:pt idx="2">
                    <c:v>1.9329556548225761E-2</c:v>
                  </c:pt>
                  <c:pt idx="3">
                    <c:v>2.4816859621189218E-3</c:v>
                  </c:pt>
                  <c:pt idx="4">
                    <c:v>7.3058856542523708E-3</c:v>
                  </c:pt>
                  <c:pt idx="5">
                    <c:v>2.45674376162563E-2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[7]Hoja2!$A$1:$A$6</c:f>
              <c:strCache>
                <c:ptCount val="6"/>
                <c:pt idx="0">
                  <c:v>1B</c:v>
                </c:pt>
                <c:pt idx="1">
                  <c:v>1C</c:v>
                </c:pt>
                <c:pt idx="2">
                  <c:v>1P</c:v>
                </c:pt>
                <c:pt idx="3">
                  <c:v>2B</c:v>
                </c:pt>
                <c:pt idx="4">
                  <c:v>2C</c:v>
                </c:pt>
                <c:pt idx="5">
                  <c:v>2P</c:v>
                </c:pt>
              </c:strCache>
            </c:strRef>
          </c:cat>
          <c:val>
            <c:numRef>
              <c:f>[7]Hoja2!$B$1:$B$6</c:f>
              <c:numCache>
                <c:formatCode>General</c:formatCode>
                <c:ptCount val="6"/>
                <c:pt idx="0">
                  <c:v>0.14507656851390402</c:v>
                </c:pt>
                <c:pt idx="1">
                  <c:v>0.18251266392915219</c:v>
                </c:pt>
                <c:pt idx="2">
                  <c:v>0.17900302998397269</c:v>
                </c:pt>
                <c:pt idx="3">
                  <c:v>0.16905906713929736</c:v>
                </c:pt>
                <c:pt idx="4">
                  <c:v>0.21877888136267387</c:v>
                </c:pt>
                <c:pt idx="5">
                  <c:v>0.1813427859474257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75B-47F1-A462-8C094FAD6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8354648"/>
        <c:axId val="2108344024"/>
      </c:barChart>
      <c:catAx>
        <c:axId val="2108354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8344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8344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8354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[8]Hoja4!$B$1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[8]Hoja4!$G$2:$G$5</c:f>
                <c:numCache>
                  <c:formatCode>General</c:formatCode>
                  <c:ptCount val="4"/>
                  <c:pt idx="0">
                    <c:v>1.9843777544623189E-3</c:v>
                  </c:pt>
                  <c:pt idx="1">
                    <c:v>8.3006689805795988E-4</c:v>
                  </c:pt>
                  <c:pt idx="2">
                    <c:v>2.9091430029339629E-3</c:v>
                  </c:pt>
                  <c:pt idx="3">
                    <c:v>1.2512785951698057E-2</c:v>
                  </c:pt>
                </c:numCache>
              </c:numRef>
            </c:plus>
            <c:minus>
              <c:numRef>
                <c:f>[8]Hoja4!$G$2:$G$5</c:f>
                <c:numCache>
                  <c:formatCode>General</c:formatCode>
                  <c:ptCount val="4"/>
                  <c:pt idx="0">
                    <c:v>1.9843777544623189E-3</c:v>
                  </c:pt>
                  <c:pt idx="1">
                    <c:v>8.3006689805795988E-4</c:v>
                  </c:pt>
                  <c:pt idx="2">
                    <c:v>2.9091430029339629E-3</c:v>
                  </c:pt>
                  <c:pt idx="3">
                    <c:v>1.2512785951698057E-2</c:v>
                  </c:pt>
                </c:numCache>
              </c:numRef>
            </c:minus>
          </c:errBars>
          <c:cat>
            <c:strRef>
              <c:f>[8]Hoja4!$A$2:$A$5</c:f>
              <c:strCache>
                <c:ptCount val="4"/>
                <c:pt idx="0">
                  <c:v>PBS</c:v>
                </c:pt>
                <c:pt idx="1">
                  <c:v>PBS +  NaCl 0,5 M</c:v>
                </c:pt>
                <c:pt idx="2">
                  <c:v>PBS +  NaCl 0,5 M + Triton 1%</c:v>
                </c:pt>
                <c:pt idx="3">
                  <c:v>PBS +  NaCl 0,5 M + Tween 20 0,5%</c:v>
                </c:pt>
              </c:strCache>
            </c:strRef>
          </c:cat>
          <c:val>
            <c:numRef>
              <c:f>[8]Hoja4!$B$2:$B$5</c:f>
              <c:numCache>
                <c:formatCode>General</c:formatCode>
                <c:ptCount val="4"/>
                <c:pt idx="0">
                  <c:v>-5.2169277709323454E-2</c:v>
                </c:pt>
                <c:pt idx="1">
                  <c:v>-9.2831664751901067E-3</c:v>
                </c:pt>
                <c:pt idx="2">
                  <c:v>-7.0827178729689841E-3</c:v>
                </c:pt>
                <c:pt idx="3">
                  <c:v>-2.3320220896147409E-2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EA-45FD-98AF-1427201648A1}"/>
            </c:ext>
          </c:extLst>
        </c:ser>
        <c:ser>
          <c:idx val="1"/>
          <c:order val="1"/>
          <c:tx>
            <c:strRef>
              <c:f>[8]Hoja4!$C$1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[8]Hoja4!$H$2:$H$5</c:f>
                <c:numCache>
                  <c:formatCode>General</c:formatCode>
                  <c:ptCount val="4"/>
                  <c:pt idx="0">
                    <c:v>2.9356483362032323E-2</c:v>
                  </c:pt>
                  <c:pt idx="1">
                    <c:v>3.1097565527025157E-2</c:v>
                  </c:pt>
                  <c:pt idx="2">
                    <c:v>1.7952020999404551E-2</c:v>
                  </c:pt>
                  <c:pt idx="3">
                    <c:v>5.0734097106980396E-2</c:v>
                  </c:pt>
                </c:numCache>
              </c:numRef>
            </c:plus>
            <c:minus>
              <c:numRef>
                <c:f>[8]Hoja4!$H$2:$H$5</c:f>
                <c:numCache>
                  <c:formatCode>General</c:formatCode>
                  <c:ptCount val="4"/>
                  <c:pt idx="0">
                    <c:v>2.9356483362032323E-2</c:v>
                  </c:pt>
                  <c:pt idx="1">
                    <c:v>3.1097565527025157E-2</c:v>
                  </c:pt>
                  <c:pt idx="2">
                    <c:v>1.7952020999404551E-2</c:v>
                  </c:pt>
                  <c:pt idx="3">
                    <c:v>5.0734097106980396E-2</c:v>
                  </c:pt>
                </c:numCache>
              </c:numRef>
            </c:minus>
          </c:errBars>
          <c:cat>
            <c:strRef>
              <c:f>[8]Hoja4!$A$2:$A$5</c:f>
              <c:strCache>
                <c:ptCount val="4"/>
                <c:pt idx="0">
                  <c:v>PBS</c:v>
                </c:pt>
                <c:pt idx="1">
                  <c:v>PBS +  NaCl 0,5 M</c:v>
                </c:pt>
                <c:pt idx="2">
                  <c:v>PBS +  NaCl 0,5 M + Triton 1%</c:v>
                </c:pt>
                <c:pt idx="3">
                  <c:v>PBS +  NaCl 0,5 M + Tween 20 0,5%</c:v>
                </c:pt>
              </c:strCache>
            </c:strRef>
          </c:cat>
          <c:val>
            <c:numRef>
              <c:f>[8]Hoja4!$C$2:$C$5</c:f>
              <c:numCache>
                <c:formatCode>General</c:formatCode>
                <c:ptCount val="4"/>
                <c:pt idx="0">
                  <c:v>9.4328199260693538E-2</c:v>
                </c:pt>
                <c:pt idx="1">
                  <c:v>0.28709546474095959</c:v>
                </c:pt>
                <c:pt idx="2">
                  <c:v>0.18086875649652609</c:v>
                </c:pt>
                <c:pt idx="3">
                  <c:v>0.15687251360971524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EA-45FD-98AF-1427201648A1}"/>
            </c:ext>
          </c:extLst>
        </c:ser>
        <c:ser>
          <c:idx val="2"/>
          <c:order val="2"/>
          <c:tx>
            <c:strRef>
              <c:f>[8]Hoja4!$D$1</c:f>
              <c:strCache>
                <c:ptCount val="1"/>
                <c:pt idx="0">
                  <c:v>P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[8]Hoja4!$I$2:$I$5</c:f>
                <c:numCache>
                  <c:formatCode>General</c:formatCode>
                  <c:ptCount val="4"/>
                  <c:pt idx="0">
                    <c:v>3.4311325583191118E-3</c:v>
                  </c:pt>
                  <c:pt idx="1">
                    <c:v>1.8546566432280889E-3</c:v>
                  </c:pt>
                  <c:pt idx="2">
                    <c:v>8.8465545852851515E-3</c:v>
                  </c:pt>
                  <c:pt idx="3">
                    <c:v>5.0649458424676923E-3</c:v>
                  </c:pt>
                </c:numCache>
              </c:numRef>
            </c:plus>
            <c:minus>
              <c:numRef>
                <c:f>[8]Hoja4!$I$2:$I$5</c:f>
                <c:numCache>
                  <c:formatCode>General</c:formatCode>
                  <c:ptCount val="4"/>
                  <c:pt idx="0">
                    <c:v>3.4311325583191118E-3</c:v>
                  </c:pt>
                  <c:pt idx="1">
                    <c:v>1.8546566432280889E-3</c:v>
                  </c:pt>
                  <c:pt idx="2">
                    <c:v>8.8465545852851515E-3</c:v>
                  </c:pt>
                  <c:pt idx="3">
                    <c:v>5.0649458424676923E-3</c:v>
                  </c:pt>
                </c:numCache>
              </c:numRef>
            </c:minus>
          </c:errBars>
          <c:cat>
            <c:strRef>
              <c:f>[8]Hoja4!$A$2:$A$5</c:f>
              <c:strCache>
                <c:ptCount val="4"/>
                <c:pt idx="0">
                  <c:v>PBS</c:v>
                </c:pt>
                <c:pt idx="1">
                  <c:v>PBS +  NaCl 0,5 M</c:v>
                </c:pt>
                <c:pt idx="2">
                  <c:v>PBS +  NaCl 0,5 M + Triton 1%</c:v>
                </c:pt>
                <c:pt idx="3">
                  <c:v>PBS +  NaCl 0,5 M + Tween 20 0,5%</c:v>
                </c:pt>
              </c:strCache>
            </c:strRef>
          </c:cat>
          <c:val>
            <c:numRef>
              <c:f>[8]Hoja4!$D$2:$D$5</c:f>
              <c:numCache>
                <c:formatCode>General</c:formatCode>
                <c:ptCount val="4"/>
                <c:pt idx="0">
                  <c:v>-8.1094584286803828E-3</c:v>
                </c:pt>
                <c:pt idx="1">
                  <c:v>3.4304557142075608E-2</c:v>
                </c:pt>
                <c:pt idx="2">
                  <c:v>4.542480442037309E-2</c:v>
                </c:pt>
                <c:pt idx="3">
                  <c:v>1.7659521566164141E-2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EA-45FD-98AF-142720164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4536312"/>
        <c:axId val="-2094533256"/>
      </c:barChart>
      <c:catAx>
        <c:axId val="-2094536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94533256"/>
        <c:crosses val="autoZero"/>
        <c:auto val="1"/>
        <c:lblAlgn val="ctr"/>
        <c:lblOffset val="100"/>
        <c:noMultiLvlLbl val="0"/>
      </c:catAx>
      <c:valAx>
        <c:axId val="-2094533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[prot.]mg/ml (µg/µl)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094536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name>Trendline for Series 1</c:name>
            <c:spPr>
              <a:ln w="28575">
                <a:solidFill>
                  <a:srgbClr val="000000"/>
                </a:solidFill>
              </a:ln>
            </c:spPr>
            <c:trendlineType val="linear"/>
            <c:dispRSqr val="1"/>
            <c:dispEq val="0"/>
            <c:trendlineLbl>
              <c:numFmt formatCode="General" sourceLinked="0"/>
            </c:trendlineLbl>
          </c:trendline>
          <c:xVal>
            <c:numRef>
              <c:f>[1]Hoja1!$A$4:$A$9</c:f>
              <c:numCache>
                <c:formatCode>General</c:formatCode>
                <c:ptCount val="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0.5</c:v>
                </c:pt>
                <c:pt idx="5">
                  <c:v>1</c:v>
                </c:pt>
              </c:numCache>
            </c:numRef>
          </c:xVal>
          <c:yVal>
            <c:numRef>
              <c:f>[1]Hoja1!$C$4:$C$9</c:f>
              <c:numCache>
                <c:formatCode>General</c:formatCode>
                <c:ptCount val="6"/>
                <c:pt idx="0">
                  <c:v>0.57999999999999996</c:v>
                </c:pt>
                <c:pt idx="1">
                  <c:v>0.65</c:v>
                </c:pt>
                <c:pt idx="2">
                  <c:v>0.7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522-484E-B42F-14E1727CB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763320"/>
        <c:axId val="2141208536"/>
      </c:scatterChart>
      <c:valAx>
        <c:axId val="2114763320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2141208536"/>
        <c:crosses val="autoZero"/>
        <c:crossBetween val="midCat"/>
      </c:valAx>
      <c:valAx>
        <c:axId val="2141208536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2114763320"/>
        <c:crosses val="autoZero"/>
        <c:crossBetween val="midCat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Surfactant agents (proteins)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dk1">
                <a:tint val="885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[8]Hoja4!$Q$2:$Q$5</c:f>
              <c:strCache>
                <c:ptCount val="4"/>
                <c:pt idx="0">
                  <c:v>PBS</c:v>
                </c:pt>
                <c:pt idx="1">
                  <c:v>PBS +  NaCl 0.5 M</c:v>
                </c:pt>
                <c:pt idx="2">
                  <c:v>PBS +  NaCl 0.5 M + Triton 1%</c:v>
                </c:pt>
                <c:pt idx="3">
                  <c:v>PBS +  NaCl 0.5 M + Tween 20 0,5%</c:v>
                </c:pt>
              </c:strCache>
            </c:strRef>
          </c:cat>
          <c:val>
            <c:numRef>
              <c:f>[8]Hoja4!$R$2:$R$5</c:f>
              <c:numCache>
                <c:formatCode>General</c:formatCode>
                <c:ptCount val="4"/>
                <c:pt idx="0">
                  <c:v>0.146497476970017</c:v>
                </c:pt>
                <c:pt idx="1">
                  <c:v>0.29637863121614971</c:v>
                </c:pt>
                <c:pt idx="2">
                  <c:v>0.18795147436949505</c:v>
                </c:pt>
                <c:pt idx="3">
                  <c:v>0.18019273450586265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E-4074-B1C6-46CCF367FF0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096732632"/>
        <c:axId val="2137650920"/>
      </c:barChart>
      <c:catAx>
        <c:axId val="-2096732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650920"/>
        <c:crosses val="autoZero"/>
        <c:auto val="1"/>
        <c:lblAlgn val="ctr"/>
        <c:lblOffset val="100"/>
        <c:noMultiLvlLbl val="0"/>
      </c:catAx>
      <c:valAx>
        <c:axId val="21376509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proteins mg/ml (µg/µl)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-2096732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'[9]Resultado (2)'!$B$1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'[9]Resultado (2)'!$F$2:$F$4</c:f>
                <c:numCache>
                  <c:formatCode>General</c:formatCode>
                  <c:ptCount val="3"/>
                  <c:pt idx="0">
                    <c:v>1.2778536875133516E-2</c:v>
                  </c:pt>
                  <c:pt idx="1">
                    <c:v>1.814203492682807E-2</c:v>
                  </c:pt>
                  <c:pt idx="2">
                    <c:v>6.9625438606268622E-3</c:v>
                  </c:pt>
                </c:numCache>
              </c:numRef>
            </c:plus>
            <c:minus>
              <c:numRef>
                <c:f>'[9]Resultado (2)'!$F$2:$F$4</c:f>
                <c:numCache>
                  <c:formatCode>General</c:formatCode>
                  <c:ptCount val="3"/>
                  <c:pt idx="0">
                    <c:v>1.2778536875133516E-2</c:v>
                  </c:pt>
                  <c:pt idx="1">
                    <c:v>1.814203492682807E-2</c:v>
                  </c:pt>
                  <c:pt idx="2">
                    <c:v>6.9625438606268622E-3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'[9]Resultado (2)'!$A$2:$A$4</c:f>
              <c:strCache>
                <c:ptCount val="3"/>
                <c:pt idx="0">
                  <c:v>NaCl 0,5 M</c:v>
                </c:pt>
                <c:pt idx="1">
                  <c:v>NaCl 1 M</c:v>
                </c:pt>
                <c:pt idx="2">
                  <c:v>NaCl 2 M</c:v>
                </c:pt>
              </c:strCache>
            </c:strRef>
          </c:cat>
          <c:val>
            <c:numRef>
              <c:f>'[9]Resultado (2)'!$B$2:$B$4</c:f>
              <c:numCache>
                <c:formatCode>General</c:formatCode>
                <c:ptCount val="3"/>
                <c:pt idx="0">
                  <c:v>0.22145986074606905</c:v>
                </c:pt>
                <c:pt idx="1">
                  <c:v>0.20854890026283024</c:v>
                </c:pt>
                <c:pt idx="2">
                  <c:v>0.20762668879974178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7D-49C0-84B6-DAD36D7AB0E8}"/>
            </c:ext>
          </c:extLst>
        </c:ser>
        <c:ser>
          <c:idx val="1"/>
          <c:order val="1"/>
          <c:tx>
            <c:strRef>
              <c:f>'[9]Resultado (2)'!$C$1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'[9]Resultado (2)'!$G$2:$G$4</c:f>
                <c:numCache>
                  <c:formatCode>General</c:formatCode>
                  <c:ptCount val="3"/>
                  <c:pt idx="0">
                    <c:v>1.9432201324024082E-2</c:v>
                  </c:pt>
                  <c:pt idx="1">
                    <c:v>5.759208741087677E-2</c:v>
                  </c:pt>
                  <c:pt idx="2">
                    <c:v>4.2261038363589583E-2</c:v>
                  </c:pt>
                </c:numCache>
              </c:numRef>
            </c:plus>
            <c:minus>
              <c:numRef>
                <c:f>'[9]Resultado (2)'!$G$2:$G$4</c:f>
                <c:numCache>
                  <c:formatCode>General</c:formatCode>
                  <c:ptCount val="3"/>
                  <c:pt idx="0">
                    <c:v>1.9432201324024082E-2</c:v>
                  </c:pt>
                  <c:pt idx="1">
                    <c:v>5.759208741087677E-2</c:v>
                  </c:pt>
                  <c:pt idx="2">
                    <c:v>4.2261038363589583E-2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'[9]Resultado (2)'!$A$2:$A$4</c:f>
              <c:strCache>
                <c:ptCount val="3"/>
                <c:pt idx="0">
                  <c:v>NaCl 0,5 M</c:v>
                </c:pt>
                <c:pt idx="1">
                  <c:v>NaCl 1 M</c:v>
                </c:pt>
                <c:pt idx="2">
                  <c:v>NaCl 2 M</c:v>
                </c:pt>
              </c:strCache>
            </c:strRef>
          </c:cat>
          <c:val>
            <c:numRef>
              <c:f>'[9]Resultado (2)'!$C$2:$C$4</c:f>
              <c:numCache>
                <c:formatCode>General</c:formatCode>
                <c:ptCount val="3"/>
                <c:pt idx="0">
                  <c:v>0.26849264536358186</c:v>
                </c:pt>
                <c:pt idx="1">
                  <c:v>0.33489187070595289</c:v>
                </c:pt>
                <c:pt idx="2">
                  <c:v>0.36255821459860749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7D-49C0-84B6-DAD36D7AB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8219784"/>
        <c:axId val="2108207672"/>
      </c:barChart>
      <c:catAx>
        <c:axId val="2108219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8207672"/>
        <c:crosses val="autoZero"/>
        <c:auto val="1"/>
        <c:lblAlgn val="ctr"/>
        <c:lblOffset val="100"/>
        <c:noMultiLvlLbl val="0"/>
      </c:catAx>
      <c:valAx>
        <c:axId val="210820767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C(µM)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8219784"/>
        <c:crosses val="autoZero"/>
        <c:crossBetween val="between"/>
        <c:majorUnit val="0.1"/>
        <c:minorUnit val="0.0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645196984153298"/>
          <c:y val="0.37341858702513198"/>
          <c:w val="7.0967769880831796E-2"/>
          <c:h val="0.227848629371266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'[9]Resultado (2)'!$B$1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'[9]Resultado (2)'!$F$2:$F$4</c:f>
                <c:numCache>
                  <c:formatCode>General</c:formatCode>
                  <c:ptCount val="3"/>
                  <c:pt idx="0">
                    <c:v>1.2778536875133516E-2</c:v>
                  </c:pt>
                  <c:pt idx="1">
                    <c:v>1.814203492682807E-2</c:v>
                  </c:pt>
                  <c:pt idx="2">
                    <c:v>6.9625438606268622E-3</c:v>
                  </c:pt>
                </c:numCache>
              </c:numRef>
            </c:plus>
            <c:minus>
              <c:numRef>
                <c:f>'[9]Resultado (2)'!$F$2:$F$4</c:f>
                <c:numCache>
                  <c:formatCode>General</c:formatCode>
                  <c:ptCount val="3"/>
                  <c:pt idx="0">
                    <c:v>1.2778536875133516E-2</c:v>
                  </c:pt>
                  <c:pt idx="1">
                    <c:v>1.814203492682807E-2</c:v>
                  </c:pt>
                  <c:pt idx="2">
                    <c:v>6.9625438606268622E-3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'[9]Resultado (2)'!$A$2:$A$4</c:f>
              <c:strCache>
                <c:ptCount val="3"/>
                <c:pt idx="0">
                  <c:v>NaCl 0,5 M</c:v>
                </c:pt>
                <c:pt idx="1">
                  <c:v>NaCl 1 M</c:v>
                </c:pt>
                <c:pt idx="2">
                  <c:v>NaCl 2 M</c:v>
                </c:pt>
              </c:strCache>
            </c:strRef>
          </c:cat>
          <c:val>
            <c:numRef>
              <c:f>'[9]Resultado (2)'!$B$2:$B$4</c:f>
              <c:numCache>
                <c:formatCode>General</c:formatCode>
                <c:ptCount val="3"/>
                <c:pt idx="0">
                  <c:v>0.22145986074606905</c:v>
                </c:pt>
                <c:pt idx="1">
                  <c:v>0.20854890026283024</c:v>
                </c:pt>
                <c:pt idx="2">
                  <c:v>0.20762668879974178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E9-4B1D-8E49-178FBBE3C167}"/>
            </c:ext>
          </c:extLst>
        </c:ser>
        <c:ser>
          <c:idx val="1"/>
          <c:order val="1"/>
          <c:tx>
            <c:strRef>
              <c:f>'[9]Resultado (2)'!$C$1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'[9]Resultado (2)'!$G$2:$G$4</c:f>
                <c:numCache>
                  <c:formatCode>General</c:formatCode>
                  <c:ptCount val="3"/>
                  <c:pt idx="0">
                    <c:v>1.9432201324024082E-2</c:v>
                  </c:pt>
                  <c:pt idx="1">
                    <c:v>5.759208741087677E-2</c:v>
                  </c:pt>
                  <c:pt idx="2">
                    <c:v>4.2261038363589583E-2</c:v>
                  </c:pt>
                </c:numCache>
              </c:numRef>
            </c:plus>
            <c:minus>
              <c:numRef>
                <c:f>'[9]Resultado (2)'!$G$2:$G$4</c:f>
                <c:numCache>
                  <c:formatCode>General</c:formatCode>
                  <c:ptCount val="3"/>
                  <c:pt idx="0">
                    <c:v>1.9432201324024082E-2</c:v>
                  </c:pt>
                  <c:pt idx="1">
                    <c:v>5.759208741087677E-2</c:v>
                  </c:pt>
                  <c:pt idx="2">
                    <c:v>4.2261038363589583E-2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'[9]Resultado (2)'!$A$2:$A$4</c:f>
              <c:strCache>
                <c:ptCount val="3"/>
                <c:pt idx="0">
                  <c:v>NaCl 0,5 M</c:v>
                </c:pt>
                <c:pt idx="1">
                  <c:v>NaCl 1 M</c:v>
                </c:pt>
                <c:pt idx="2">
                  <c:v>NaCl 2 M</c:v>
                </c:pt>
              </c:strCache>
            </c:strRef>
          </c:cat>
          <c:val>
            <c:numRef>
              <c:f>'[9]Resultado (2)'!$C$2:$C$4</c:f>
              <c:numCache>
                <c:formatCode>General</c:formatCode>
                <c:ptCount val="3"/>
                <c:pt idx="0">
                  <c:v>0.26849264536358186</c:v>
                </c:pt>
                <c:pt idx="1">
                  <c:v>0.33489187070595289</c:v>
                </c:pt>
                <c:pt idx="2">
                  <c:v>0.36255821459860749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E9-4B1D-8E49-178FBBE3C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8053640"/>
        <c:axId val="2108045720"/>
      </c:barChart>
      <c:catAx>
        <c:axId val="2108053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8045720"/>
        <c:crosses val="autoZero"/>
        <c:auto val="1"/>
        <c:lblAlgn val="ctr"/>
        <c:lblOffset val="100"/>
        <c:noMultiLvlLbl val="0"/>
      </c:catAx>
      <c:valAx>
        <c:axId val="210804572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C(µM)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8053640"/>
        <c:crosses val="autoZero"/>
        <c:crossBetween val="between"/>
        <c:majorUnit val="0.1"/>
        <c:minorUnit val="0.0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645196984153298"/>
          <c:y val="0.37341858702513198"/>
          <c:w val="7.0967769880831796E-2"/>
          <c:h val="0.227848629371266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42204813121696E-2"/>
          <c:y val="0.10121477498492699"/>
          <c:w val="0.87368510864011995"/>
          <c:h val="0.732794970890867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[9]Hoja1!$A$17:$A$34</c:f>
              <c:strCache>
                <c:ptCount val="18"/>
                <c:pt idx="0">
                  <c:v>2B1</c:v>
                </c:pt>
                <c:pt idx="1">
                  <c:v>2B2</c:v>
                </c:pt>
                <c:pt idx="2">
                  <c:v>2B3</c:v>
                </c:pt>
                <c:pt idx="3">
                  <c:v>3B1</c:v>
                </c:pt>
                <c:pt idx="4">
                  <c:v>3B2</c:v>
                </c:pt>
                <c:pt idx="5">
                  <c:v>3B3</c:v>
                </c:pt>
                <c:pt idx="6">
                  <c:v>4B1</c:v>
                </c:pt>
                <c:pt idx="7">
                  <c:v>4B2</c:v>
                </c:pt>
                <c:pt idx="8">
                  <c:v>4B3</c:v>
                </c:pt>
                <c:pt idx="9">
                  <c:v>C1</c:v>
                </c:pt>
                <c:pt idx="10">
                  <c:v>C2</c:v>
                </c:pt>
                <c:pt idx="11">
                  <c:v>C3</c:v>
                </c:pt>
                <c:pt idx="12">
                  <c:v>C4</c:v>
                </c:pt>
                <c:pt idx="13">
                  <c:v>C5</c:v>
                </c:pt>
                <c:pt idx="14">
                  <c:v>C6</c:v>
                </c:pt>
                <c:pt idx="15">
                  <c:v>C7</c:v>
                </c:pt>
                <c:pt idx="16">
                  <c:v>C8</c:v>
                </c:pt>
                <c:pt idx="17">
                  <c:v>C9</c:v>
                </c:pt>
              </c:strCache>
            </c:strRef>
          </c:cat>
          <c:val>
            <c:numRef>
              <c:f>[9]Hoja1!$G$17:$G$34</c:f>
              <c:numCache>
                <c:formatCode>General</c:formatCode>
                <c:ptCount val="18"/>
                <c:pt idx="0">
                  <c:v>0.21408216904136115</c:v>
                </c:pt>
                <c:pt idx="1">
                  <c:v>0.23621524415548484</c:v>
                </c:pt>
                <c:pt idx="2">
                  <c:v>0.21408216904136115</c:v>
                </c:pt>
                <c:pt idx="3">
                  <c:v>0.1919490939272375</c:v>
                </c:pt>
                <c:pt idx="4">
                  <c:v>0.20578226587356477</c:v>
                </c:pt>
                <c:pt idx="5">
                  <c:v>0.22791534098768848</c:v>
                </c:pt>
                <c:pt idx="6">
                  <c:v>0.20024899709503388</c:v>
                </c:pt>
                <c:pt idx="7">
                  <c:v>0.21408216904136115</c:v>
                </c:pt>
                <c:pt idx="8">
                  <c:v>0.20854890026283024</c:v>
                </c:pt>
                <c:pt idx="9">
                  <c:v>0.25004841610181211</c:v>
                </c:pt>
                <c:pt idx="10">
                  <c:v>0.28878129755152859</c:v>
                </c:pt>
                <c:pt idx="11">
                  <c:v>0.26664822243740488</c:v>
                </c:pt>
                <c:pt idx="12">
                  <c:v>0.28878129755152859</c:v>
                </c:pt>
                <c:pt idx="13">
                  <c:v>0.39944667312214688</c:v>
                </c:pt>
                <c:pt idx="14">
                  <c:v>0.31644764144418319</c:v>
                </c:pt>
                <c:pt idx="15">
                  <c:v>0.37178032922949233</c:v>
                </c:pt>
                <c:pt idx="16">
                  <c:v>0.39944667312214688</c:v>
                </c:pt>
                <c:pt idx="17">
                  <c:v>0.31644764144418319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22-4994-B2D9-56523898D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7999496"/>
        <c:axId val="2107994360"/>
      </c:barChart>
      <c:catAx>
        <c:axId val="210799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7994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7994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7999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057859239768503E-2"/>
          <c:y val="0.10416709052364299"/>
          <c:w val="0.88266275129189398"/>
          <c:h val="0.7958365716006330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39692989489608499"/>
                  <c:y val="-2.49999796797848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[9]Hoja1!$A$2:$A$13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0.1</c:v>
                </c:pt>
                <c:pt idx="4">
                  <c:v>0.25</c:v>
                </c:pt>
                <c:pt idx="5">
                  <c:v>0.25</c:v>
                </c:pt>
                <c:pt idx="6">
                  <c:v>0.5</c:v>
                </c:pt>
                <c:pt idx="7">
                  <c:v>0.5</c:v>
                </c:pt>
                <c:pt idx="8">
                  <c:v>0.75</c:v>
                </c:pt>
                <c:pt idx="9">
                  <c:v>0.75</c:v>
                </c:pt>
                <c:pt idx="10">
                  <c:v>1</c:v>
                </c:pt>
                <c:pt idx="11">
                  <c:v>1</c:v>
                </c:pt>
              </c:numCache>
            </c:numRef>
          </c:xVal>
          <c:yVal>
            <c:numRef>
              <c:f>[9]Hoja1!$F$2:$F$13</c:f>
              <c:numCache>
                <c:formatCode>General</c:formatCode>
                <c:ptCount val="12"/>
                <c:pt idx="0">
                  <c:v>2.0000000000000018E-2</c:v>
                </c:pt>
                <c:pt idx="1">
                  <c:v>0</c:v>
                </c:pt>
                <c:pt idx="2">
                  <c:v>0.28000000000000003</c:v>
                </c:pt>
                <c:pt idx="3">
                  <c:v>0.20999999999999996</c:v>
                </c:pt>
                <c:pt idx="4">
                  <c:v>0.82000000000000006</c:v>
                </c:pt>
                <c:pt idx="5">
                  <c:v>0.91999999999999993</c:v>
                </c:pt>
                <c:pt idx="6">
                  <c:v>1.7200000000000002</c:v>
                </c:pt>
                <c:pt idx="7">
                  <c:v>1.8199999999999998</c:v>
                </c:pt>
                <c:pt idx="8">
                  <c:v>2.62</c:v>
                </c:pt>
                <c:pt idx="9">
                  <c:v>2.72</c:v>
                </c:pt>
                <c:pt idx="10">
                  <c:v>3.52</c:v>
                </c:pt>
                <c:pt idx="11">
                  <c:v>3.6199999999999997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E6-4811-924B-2BB146331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7879960"/>
        <c:axId val="2107876136"/>
      </c:scatterChart>
      <c:valAx>
        <c:axId val="2107879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7876136"/>
        <c:crosses val="autoZero"/>
        <c:crossBetween val="midCat"/>
      </c:valAx>
      <c:valAx>
        <c:axId val="2107876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78799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052599308880498E-2"/>
          <c:y val="0.10416709052364299"/>
          <c:w val="0.88966801122278205"/>
          <c:h val="0.7250029500445559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40098118530910598"/>
                  <c:y val="1.5169935601186801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'[10]Hoja1 (2)'!$A$2:$A$13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0.1</c:v>
                </c:pt>
                <c:pt idx="4">
                  <c:v>0.25</c:v>
                </c:pt>
                <c:pt idx="5">
                  <c:v>0.25</c:v>
                </c:pt>
                <c:pt idx="6">
                  <c:v>0.5</c:v>
                </c:pt>
                <c:pt idx="7">
                  <c:v>0.5</c:v>
                </c:pt>
                <c:pt idx="8">
                  <c:v>0.75</c:v>
                </c:pt>
                <c:pt idx="9">
                  <c:v>0.75</c:v>
                </c:pt>
                <c:pt idx="10">
                  <c:v>1</c:v>
                </c:pt>
                <c:pt idx="11">
                  <c:v>1</c:v>
                </c:pt>
              </c:numCache>
            </c:numRef>
          </c:xVal>
          <c:yVal>
            <c:numRef>
              <c:f>'[10]Hoja1 (2)'!$F$2:$F$13</c:f>
              <c:numCache>
                <c:formatCode>General</c:formatCode>
                <c:ptCount val="12"/>
                <c:pt idx="0">
                  <c:v>4.9999999999999989E-2</c:v>
                </c:pt>
                <c:pt idx="1">
                  <c:v>0</c:v>
                </c:pt>
                <c:pt idx="2">
                  <c:v>0.33999999999999997</c:v>
                </c:pt>
                <c:pt idx="3">
                  <c:v>0.33999999999999997</c:v>
                </c:pt>
                <c:pt idx="4">
                  <c:v>0.79999999999999993</c:v>
                </c:pt>
                <c:pt idx="5">
                  <c:v>0.76999999999999991</c:v>
                </c:pt>
                <c:pt idx="6">
                  <c:v>1.6300000000000001</c:v>
                </c:pt>
                <c:pt idx="7">
                  <c:v>1.4300000000000002</c:v>
                </c:pt>
                <c:pt idx="8">
                  <c:v>2.13</c:v>
                </c:pt>
                <c:pt idx="9">
                  <c:v>2.23</c:v>
                </c:pt>
                <c:pt idx="10">
                  <c:v>2.73</c:v>
                </c:pt>
                <c:pt idx="11">
                  <c:v>3.0300000000000002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68-4726-945C-504E83E4E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7817336"/>
        <c:axId val="2116744568"/>
      </c:scatterChart>
      <c:valAx>
        <c:axId val="2107817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6744568"/>
        <c:crosses val="autoZero"/>
        <c:crossBetween val="midCat"/>
      </c:valAx>
      <c:valAx>
        <c:axId val="2116744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78173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[10]Hoja2!$C$1:$C$6</c:f>
                <c:numCache>
                  <c:formatCode>General</c:formatCode>
                  <c:ptCount val="6"/>
                  <c:pt idx="0">
                    <c:v>2.0607249339109221E-2</c:v>
                  </c:pt>
                  <c:pt idx="1">
                    <c:v>5.8884285737142709E-2</c:v>
                  </c:pt>
                  <c:pt idx="2">
                    <c:v>2.4702008752087275E-2</c:v>
                  </c:pt>
                  <c:pt idx="3">
                    <c:v>3.8041266886093973E-2</c:v>
                  </c:pt>
                  <c:pt idx="4">
                    <c:v>0.10255495369412714</c:v>
                  </c:pt>
                  <c:pt idx="5">
                    <c:v>2.8426896562758538E-2</c:v>
                  </c:pt>
                </c:numCache>
              </c:numRef>
            </c:plus>
            <c:minus>
              <c:numRef>
                <c:f>[10]Hoja2!$C$1:$C$6</c:f>
                <c:numCache>
                  <c:formatCode>General</c:formatCode>
                  <c:ptCount val="6"/>
                  <c:pt idx="0">
                    <c:v>2.0607249339109221E-2</c:v>
                  </c:pt>
                  <c:pt idx="1">
                    <c:v>5.8884285737142709E-2</c:v>
                  </c:pt>
                  <c:pt idx="2">
                    <c:v>2.4702008752087275E-2</c:v>
                  </c:pt>
                  <c:pt idx="3">
                    <c:v>3.8041266886093973E-2</c:v>
                  </c:pt>
                  <c:pt idx="4">
                    <c:v>0.10255495369412714</c:v>
                  </c:pt>
                  <c:pt idx="5">
                    <c:v>2.8426896562758538E-2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[10]Hoja2!$A$1:$A$6</c:f>
              <c:strCache>
                <c:ptCount val="6"/>
                <c:pt idx="0">
                  <c:v>3B</c:v>
                </c:pt>
                <c:pt idx="1">
                  <c:v>3C</c:v>
                </c:pt>
                <c:pt idx="2">
                  <c:v>3P</c:v>
                </c:pt>
                <c:pt idx="3">
                  <c:v>4B</c:v>
                </c:pt>
                <c:pt idx="4">
                  <c:v>4C</c:v>
                </c:pt>
                <c:pt idx="5">
                  <c:v>4P</c:v>
                </c:pt>
              </c:strCache>
            </c:strRef>
          </c:cat>
          <c:val>
            <c:numRef>
              <c:f>[10]Hoja2!$B$1:$B$6</c:f>
              <c:numCache>
                <c:formatCode>General</c:formatCode>
                <c:ptCount val="6"/>
                <c:pt idx="0">
                  <c:v>0.20003047994185366</c:v>
                </c:pt>
                <c:pt idx="1">
                  <c:v>0.25981805819324283</c:v>
                </c:pt>
                <c:pt idx="2">
                  <c:v>0.21292583995685918</c:v>
                </c:pt>
                <c:pt idx="3">
                  <c:v>0.28912569459098264</c:v>
                </c:pt>
                <c:pt idx="4">
                  <c:v>0.35360249466601018</c:v>
                </c:pt>
                <c:pt idx="5">
                  <c:v>0.29381491641462104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8B-4951-B611-4776E425B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196520"/>
        <c:axId val="2116773304"/>
      </c:barChart>
      <c:catAx>
        <c:axId val="2116196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116773304"/>
        <c:crosses val="autoZero"/>
        <c:auto val="1"/>
        <c:lblAlgn val="ctr"/>
        <c:lblOffset val="100"/>
        <c:noMultiLvlLbl val="0"/>
      </c:catAx>
      <c:valAx>
        <c:axId val="211677330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1161965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[11]Resultado!$B$1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[11]Resultado!$F$2:$F$5</c:f>
                <c:numCache>
                  <c:formatCode>General</c:formatCode>
                  <c:ptCount val="4"/>
                  <c:pt idx="0">
                    <c:v>1.9843777544623189E-3</c:v>
                  </c:pt>
                  <c:pt idx="1">
                    <c:v>8.3006689805795988E-4</c:v>
                  </c:pt>
                  <c:pt idx="2">
                    <c:v>9.8086244112477136E-4</c:v>
                  </c:pt>
                  <c:pt idx="3">
                    <c:v>9.6060850223630718E-4</c:v>
                  </c:pt>
                </c:numCache>
              </c:numRef>
            </c:plus>
            <c:minus>
              <c:numRef>
                <c:f>[11]Resultado!$F$2:$F$5</c:f>
                <c:numCache>
                  <c:formatCode>General</c:formatCode>
                  <c:ptCount val="4"/>
                  <c:pt idx="0">
                    <c:v>1.9843777544623189E-3</c:v>
                  </c:pt>
                  <c:pt idx="1">
                    <c:v>8.3006689805795988E-4</c:v>
                  </c:pt>
                  <c:pt idx="2">
                    <c:v>9.8086244112477136E-4</c:v>
                  </c:pt>
                  <c:pt idx="3">
                    <c:v>9.6060850223630718E-4</c:v>
                  </c:pt>
                </c:numCache>
              </c:numRef>
            </c:minus>
          </c:errBars>
          <c:cat>
            <c:strRef>
              <c:f>[11]Resultado!$A$2:$A$5</c:f>
              <c:strCache>
                <c:ptCount val="4"/>
                <c:pt idx="0">
                  <c:v>PBS</c:v>
                </c:pt>
                <c:pt idx="1">
                  <c:v>PBS + NaCl 0,5 M</c:v>
                </c:pt>
                <c:pt idx="2">
                  <c:v>PBS + NaCl 1,0 M</c:v>
                </c:pt>
                <c:pt idx="3">
                  <c:v>PBS + NaCl 2,0 M</c:v>
                </c:pt>
              </c:strCache>
            </c:strRef>
          </c:cat>
          <c:val>
            <c:numRef>
              <c:f>[11]Resultado!$B$2:$B$5</c:f>
              <c:numCache>
                <c:formatCode>General</c:formatCode>
                <c:ptCount val="4"/>
                <c:pt idx="0">
                  <c:v>-1.6927770932345654E-4</c:v>
                </c:pt>
                <c:pt idx="1">
                  <c:v>4.2716833524809893E-2</c:v>
                </c:pt>
                <c:pt idx="2">
                  <c:v>5.4744092251760947E-2</c:v>
                </c:pt>
                <c:pt idx="3">
                  <c:v>1.4260748309393362E-2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48-468A-9A78-822E414F2A4C}"/>
            </c:ext>
          </c:extLst>
        </c:ser>
        <c:ser>
          <c:idx val="1"/>
          <c:order val="1"/>
          <c:tx>
            <c:strRef>
              <c:f>[11]Resultado!$C$1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[11]Resultado!$G$2:$G$5</c:f>
                <c:numCache>
                  <c:formatCode>General</c:formatCode>
                  <c:ptCount val="4"/>
                  <c:pt idx="0">
                    <c:v>2.9356483362032323E-2</c:v>
                  </c:pt>
                  <c:pt idx="1">
                    <c:v>3.1097565527025157E-2</c:v>
                  </c:pt>
                  <c:pt idx="2">
                    <c:v>0.18943462970497602</c:v>
                  </c:pt>
                  <c:pt idx="3">
                    <c:v>4.1671246047033039E-2</c:v>
                  </c:pt>
                </c:numCache>
              </c:numRef>
            </c:plus>
            <c:minus>
              <c:numRef>
                <c:f>[11]Resultado!$G$2:$G$5</c:f>
                <c:numCache>
                  <c:formatCode>General</c:formatCode>
                  <c:ptCount val="4"/>
                  <c:pt idx="0">
                    <c:v>2.9356483362032323E-2</c:v>
                  </c:pt>
                  <c:pt idx="1">
                    <c:v>3.1097565527025157E-2</c:v>
                  </c:pt>
                  <c:pt idx="2">
                    <c:v>0.18943462970497602</c:v>
                  </c:pt>
                  <c:pt idx="3">
                    <c:v>4.1671246047033039E-2</c:v>
                  </c:pt>
                </c:numCache>
              </c:numRef>
            </c:minus>
          </c:errBars>
          <c:cat>
            <c:strRef>
              <c:f>[11]Resultado!$A$2:$A$5</c:f>
              <c:strCache>
                <c:ptCount val="4"/>
                <c:pt idx="0">
                  <c:v>PBS</c:v>
                </c:pt>
                <c:pt idx="1">
                  <c:v>PBS + NaCl 0,5 M</c:v>
                </c:pt>
                <c:pt idx="2">
                  <c:v>PBS + NaCl 1,0 M</c:v>
                </c:pt>
                <c:pt idx="3">
                  <c:v>PBS + NaCl 2,0 M</c:v>
                </c:pt>
              </c:strCache>
            </c:strRef>
          </c:cat>
          <c:val>
            <c:numRef>
              <c:f>[11]Resultado!$C$2:$C$5</c:f>
              <c:numCache>
                <c:formatCode>General</c:formatCode>
                <c:ptCount val="4"/>
                <c:pt idx="0">
                  <c:v>0.14632819926069354</c:v>
                </c:pt>
                <c:pt idx="1">
                  <c:v>0.33909546474095958</c:v>
                </c:pt>
                <c:pt idx="2">
                  <c:v>0.50070262248820119</c:v>
                </c:pt>
                <c:pt idx="3">
                  <c:v>0.52425914408411078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48-468A-9A78-822E414F2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4293832"/>
        <c:axId val="2133776136"/>
      </c:barChart>
      <c:catAx>
        <c:axId val="2084293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3776136"/>
        <c:crosses val="autoZero"/>
        <c:auto val="1"/>
        <c:lblAlgn val="ctr"/>
        <c:lblOffset val="100"/>
        <c:noMultiLvlLbl val="0"/>
      </c:catAx>
      <c:valAx>
        <c:axId val="2133776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[prot.]mg/ml (µg/µl)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84293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Recta</a:t>
            </a:r>
            <a:r>
              <a:rPr lang="es-ES" baseline="0"/>
              <a:t> patrón</a:t>
            </a:r>
            <a:endParaRPr lang="es-E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6235498687663999"/>
                  <c:y val="-0.185544254884806"/>
                </c:manualLayout>
              </c:layout>
              <c:numFmt formatCode="General" sourceLinked="0"/>
            </c:trendlineLbl>
          </c:trendline>
          <c:xVal>
            <c:numRef>
              <c:f>[11]BCA2!$B$6:$B$12</c:f>
              <c:numCache>
                <c:formatCode>General</c:formatCode>
                <c:ptCount val="7"/>
                <c:pt idx="0">
                  <c:v>1</c:v>
                </c:pt>
                <c:pt idx="1">
                  <c:v>0.5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3.125E-2</c:v>
                </c:pt>
                <c:pt idx="6">
                  <c:v>0</c:v>
                </c:pt>
              </c:numCache>
            </c:numRef>
          </c:xVal>
          <c:yVal>
            <c:numRef>
              <c:f>[11]BCA2!$F$6:$F$12</c:f>
              <c:numCache>
                <c:formatCode>General</c:formatCode>
                <c:ptCount val="7"/>
                <c:pt idx="0">
                  <c:v>0.60310225000000006</c:v>
                </c:pt>
                <c:pt idx="1">
                  <c:v>0.32223875000000002</c:v>
                </c:pt>
                <c:pt idx="2">
                  <c:v>0.19286324999999999</c:v>
                </c:pt>
                <c:pt idx="3">
                  <c:v>0.11098975</c:v>
                </c:pt>
                <c:pt idx="4">
                  <c:v>6.4645750000000002E-2</c:v>
                </c:pt>
                <c:pt idx="5">
                  <c:v>3.6573250000000002E-2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5E-46AF-9521-7B0ACDB5E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0840440"/>
        <c:axId val="2133752456"/>
      </c:scatterChart>
      <c:valAx>
        <c:axId val="2140840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[BSA]mg/ml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33752456"/>
        <c:crosses val="autoZero"/>
        <c:crossBetween val="midCat"/>
      </c:valAx>
      <c:valAx>
        <c:axId val="2133752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Absorbancias</a:t>
                </a:r>
                <a:r>
                  <a:rPr lang="es-ES" baseline="0"/>
                  <a:t> 550nm</a:t>
                </a:r>
                <a:endParaRPr lang="es-E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408404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Recta</a:t>
            </a:r>
            <a:r>
              <a:rPr lang="es-ES" baseline="0"/>
              <a:t> patrón</a:t>
            </a:r>
            <a:endParaRPr lang="es-E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6235498687663999"/>
                  <c:y val="-0.185544254884806"/>
                </c:manualLayout>
              </c:layout>
              <c:numFmt formatCode="General" sourceLinked="0"/>
            </c:trendlineLbl>
          </c:trendline>
          <c:xVal>
            <c:numRef>
              <c:f>[11]BCA3!$B$6:$B$12</c:f>
              <c:numCache>
                <c:formatCode>General</c:formatCode>
                <c:ptCount val="7"/>
                <c:pt idx="0">
                  <c:v>1</c:v>
                </c:pt>
                <c:pt idx="1">
                  <c:v>0.5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3.125E-2</c:v>
                </c:pt>
                <c:pt idx="6">
                  <c:v>0</c:v>
                </c:pt>
              </c:numCache>
            </c:numRef>
          </c:xVal>
          <c:yVal>
            <c:numRef>
              <c:f>[11]BCA3!$F$6:$F$12</c:f>
              <c:numCache>
                <c:formatCode>General</c:formatCode>
                <c:ptCount val="7"/>
                <c:pt idx="0">
                  <c:v>0.69716399999999989</c:v>
                </c:pt>
                <c:pt idx="1">
                  <c:v>0.38352950000000002</c:v>
                </c:pt>
                <c:pt idx="2">
                  <c:v>0.21197899999999997</c:v>
                </c:pt>
                <c:pt idx="3">
                  <c:v>0.1205355</c:v>
                </c:pt>
                <c:pt idx="4">
                  <c:v>7.6916999999999999E-2</c:v>
                </c:pt>
                <c:pt idx="5">
                  <c:v>3.5156000000000007E-2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B6-4A11-942F-F5A45E392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0672824"/>
        <c:axId val="2140678232"/>
      </c:scatterChart>
      <c:valAx>
        <c:axId val="2140672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[BSA]mg/ml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40678232"/>
        <c:crosses val="autoZero"/>
        <c:crossBetween val="midCat"/>
      </c:valAx>
      <c:valAx>
        <c:axId val="21406782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Absorbancias</a:t>
                </a:r>
                <a:r>
                  <a:rPr lang="es-ES" baseline="0"/>
                  <a:t> 550nm</a:t>
                </a:r>
                <a:endParaRPr lang="es-E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406728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name>Trendline for Series 1</c:name>
            <c:spPr>
              <a:ln w="28575">
                <a:solidFill>
                  <a:srgbClr val="000000"/>
                </a:solidFill>
              </a:ln>
            </c:spPr>
            <c:trendlineType val="linear"/>
            <c:dispRSqr val="1"/>
            <c:dispEq val="0"/>
            <c:trendlineLbl>
              <c:numFmt formatCode="General" sourceLinked="0"/>
            </c:trendlineLbl>
          </c:trendline>
          <c:xVal>
            <c:numRef>
              <c:f>[1]Hoja1!$J$16:$J$26</c:f>
              <c:numCache>
                <c:formatCode>General</c:formatCode>
                <c:ptCount val="11"/>
                <c:pt idx="0">
                  <c:v>0</c:v>
                </c:pt>
                <c:pt idx="1">
                  <c:v>0.05</c:v>
                </c:pt>
                <c:pt idx="2">
                  <c:v>0.05</c:v>
                </c:pt>
                <c:pt idx="3">
                  <c:v>0.1</c:v>
                </c:pt>
                <c:pt idx="4">
                  <c:v>0.1</c:v>
                </c:pt>
                <c:pt idx="5">
                  <c:v>0.25</c:v>
                </c:pt>
                <c:pt idx="6">
                  <c:v>0.25</c:v>
                </c:pt>
                <c:pt idx="9">
                  <c:v>1</c:v>
                </c:pt>
                <c:pt idx="10">
                  <c:v>1</c:v>
                </c:pt>
              </c:numCache>
            </c:numRef>
          </c:xVal>
          <c:yVal>
            <c:numRef>
              <c:f>[1]Hoja1!$L$16:$L$26</c:f>
              <c:numCache>
                <c:formatCode>General</c:formatCode>
                <c:ptCount val="11"/>
                <c:pt idx="0">
                  <c:v>0.57999999999999996</c:v>
                </c:pt>
                <c:pt idx="1">
                  <c:v>0.65</c:v>
                </c:pt>
                <c:pt idx="2">
                  <c:v>0.66</c:v>
                </c:pt>
                <c:pt idx="3">
                  <c:v>0.7</c:v>
                </c:pt>
                <c:pt idx="4">
                  <c:v>0.85</c:v>
                </c:pt>
                <c:pt idx="5">
                  <c:v>1.5</c:v>
                </c:pt>
                <c:pt idx="6">
                  <c:v>1.5</c:v>
                </c:pt>
                <c:pt idx="9">
                  <c:v>3.4</c:v>
                </c:pt>
                <c:pt idx="10">
                  <c:v>3.2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33B-49DA-BFB2-51EC5DF69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023928"/>
        <c:axId val="2114042136"/>
      </c:scatterChart>
      <c:valAx>
        <c:axId val="2114023928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2114042136"/>
        <c:crosses val="autoZero"/>
        <c:crossBetween val="midCat"/>
      </c:valAx>
      <c:valAx>
        <c:axId val="2114042136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2114023928"/>
        <c:crosses val="autoZero"/>
        <c:crossBetween val="midCat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Recta</a:t>
            </a:r>
            <a:r>
              <a:rPr lang="es-ES" baseline="0"/>
              <a:t> patrón</a:t>
            </a:r>
            <a:endParaRPr lang="es-E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6235498687663999"/>
                  <c:y val="-0.185544254884806"/>
                </c:manualLayout>
              </c:layout>
              <c:numFmt formatCode="General" sourceLinked="0"/>
            </c:trendlineLbl>
          </c:trendline>
          <c:xVal>
            <c:numRef>
              <c:f>[11]BCA4!$B$6:$B$12</c:f>
              <c:numCache>
                <c:formatCode>General</c:formatCode>
                <c:ptCount val="7"/>
                <c:pt idx="0">
                  <c:v>1</c:v>
                </c:pt>
                <c:pt idx="1">
                  <c:v>0.5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3.125E-2</c:v>
                </c:pt>
                <c:pt idx="6">
                  <c:v>0</c:v>
                </c:pt>
              </c:numCache>
            </c:numRef>
          </c:xVal>
          <c:yVal>
            <c:numRef>
              <c:f>[11]BCA4!$F$6:$F$12</c:f>
              <c:numCache>
                <c:formatCode>General</c:formatCode>
                <c:ptCount val="7"/>
                <c:pt idx="0">
                  <c:v>0.68576309999999996</c:v>
                </c:pt>
                <c:pt idx="1">
                  <c:v>0.37717959999999995</c:v>
                </c:pt>
                <c:pt idx="2">
                  <c:v>0.20566560000000003</c:v>
                </c:pt>
                <c:pt idx="3">
                  <c:v>0.11929360000000003</c:v>
                </c:pt>
                <c:pt idx="4">
                  <c:v>6.8024100000000004E-2</c:v>
                </c:pt>
                <c:pt idx="5">
                  <c:v>3.691460000000002E-2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00-4363-B56E-069ACBFE3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2803688"/>
        <c:axId val="2132808280"/>
      </c:scatterChart>
      <c:valAx>
        <c:axId val="2132803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[BSA]mg/ml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32808280"/>
        <c:crosses val="autoZero"/>
        <c:crossBetween val="midCat"/>
      </c:valAx>
      <c:valAx>
        <c:axId val="2132808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Absorbancias</a:t>
                </a:r>
                <a:r>
                  <a:rPr lang="es-ES" baseline="0"/>
                  <a:t> 550nm</a:t>
                </a:r>
                <a:endParaRPr lang="es-E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328036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23660931272501"/>
          <c:y val="6.3260340632603398E-2"/>
          <c:w val="0.67031126664722496"/>
          <c:h val="0.8783454987834550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[12]Resultado!$B$1</c:f>
              <c:strCache>
                <c:ptCount val="1"/>
                <c:pt idx="0">
                  <c:v>Blanco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cat>
            <c:strRef>
              <c:f>[12]Resultado!$A$2:$A$5</c:f>
              <c:strCache>
                <c:ptCount val="4"/>
                <c:pt idx="0">
                  <c:v>PBS (NaCl0,1 M)</c:v>
                </c:pt>
                <c:pt idx="1">
                  <c:v>PBS + NaCl 0,5 M</c:v>
                </c:pt>
                <c:pt idx="2">
                  <c:v>PBS + NaCl 1,0 M</c:v>
                </c:pt>
                <c:pt idx="3">
                  <c:v>PBS + NaCl 2,0 M</c:v>
                </c:pt>
              </c:strCache>
            </c:strRef>
          </c:cat>
          <c:val>
            <c:numRef>
              <c:f>[12]Resultado!$B$2:$B$5</c:f>
              <c:numCache>
                <c:formatCode>General</c:formatCode>
                <c:ptCount val="4"/>
                <c:pt idx="0">
                  <c:v>0</c:v>
                </c:pt>
                <c:pt idx="1">
                  <c:v>4.2716833524809893E-2</c:v>
                </c:pt>
                <c:pt idx="2">
                  <c:v>5.4744092251760947E-2</c:v>
                </c:pt>
                <c:pt idx="3">
                  <c:v>1.4260748309393362E-2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174-4BEB-8FAA-882241CBF887}"/>
            </c:ext>
          </c:extLst>
        </c:ser>
        <c:ser>
          <c:idx val="1"/>
          <c:order val="1"/>
          <c:tx>
            <c:strRef>
              <c:f>[12]Resultado!$C$1</c:f>
              <c:strCache>
                <c:ptCount val="1"/>
                <c:pt idx="0">
                  <c:v>Control</c:v>
                </c:pt>
              </c:strCache>
            </c:strRef>
          </c:tx>
          <c:spPr>
            <a:solidFill>
              <a:srgbClr val="C0504D"/>
            </a:solidFill>
          </c:spPr>
          <c:invertIfNegative val="1"/>
          <c:cat>
            <c:strRef>
              <c:f>[12]Resultado!$A$2:$A$5</c:f>
              <c:strCache>
                <c:ptCount val="4"/>
                <c:pt idx="0">
                  <c:v>PBS (NaCl0,1 M)</c:v>
                </c:pt>
                <c:pt idx="1">
                  <c:v>PBS + NaCl 0,5 M</c:v>
                </c:pt>
                <c:pt idx="2">
                  <c:v>PBS + NaCl 1,0 M</c:v>
                </c:pt>
                <c:pt idx="3">
                  <c:v>PBS + NaCl 2,0 M</c:v>
                </c:pt>
              </c:strCache>
            </c:strRef>
          </c:cat>
          <c:val>
            <c:numRef>
              <c:f>[12]Resultado!$C$2:$C$5</c:f>
              <c:numCache>
                <c:formatCode>General</c:formatCode>
                <c:ptCount val="4"/>
                <c:pt idx="0">
                  <c:v>0.14632819926069354</c:v>
                </c:pt>
                <c:pt idx="1">
                  <c:v>0.33909546474095958</c:v>
                </c:pt>
                <c:pt idx="2">
                  <c:v>0.50070262248820119</c:v>
                </c:pt>
                <c:pt idx="3">
                  <c:v>0.52425914408411078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4174-4BEB-8FAA-882241CBF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2905160"/>
        <c:axId val="2113566424"/>
      </c:barChart>
      <c:catAx>
        <c:axId val="2112905160"/>
        <c:scaling>
          <c:orientation val="minMax"/>
        </c:scaling>
        <c:delete val="0"/>
        <c:axPos val="b"/>
        <c:numFmt formatCode="General" sourceLinked="0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2113566424"/>
        <c:crosses val="autoZero"/>
        <c:auto val="1"/>
        <c:lblAlgn val="ctr"/>
        <c:lblOffset val="100"/>
        <c:noMultiLvlLbl val="1"/>
      </c:catAx>
      <c:valAx>
        <c:axId val="21135664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/>
                </a:pPr>
                <a:r>
                  <a:rPr lang="es-ES"/>
                  <a:t>[prot.]mg/ml (µg/µl)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2112905160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Ionic Strength (proteins)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[12]Resultado!$K$1</c:f>
              <c:strCache>
                <c:ptCount val="1"/>
                <c:pt idx="0">
                  <c:v>Fuerza iónica (proteínas)</c:v>
                </c:pt>
              </c:strCache>
            </c:strRef>
          </c:tx>
          <c:spPr>
            <a:solidFill>
              <a:schemeClr val="dk1">
                <a:tint val="885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[12]Resultado!$J$2:$J$5</c:f>
              <c:strCache>
                <c:ptCount val="4"/>
                <c:pt idx="0">
                  <c:v>PBS (NaCl 0.1 M)</c:v>
                </c:pt>
                <c:pt idx="1">
                  <c:v>PBS + NaCl 0.5 M</c:v>
                </c:pt>
                <c:pt idx="2">
                  <c:v>PBS + NaCl 1.0 M</c:v>
                </c:pt>
                <c:pt idx="3">
                  <c:v>PBS + NaCl 2.0 M</c:v>
                </c:pt>
              </c:strCache>
            </c:strRef>
          </c:cat>
          <c:val>
            <c:numRef>
              <c:f>[12]Resultado!$K$2:$K$5</c:f>
              <c:numCache>
                <c:formatCode>General</c:formatCode>
                <c:ptCount val="4"/>
                <c:pt idx="0">
                  <c:v>0.14632819926069354</c:v>
                </c:pt>
                <c:pt idx="1">
                  <c:v>0.29637863121614971</c:v>
                </c:pt>
                <c:pt idx="2">
                  <c:v>0.44595853023644022</c:v>
                </c:pt>
                <c:pt idx="3">
                  <c:v>0.50999839577471739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42-45D9-9F9D-77C474E521C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082097320"/>
        <c:axId val="2115495720"/>
      </c:barChart>
      <c:catAx>
        <c:axId val="2082097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5495720"/>
        <c:crosses val="autoZero"/>
        <c:auto val="1"/>
        <c:lblAlgn val="ctr"/>
        <c:lblOffset val="100"/>
        <c:noMultiLvlLbl val="0"/>
      </c:catAx>
      <c:valAx>
        <c:axId val="21154957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proteins mg/ml (µg/µl)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2082097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'[13]Resultado (2)'!$B$1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'[13]Resultado (2)'!$F$2:$F$4</c:f>
                <c:numCache>
                  <c:formatCode>General</c:formatCode>
                  <c:ptCount val="3"/>
                  <c:pt idx="0">
                    <c:v>1.2778536875133516E-2</c:v>
                  </c:pt>
                  <c:pt idx="1">
                    <c:v>1.814203492682807E-2</c:v>
                  </c:pt>
                  <c:pt idx="2">
                    <c:v>6.9625438606268622E-3</c:v>
                  </c:pt>
                </c:numCache>
              </c:numRef>
            </c:plus>
            <c:minus>
              <c:numRef>
                <c:f>'[13]Resultado (2)'!$F$2:$F$4</c:f>
                <c:numCache>
                  <c:formatCode>General</c:formatCode>
                  <c:ptCount val="3"/>
                  <c:pt idx="0">
                    <c:v>1.2778536875133516E-2</c:v>
                  </c:pt>
                  <c:pt idx="1">
                    <c:v>1.814203492682807E-2</c:v>
                  </c:pt>
                  <c:pt idx="2">
                    <c:v>6.9625438606268622E-3</c:v>
                  </c:pt>
                </c:numCache>
              </c:numRef>
            </c:minus>
          </c:errBars>
          <c:cat>
            <c:strRef>
              <c:f>'[13]Resultado (2)'!$A$2:$A$4</c:f>
              <c:strCache>
                <c:ptCount val="3"/>
                <c:pt idx="0">
                  <c:v>PBS + NaCl 0,5 M</c:v>
                </c:pt>
                <c:pt idx="1">
                  <c:v>PBS + NaCl 1,0 M</c:v>
                </c:pt>
                <c:pt idx="2">
                  <c:v>PBS + NaCl 2,0 M</c:v>
                </c:pt>
              </c:strCache>
            </c:strRef>
          </c:cat>
          <c:val>
            <c:numRef>
              <c:f>'[13]Resultado (2)'!$B$2:$B$4</c:f>
              <c:numCache>
                <c:formatCode>General</c:formatCode>
                <c:ptCount val="3"/>
                <c:pt idx="0">
                  <c:v>0.22145986074606905</c:v>
                </c:pt>
                <c:pt idx="1">
                  <c:v>0.20854890026283024</c:v>
                </c:pt>
                <c:pt idx="2">
                  <c:v>0.20762668879974178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9A-4094-81B8-AA351F9CA960}"/>
            </c:ext>
          </c:extLst>
        </c:ser>
        <c:ser>
          <c:idx val="1"/>
          <c:order val="1"/>
          <c:tx>
            <c:strRef>
              <c:f>'[13]Resultado (2)'!$C$1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'[13]Resultado (2)'!$G$2:$G$4</c:f>
                <c:numCache>
                  <c:formatCode>General</c:formatCode>
                  <c:ptCount val="3"/>
                  <c:pt idx="0">
                    <c:v>1.9432201324024082E-2</c:v>
                  </c:pt>
                  <c:pt idx="1">
                    <c:v>5.759208741087677E-2</c:v>
                  </c:pt>
                  <c:pt idx="2">
                    <c:v>4.2261038363589583E-2</c:v>
                  </c:pt>
                </c:numCache>
              </c:numRef>
            </c:plus>
            <c:minus>
              <c:numRef>
                <c:f>'[13]Resultado (2)'!$G$2:$G$4</c:f>
                <c:numCache>
                  <c:formatCode>General</c:formatCode>
                  <c:ptCount val="3"/>
                  <c:pt idx="0">
                    <c:v>1.9432201324024082E-2</c:v>
                  </c:pt>
                  <c:pt idx="1">
                    <c:v>5.759208741087677E-2</c:v>
                  </c:pt>
                  <c:pt idx="2">
                    <c:v>4.2261038363589583E-2</c:v>
                  </c:pt>
                </c:numCache>
              </c:numRef>
            </c:minus>
          </c:errBars>
          <c:cat>
            <c:strRef>
              <c:f>'[13]Resultado (2)'!$A$2:$A$4</c:f>
              <c:strCache>
                <c:ptCount val="3"/>
                <c:pt idx="0">
                  <c:v>PBS + NaCl 0,5 M</c:v>
                </c:pt>
                <c:pt idx="1">
                  <c:v>PBS + NaCl 1,0 M</c:v>
                </c:pt>
                <c:pt idx="2">
                  <c:v>PBS + NaCl 2,0 M</c:v>
                </c:pt>
              </c:strCache>
            </c:strRef>
          </c:cat>
          <c:val>
            <c:numRef>
              <c:f>'[13]Resultado (2)'!$C$2:$C$4</c:f>
              <c:numCache>
                <c:formatCode>General</c:formatCode>
                <c:ptCount val="3"/>
                <c:pt idx="0">
                  <c:v>0.26849264536358186</c:v>
                </c:pt>
                <c:pt idx="1">
                  <c:v>0.33489187070595289</c:v>
                </c:pt>
                <c:pt idx="2">
                  <c:v>0.36255821459860749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9A-4094-81B8-AA351F9CA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7609592"/>
        <c:axId val="2137009064"/>
      </c:barChart>
      <c:catAx>
        <c:axId val="2137609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7009064"/>
        <c:crosses val="autoZero"/>
        <c:auto val="1"/>
        <c:lblAlgn val="ctr"/>
        <c:lblOffset val="100"/>
        <c:noMultiLvlLbl val="0"/>
      </c:catAx>
      <c:valAx>
        <c:axId val="2137009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C(µM)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37609592"/>
        <c:crosses val="autoZero"/>
        <c:crossBetween val="between"/>
        <c:majorUnit val="0.1"/>
        <c:minorUnit val="0.01"/>
      </c:valAx>
    </c:plotArea>
    <c:legend>
      <c:legendPos val="r"/>
      <c:layout>
        <c:manualLayout>
          <c:xMode val="edge"/>
          <c:yMode val="edge"/>
          <c:x val="0.94505409990440103"/>
          <c:y val="0.399015498146993"/>
          <c:w val="4.0293004259489902E-2"/>
          <c:h val="0.1773402213986640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'[13]Resultado (2)'!$B$8</c:f>
              <c:strCache>
                <c:ptCount val="1"/>
                <c:pt idx="0">
                  <c:v>Proteínas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'[13]Resultado (2)'!$A$9:$A$11</c:f>
              <c:strCache>
                <c:ptCount val="3"/>
                <c:pt idx="0">
                  <c:v>PBS + NaCl 0,5 M</c:v>
                </c:pt>
                <c:pt idx="1">
                  <c:v>PBS + NaCl 1,0 M</c:v>
                </c:pt>
                <c:pt idx="2">
                  <c:v>PBS + NaCl 2,0 M</c:v>
                </c:pt>
              </c:strCache>
            </c:strRef>
          </c:cat>
          <c:val>
            <c:numRef>
              <c:f>'[13]Resultado (2)'!$B$9:$B$11</c:f>
              <c:numCache>
                <c:formatCode>General</c:formatCode>
                <c:ptCount val="3"/>
                <c:pt idx="0">
                  <c:v>4.7032784617512813E-2</c:v>
                </c:pt>
                <c:pt idx="1">
                  <c:v>0.12634297044312265</c:v>
                </c:pt>
                <c:pt idx="2">
                  <c:v>0.15493152579886571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D-48F4-B971-EF1E20D9A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3565080"/>
        <c:axId val="2133568344"/>
      </c:barChart>
      <c:catAx>
        <c:axId val="2133565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133568344"/>
        <c:crosses val="autoZero"/>
        <c:auto val="1"/>
        <c:lblAlgn val="ctr"/>
        <c:lblOffset val="100"/>
        <c:noMultiLvlLbl val="0"/>
      </c:catAx>
      <c:valAx>
        <c:axId val="213356834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1335650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123511118050204"/>
          <c:y val="0.44607736367052597"/>
          <c:w val="7.6543256018069994E-2"/>
          <c:h val="8.8235082923840302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'[13]Resultado (2)'!$B$42:$B$44</c:f>
              <c:numCache>
                <c:formatCode>General</c:formatCode>
                <c:ptCount val="3"/>
                <c:pt idx="0">
                  <c:v>0.5</c:v>
                </c:pt>
                <c:pt idx="1">
                  <c:v>1</c:v>
                </c:pt>
                <c:pt idx="2">
                  <c:v>2</c:v>
                </c:pt>
              </c:numCache>
            </c:numRef>
          </c:xVal>
          <c:yVal>
            <c:numRef>
              <c:f>'[13]Resultado (2)'!$C$42:$C$44</c:f>
              <c:numCache>
                <c:formatCode>General</c:formatCode>
                <c:ptCount val="3"/>
                <c:pt idx="0">
                  <c:v>4.7032784617512813E-2</c:v>
                </c:pt>
                <c:pt idx="1">
                  <c:v>0.12634297044312265</c:v>
                </c:pt>
                <c:pt idx="2">
                  <c:v>0.15493152579886571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94-44C6-B6DD-2407C0C90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3599512"/>
        <c:axId val="2133604616"/>
      </c:scatterChart>
      <c:valAx>
        <c:axId val="2133599512"/>
        <c:scaling>
          <c:orientation val="minMax"/>
          <c:max val="2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3604616"/>
        <c:crosses val="autoZero"/>
        <c:crossBetween val="midCat"/>
      </c:valAx>
      <c:valAx>
        <c:axId val="213360461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13359951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42204813121696E-2"/>
          <c:y val="0.10121477498492699"/>
          <c:w val="0.87368510864011995"/>
          <c:h val="0.732794970890867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[13]Hoja1!$A$17:$A$34</c:f>
              <c:strCache>
                <c:ptCount val="18"/>
                <c:pt idx="0">
                  <c:v>2B1</c:v>
                </c:pt>
                <c:pt idx="1">
                  <c:v>2B2</c:v>
                </c:pt>
                <c:pt idx="2">
                  <c:v>2B3</c:v>
                </c:pt>
                <c:pt idx="3">
                  <c:v>3B1</c:v>
                </c:pt>
                <c:pt idx="4">
                  <c:v>3B2</c:v>
                </c:pt>
                <c:pt idx="5">
                  <c:v>3B3</c:v>
                </c:pt>
                <c:pt idx="6">
                  <c:v>4B1</c:v>
                </c:pt>
                <c:pt idx="7">
                  <c:v>4B2</c:v>
                </c:pt>
                <c:pt idx="8">
                  <c:v>4B3</c:v>
                </c:pt>
                <c:pt idx="9">
                  <c:v>C1</c:v>
                </c:pt>
                <c:pt idx="10">
                  <c:v>C2</c:v>
                </c:pt>
                <c:pt idx="11">
                  <c:v>C3</c:v>
                </c:pt>
                <c:pt idx="12">
                  <c:v>C4</c:v>
                </c:pt>
                <c:pt idx="13">
                  <c:v>C5</c:v>
                </c:pt>
                <c:pt idx="14">
                  <c:v>C6</c:v>
                </c:pt>
                <c:pt idx="15">
                  <c:v>C7</c:v>
                </c:pt>
                <c:pt idx="16">
                  <c:v>C8</c:v>
                </c:pt>
                <c:pt idx="17">
                  <c:v>C9</c:v>
                </c:pt>
              </c:strCache>
            </c:strRef>
          </c:cat>
          <c:val>
            <c:numRef>
              <c:f>[13]Hoja1!$G$17:$G$34</c:f>
              <c:numCache>
                <c:formatCode>General</c:formatCode>
                <c:ptCount val="18"/>
                <c:pt idx="0">
                  <c:v>0.21408216904136115</c:v>
                </c:pt>
                <c:pt idx="1">
                  <c:v>0.23621524415548484</c:v>
                </c:pt>
                <c:pt idx="2">
                  <c:v>0.21408216904136115</c:v>
                </c:pt>
                <c:pt idx="3">
                  <c:v>0.1919490939272375</c:v>
                </c:pt>
                <c:pt idx="4">
                  <c:v>0.20578226587356477</c:v>
                </c:pt>
                <c:pt idx="5">
                  <c:v>0.22791534098768848</c:v>
                </c:pt>
                <c:pt idx="6">
                  <c:v>0.20024899709503388</c:v>
                </c:pt>
                <c:pt idx="7">
                  <c:v>0.21408216904136115</c:v>
                </c:pt>
                <c:pt idx="8">
                  <c:v>0.20854890026283024</c:v>
                </c:pt>
                <c:pt idx="9">
                  <c:v>0.25004841610181211</c:v>
                </c:pt>
                <c:pt idx="10">
                  <c:v>0.28878129755152859</c:v>
                </c:pt>
                <c:pt idx="11">
                  <c:v>0.26664822243740488</c:v>
                </c:pt>
                <c:pt idx="12">
                  <c:v>0.28878129755152859</c:v>
                </c:pt>
                <c:pt idx="13">
                  <c:v>0.39944667312214688</c:v>
                </c:pt>
                <c:pt idx="14">
                  <c:v>0.31644764144418319</c:v>
                </c:pt>
                <c:pt idx="15">
                  <c:v>0.37178032922949233</c:v>
                </c:pt>
                <c:pt idx="16">
                  <c:v>0.39944667312214688</c:v>
                </c:pt>
                <c:pt idx="17">
                  <c:v>0.31644764144418319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5-4026-BA1A-FFD501E11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3652776"/>
        <c:axId val="2133656088"/>
      </c:barChart>
      <c:catAx>
        <c:axId val="2133652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3656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3656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36527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057859239768503E-2"/>
          <c:y val="0.10416709052364299"/>
          <c:w val="0.88266275129189398"/>
          <c:h val="0.7958365716006330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39692989489608499"/>
                  <c:y val="-2.49999796797848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[13]Hoja1!$A$2:$A$13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0.1</c:v>
                </c:pt>
                <c:pt idx="4">
                  <c:v>0.25</c:v>
                </c:pt>
                <c:pt idx="5">
                  <c:v>0.25</c:v>
                </c:pt>
                <c:pt idx="6">
                  <c:v>0.5</c:v>
                </c:pt>
                <c:pt idx="7">
                  <c:v>0.5</c:v>
                </c:pt>
                <c:pt idx="8">
                  <c:v>0.75</c:v>
                </c:pt>
                <c:pt idx="9">
                  <c:v>0.75</c:v>
                </c:pt>
                <c:pt idx="10">
                  <c:v>1</c:v>
                </c:pt>
                <c:pt idx="11">
                  <c:v>1</c:v>
                </c:pt>
              </c:numCache>
            </c:numRef>
          </c:xVal>
          <c:yVal>
            <c:numRef>
              <c:f>[13]Hoja1!$F$2:$F$13</c:f>
              <c:numCache>
                <c:formatCode>General</c:formatCode>
                <c:ptCount val="12"/>
                <c:pt idx="0">
                  <c:v>2.0000000000000018E-2</c:v>
                </c:pt>
                <c:pt idx="1">
                  <c:v>0</c:v>
                </c:pt>
                <c:pt idx="2">
                  <c:v>0.28000000000000003</c:v>
                </c:pt>
                <c:pt idx="3">
                  <c:v>0.20999999999999996</c:v>
                </c:pt>
                <c:pt idx="4">
                  <c:v>0.82000000000000006</c:v>
                </c:pt>
                <c:pt idx="5">
                  <c:v>0.91999999999999993</c:v>
                </c:pt>
                <c:pt idx="6">
                  <c:v>1.7200000000000002</c:v>
                </c:pt>
                <c:pt idx="7">
                  <c:v>1.8199999999999998</c:v>
                </c:pt>
                <c:pt idx="8">
                  <c:v>2.62</c:v>
                </c:pt>
                <c:pt idx="9">
                  <c:v>2.72</c:v>
                </c:pt>
                <c:pt idx="10">
                  <c:v>3.52</c:v>
                </c:pt>
                <c:pt idx="11">
                  <c:v>3.6199999999999997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CD-4982-A844-5F19B79E9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3688424"/>
        <c:axId val="2133702536"/>
      </c:scatterChart>
      <c:valAx>
        <c:axId val="2133688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3702536"/>
        <c:crosses val="autoZero"/>
        <c:crossBetween val="midCat"/>
      </c:valAx>
      <c:valAx>
        <c:axId val="2133702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36884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'Tamp Extrac F.Iónica'!$E$14</c:f>
              <c:strCache>
                <c:ptCount val="1"/>
                <c:pt idx="0">
                  <c:v>Ionic Strength- Malondialdehide (MDA)</c:v>
                </c:pt>
              </c:strCache>
            </c:strRef>
          </c:tx>
          <c:spPr>
            <a:solidFill>
              <a:schemeClr val="dk1">
                <a:tint val="885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'Tamp Extrac F.Iónica'!$D$15:$D$18</c:f>
              <c:strCache>
                <c:ptCount val="4"/>
                <c:pt idx="0">
                  <c:v>PBS</c:v>
                </c:pt>
                <c:pt idx="1">
                  <c:v>PBS + NaCl 0.5 M</c:v>
                </c:pt>
                <c:pt idx="2">
                  <c:v>PBS + NaCl 1.0 M</c:v>
                </c:pt>
                <c:pt idx="3">
                  <c:v>PBS + NaCl 2.0 M</c:v>
                </c:pt>
              </c:strCache>
            </c:strRef>
          </c:cat>
          <c:val>
            <c:numRef>
              <c:f>'Tamp Extrac F.Iónica'!$E$15:$E$18</c:f>
              <c:numCache>
                <c:formatCode>General</c:formatCode>
                <c:ptCount val="4"/>
                <c:pt idx="0">
                  <c:v>3.6999999999999998E-2</c:v>
                </c:pt>
                <c:pt idx="1">
                  <c:v>4.7E-2</c:v>
                </c:pt>
                <c:pt idx="2">
                  <c:v>0.126</c:v>
                </c:pt>
                <c:pt idx="3">
                  <c:v>0.155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45-4C01-AD82-8D8BDC224E6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50422376"/>
        <c:axId val="550422704"/>
      </c:barChart>
      <c:catAx>
        <c:axId val="550422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422704"/>
        <c:crosses val="autoZero"/>
        <c:auto val="1"/>
        <c:lblAlgn val="ctr"/>
        <c:lblOffset val="100"/>
        <c:noMultiLvlLbl val="0"/>
      </c:catAx>
      <c:valAx>
        <c:axId val="55042270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MDA (µM)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550422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493838955062"/>
          <c:y val="7.4184083746875795E-2"/>
          <c:w val="0.80594090122296402"/>
          <c:h val="0.804155467816134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[14]Hoja2!$B$1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[14]Hoja2!$F$2:$F$3</c:f>
                <c:numCache>
                  <c:formatCode>General</c:formatCode>
                  <c:ptCount val="2"/>
                  <c:pt idx="0">
                    <c:v>8.1546648190625164E-3</c:v>
                  </c:pt>
                  <c:pt idx="1">
                    <c:v>2.6659019898554979E-2</c:v>
                  </c:pt>
                </c:numCache>
              </c:numRef>
            </c:plus>
            <c:minus>
              <c:numRef>
                <c:f>[14]Hoja2!$F$2:$F$3</c:f>
                <c:numCache>
                  <c:formatCode>General</c:formatCode>
                  <c:ptCount val="2"/>
                  <c:pt idx="0">
                    <c:v>8.1546648190625164E-3</c:v>
                  </c:pt>
                  <c:pt idx="1">
                    <c:v>2.6659019898554979E-2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[14]Hoja2!$A$2:$A$3</c:f>
              <c:strCache>
                <c:ptCount val="2"/>
                <c:pt idx="0">
                  <c:v>QiaShredder</c:v>
                </c:pt>
                <c:pt idx="1">
                  <c:v>Eppendorf </c:v>
                </c:pt>
              </c:strCache>
            </c:strRef>
          </c:cat>
          <c:val>
            <c:numRef>
              <c:f>[14]Hoja2!$B$2:$B$3</c:f>
              <c:numCache>
                <c:formatCode>General</c:formatCode>
                <c:ptCount val="2"/>
                <c:pt idx="0">
                  <c:v>0.24034839924670434</c:v>
                </c:pt>
                <c:pt idx="1">
                  <c:v>0.15324858757062146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A0-4E2F-BCE4-6D88B93F8A02}"/>
            </c:ext>
          </c:extLst>
        </c:ser>
        <c:ser>
          <c:idx val="1"/>
          <c:order val="1"/>
          <c:tx>
            <c:strRef>
              <c:f>[14]Hoja2!$C$1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[14]Hoja2!$G$2:$G$3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4.9936919575321185E-3</c:v>
                  </c:pt>
                </c:numCache>
              </c:numRef>
            </c:plus>
            <c:minus>
              <c:numRef>
                <c:f>[14]Hoja2!$G$2:$G$3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4.9936919575321185E-3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[14]Hoja2!$A$2:$A$3</c:f>
              <c:strCache>
                <c:ptCount val="2"/>
                <c:pt idx="0">
                  <c:v>QiaShredder</c:v>
                </c:pt>
                <c:pt idx="1">
                  <c:v>Eppendorf </c:v>
                </c:pt>
              </c:strCache>
            </c:strRef>
          </c:cat>
          <c:val>
            <c:numRef>
              <c:f>[14]Hoja2!$C$2:$C$3</c:f>
              <c:numCache>
                <c:formatCode>General</c:formatCode>
                <c:ptCount val="2"/>
                <c:pt idx="0">
                  <c:v>0.31567796610169491</c:v>
                </c:pt>
                <c:pt idx="1">
                  <c:v>0.11793785310734464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A0-4E2F-BCE4-6D88B93F8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4"/>
        <c:axId val="2140175784"/>
        <c:axId val="2140179032"/>
      </c:barChart>
      <c:catAx>
        <c:axId val="2140175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017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01790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800" b="1" i="0" u="none" strike="noStrike" baseline="0">
                    <a:effectLst/>
                  </a:rPr>
                  <a:t>C(µM</a:t>
                </a:r>
                <a:r>
                  <a:rPr lang="es-ES" sz="800" b="0" i="0" u="none" strike="noStrike" baseline="0">
                    <a:effectLst/>
                  </a:rPr>
                  <a:t>)</a:t>
                </a:r>
                <a:r>
                  <a:rPr lang="es-ES" sz="800" b="0" i="0" u="none" strike="noStrike" baseline="0"/>
                  <a:t> </a:t>
                </a:r>
                <a:endParaRPr lang="es-E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0175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40000286865322"/>
          <c:y val="0.4183668258146"/>
          <c:w val="4.2500012969974701E-2"/>
          <c:h val="0.1224488270676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name>Trendline for Series 1</c:name>
            <c:spPr>
              <a:ln w="28575">
                <a:solidFill>
                  <a:srgbClr val="000000"/>
                </a:solidFill>
              </a:ln>
            </c:spPr>
            <c:trendlineType val="linear"/>
            <c:dispRSqr val="1"/>
            <c:dispEq val="0"/>
            <c:trendlineLbl>
              <c:numFmt formatCode="General" sourceLinked="0"/>
            </c:trendlineLbl>
          </c:trendline>
          <c:xVal>
            <c:numRef>
              <c:f>[1]Hoja1!$N$3:$N$7</c:f>
              <c:numCache>
                <c:formatCode>General</c:formatCode>
                <c:ptCount val="5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1</c:v>
                </c:pt>
              </c:numCache>
            </c:numRef>
          </c:xVal>
          <c:yVal>
            <c:numRef>
              <c:f>[1]Hoja1!$O$3:$O$7</c:f>
              <c:numCache>
                <c:formatCode>General</c:formatCode>
                <c:ptCount val="5"/>
                <c:pt idx="0">
                  <c:v>0.57999999999999996</c:v>
                </c:pt>
                <c:pt idx="1">
                  <c:v>0.65500000000000003</c:v>
                </c:pt>
                <c:pt idx="2">
                  <c:v>0.77500000000000002</c:v>
                </c:pt>
                <c:pt idx="3">
                  <c:v>1.5</c:v>
                </c:pt>
                <c:pt idx="4">
                  <c:v>3.3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49A-40BB-A4AE-3AABA61A6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254440"/>
        <c:axId val="2114249544"/>
      </c:scatterChart>
      <c:valAx>
        <c:axId val="2114254440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2114249544"/>
        <c:crosses val="autoZero"/>
        <c:crossBetween val="midCat"/>
      </c:valAx>
      <c:valAx>
        <c:axId val="2114249544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2114254440"/>
        <c:crosses val="autoZero"/>
        <c:crossBetween val="midCat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66366370543897E-2"/>
          <c:y val="0.15493011020752001"/>
          <c:w val="0.82906213570083198"/>
          <c:h val="0.6338049963034919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37688691131493801"/>
                  <c:y val="-0.11971873440083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[14]Hoja1!$A$2:$A$7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0.25</c:v>
                </c:pt>
                <c:pt idx="3">
                  <c:v>0.5</c:v>
                </c:pt>
                <c:pt idx="4">
                  <c:v>0.75</c:v>
                </c:pt>
                <c:pt idx="5">
                  <c:v>1</c:v>
                </c:pt>
              </c:numCache>
            </c:numRef>
          </c:xVal>
          <c:yVal>
            <c:numRef>
              <c:f>[14]Hoja1!$F$2:$F$7</c:f>
              <c:numCache>
                <c:formatCode>General</c:formatCode>
                <c:ptCount val="6"/>
                <c:pt idx="0">
                  <c:v>0</c:v>
                </c:pt>
                <c:pt idx="2">
                  <c:v>0.69</c:v>
                </c:pt>
                <c:pt idx="3">
                  <c:v>1.39</c:v>
                </c:pt>
                <c:pt idx="4">
                  <c:v>2.19</c:v>
                </c:pt>
                <c:pt idx="5">
                  <c:v>2.79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DE0-4751-911A-C91A1D7FB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0211640"/>
        <c:axId val="2140214936"/>
      </c:scatterChart>
      <c:valAx>
        <c:axId val="2140211640"/>
        <c:scaling>
          <c:orientation val="minMax"/>
          <c:max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0214936"/>
        <c:crosses val="autoZero"/>
        <c:crossBetween val="midCat"/>
      </c:valAx>
      <c:valAx>
        <c:axId val="2140214936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021164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8567335243501E-2"/>
          <c:y val="7.7844425179560597E-2"/>
          <c:w val="0.90544412607449898"/>
          <c:h val="0.78742630085478604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CBB-4C39-A3DE-A31583BFAC41}"/>
              </c:ext>
            </c:extLst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CBB-4C39-A3DE-A31583BFAC41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CBB-4C39-A3DE-A31583BFAC41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CBB-4C39-A3DE-A31583BFAC41}"/>
              </c:ext>
            </c:extLst>
          </c:dPt>
          <c:errBars>
            <c:errBarType val="both"/>
            <c:errValType val="cust"/>
            <c:noEndCap val="0"/>
            <c:plus>
              <c:numRef>
                <c:f>[14]Hoja1!$I$29:$I$32</c:f>
                <c:numCache>
                  <c:formatCode>General</c:formatCode>
                  <c:ptCount val="4"/>
                  <c:pt idx="0">
                    <c:v>8.1546648190625164E-3</c:v>
                  </c:pt>
                  <c:pt idx="1">
                    <c:v>0</c:v>
                  </c:pt>
                  <c:pt idx="2">
                    <c:v>2.6659019898554979E-2</c:v>
                  </c:pt>
                  <c:pt idx="3">
                    <c:v>4.9936919575321185E-3</c:v>
                  </c:pt>
                </c:numCache>
              </c:numRef>
            </c:plus>
            <c:minus>
              <c:numRef>
                <c:f>[14]Hoja1!$I$29:$I$32</c:f>
                <c:numCache>
                  <c:formatCode>General</c:formatCode>
                  <c:ptCount val="4"/>
                  <c:pt idx="0">
                    <c:v>8.1546648190625164E-3</c:v>
                  </c:pt>
                  <c:pt idx="1">
                    <c:v>0</c:v>
                  </c:pt>
                  <c:pt idx="2">
                    <c:v>2.6659019898554979E-2</c:v>
                  </c:pt>
                  <c:pt idx="3">
                    <c:v>4.9936919575321185E-3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[14]Hoja1!$G$29:$G$32</c:f>
              <c:strCache>
                <c:ptCount val="4"/>
                <c:pt idx="0">
                  <c:v>1B</c:v>
                </c:pt>
                <c:pt idx="1">
                  <c:v>1C</c:v>
                </c:pt>
                <c:pt idx="2">
                  <c:v>2B</c:v>
                </c:pt>
                <c:pt idx="3">
                  <c:v>2C</c:v>
                </c:pt>
              </c:strCache>
            </c:strRef>
          </c:cat>
          <c:val>
            <c:numRef>
              <c:f>[14]Hoja1!$H$29:$H$32</c:f>
              <c:numCache>
                <c:formatCode>General</c:formatCode>
                <c:ptCount val="4"/>
                <c:pt idx="0">
                  <c:v>0.24034839924670434</c:v>
                </c:pt>
                <c:pt idx="1">
                  <c:v>0.31567796610169491</c:v>
                </c:pt>
                <c:pt idx="2">
                  <c:v>0.15324858757062146</c:v>
                </c:pt>
                <c:pt idx="3">
                  <c:v>0.11793785310734464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BB-4C39-A3DE-A31583BFA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090328"/>
        <c:axId val="2141093624"/>
      </c:barChart>
      <c:catAx>
        <c:axId val="2141090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1093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1093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1090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conventional</a:t>
            </a:r>
            <a:r>
              <a:rPr lang="en-US" baseline="0"/>
              <a:t> Vs p</a:t>
            </a:r>
            <a:r>
              <a:rPr lang="en-US"/>
              <a:t>erforated eppendorf method -MDA</a:t>
            </a:r>
            <a:r>
              <a:rPr lang="en-US" baseline="0"/>
              <a:t> extraction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'Eppendorf perforado'!$AA$12</c:f>
              <c:strCache>
                <c:ptCount val="1"/>
                <c:pt idx="0">
                  <c:v>Perforated eppendorf method (Posa et al 2011)</c:v>
                </c:pt>
              </c:strCache>
            </c:strRef>
          </c:tx>
          <c:spPr>
            <a:solidFill>
              <a:schemeClr val="dk1">
                <a:tint val="885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'Eppendorf perforado'!$Z$13:$Z$14</c:f>
              <c:strCache>
                <c:ptCount val="2"/>
                <c:pt idx="0">
                  <c:v>Conventional method</c:v>
                </c:pt>
                <c:pt idx="1">
                  <c:v>Perforated eppendorf </c:v>
                </c:pt>
              </c:strCache>
            </c:strRef>
          </c:cat>
          <c:val>
            <c:numRef>
              <c:f>'Eppendorf perforado'!$AA$13:$AA$14</c:f>
              <c:numCache>
                <c:formatCode>General</c:formatCode>
                <c:ptCount val="2"/>
                <c:pt idx="0">
                  <c:v>7.4999999999999997E-2</c:v>
                </c:pt>
                <c:pt idx="1">
                  <c:v>3.5000000000000003E-2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7-405E-B234-BBB0B25BB48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50423032"/>
        <c:axId val="550420736"/>
      </c:barChart>
      <c:catAx>
        <c:axId val="550423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420736"/>
        <c:crosses val="autoZero"/>
        <c:auto val="1"/>
        <c:lblAlgn val="ctr"/>
        <c:lblOffset val="100"/>
        <c:noMultiLvlLbl val="0"/>
      </c:catAx>
      <c:valAx>
        <c:axId val="5504207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MDA (µM)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550423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>
        <c:manualLayout>
          <c:xMode val="edge"/>
          <c:yMode val="edge"/>
          <c:x val="0.28545406824147002"/>
          <c:y val="7.407407407407409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'Veloc centrifugac'!$B$1</c:f>
              <c:strCache>
                <c:ptCount val="1"/>
                <c:pt idx="0">
                  <c:v>Velocidad de centrifugación</c:v>
                </c:pt>
              </c:strCache>
            </c:strRef>
          </c:tx>
          <c:invertIfNegative val="0"/>
          <c:val>
            <c:numRef>
              <c:f>'Veloc centrifugac'!$B$2:$B$4</c:f>
              <c:numCache>
                <c:formatCode>General</c:formatCode>
                <c:ptCount val="3"/>
                <c:pt idx="0">
                  <c:v>13</c:v>
                </c:pt>
                <c:pt idx="1">
                  <c:v>19</c:v>
                </c:pt>
                <c:pt idx="2">
                  <c:v>12.33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C0-4F09-98FF-C3F4230E3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121160"/>
        <c:axId val="2141124104"/>
      </c:barChart>
      <c:catAx>
        <c:axId val="2141121160"/>
        <c:scaling>
          <c:orientation val="minMax"/>
        </c:scaling>
        <c:delete val="0"/>
        <c:axPos val="b"/>
        <c:majorTickMark val="out"/>
        <c:minorTickMark val="none"/>
        <c:tickLblPos val="nextTo"/>
        <c:crossAx val="2141124104"/>
        <c:crosses val="autoZero"/>
        <c:auto val="1"/>
        <c:lblAlgn val="ctr"/>
        <c:lblOffset val="100"/>
        <c:noMultiLvlLbl val="0"/>
      </c:catAx>
      <c:valAx>
        <c:axId val="2141124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1121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Centrifugation</a:t>
            </a:r>
            <a:r>
              <a:rPr lang="en-US" baseline="0"/>
              <a:t> speed- Tear volume extracted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'Veloc centrifugac'!$B$1</c:f>
              <c:strCache>
                <c:ptCount val="1"/>
                <c:pt idx="0">
                  <c:v>Velocidad de centrifugación</c:v>
                </c:pt>
              </c:strCache>
            </c:strRef>
          </c:tx>
          <c:spPr>
            <a:solidFill>
              <a:schemeClr val="dk1">
                <a:tint val="885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'Veloc centrifugac'!$A$2:$A$4</c:f>
              <c:strCache>
                <c:ptCount val="3"/>
                <c:pt idx="0">
                  <c:v>500 rpm</c:v>
                </c:pt>
                <c:pt idx="1">
                  <c:v>1000 rpm</c:v>
                </c:pt>
                <c:pt idx="2">
                  <c:v>5000 rpm</c:v>
                </c:pt>
              </c:strCache>
            </c:strRef>
          </c:cat>
          <c:val>
            <c:numRef>
              <c:f>'Veloc centrifugac'!$B$2:$B$4</c:f>
              <c:numCache>
                <c:formatCode>General</c:formatCode>
                <c:ptCount val="3"/>
                <c:pt idx="0">
                  <c:v>13</c:v>
                </c:pt>
                <c:pt idx="1">
                  <c:v>19</c:v>
                </c:pt>
                <c:pt idx="2">
                  <c:v>12.33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9C-4888-A7AC-6F032471A3C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141157448"/>
        <c:axId val="2141160392"/>
      </c:barChart>
      <c:catAx>
        <c:axId val="2141157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160392"/>
        <c:crosses val="autoZero"/>
        <c:auto val="1"/>
        <c:lblAlgn val="ctr"/>
        <c:lblOffset val="100"/>
        <c:noMultiLvlLbl val="0"/>
      </c:catAx>
      <c:valAx>
        <c:axId val="21411603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tear</a:t>
                </a:r>
                <a:r>
                  <a:rPr lang="es-ES" baseline="0"/>
                  <a:t> volume (microlitres)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2141157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Ionic strength - </a:t>
            </a:r>
            <a:r>
              <a:rPr lang="en-GB"/>
              <a:t>malondialdehyde</a:t>
            </a:r>
            <a:r>
              <a:rPr lang="es-ES"/>
              <a:t> (MDA)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'Tampones extract'!$E$1</c:f>
              <c:strCache>
                <c:ptCount val="1"/>
                <c:pt idx="0">
                  <c:v>Ionic strength (Malondialdehide-MDA)</c:v>
                </c:pt>
              </c:strCache>
            </c:strRef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'Tampones extract'!$D$2:$D$5</c:f>
              <c:strCache>
                <c:ptCount val="4"/>
                <c:pt idx="0">
                  <c:v>PBS</c:v>
                </c:pt>
                <c:pt idx="1">
                  <c:v>PBS +  NaCl 0.5 M</c:v>
                </c:pt>
                <c:pt idx="2">
                  <c:v>PBS +  NaCl 0.5 M + Triton 1%</c:v>
                </c:pt>
                <c:pt idx="3">
                  <c:v>PBS +  NaCl 0.5 M + Tween 20 0,5%</c:v>
                </c:pt>
              </c:strCache>
            </c:strRef>
          </c:cat>
          <c:val>
            <c:numRef>
              <c:f>'Tampones extract'!$E$2:$E$5</c:f>
              <c:numCache>
                <c:formatCode>0.000</c:formatCode>
                <c:ptCount val="4"/>
                <c:pt idx="0">
                  <c:v>3.7436095415248172E-2</c:v>
                </c:pt>
                <c:pt idx="1">
                  <c:v>4.9719814223376513E-2</c:v>
                </c:pt>
                <c:pt idx="2">
                  <c:v>2.5790720030011011E-2</c:v>
                </c:pt>
                <c:pt idx="3">
                  <c:v>5.2753745515931594E-3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24-497C-8B9D-35B13DF0AE8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078491288"/>
        <c:axId val="2078316216"/>
        <c:extLst>
          <c:ext xmlns:c15="http://schemas.microsoft.com/office/drawing/2012/chart" uri="{02D57815-91ED-43cb-92C2-25804820EDAC}">
            <c15:filteredBarSeries>
              <c15:ser>
                <c:idx val="0"/>
                <c:order val="1"/>
                <c:tx>
                  <c:strRef>
                    <c:extLst>
                      <c:ext uri="{02D57815-91ED-43cb-92C2-25804820EDAC}">
                        <c15:formulaRef>
                          <c15:sqref>'[15]Resultado (2)'!$B$8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:tx>
                <c:spPr>
                  <a:solidFill>
                    <a:schemeClr val="dk1">
                      <a:tint val="885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'[15]Resultado (2)'!$A$9:$A$11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'[15]Resultado (2)'!$B$9:$B$11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124-497C-8B9D-35B13DF0AE8F}"/>
                  </c:ext>
                </c:extLst>
              </c15:ser>
            </c15:filteredBarSeries>
          </c:ext>
        </c:extLst>
      </c:barChart>
      <c:catAx>
        <c:axId val="2078491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8316216"/>
        <c:crosses val="autoZero"/>
        <c:auto val="1"/>
        <c:lblAlgn val="ctr"/>
        <c:lblOffset val="100"/>
        <c:noMultiLvlLbl val="0"/>
      </c:catAx>
      <c:valAx>
        <c:axId val="207831621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 MDA </a:t>
                </a:r>
                <a:r>
                  <a:rPr lang="mr-IN"/>
                  <a:t>(µM)</a:t>
                </a:r>
                <a:endParaRPr lang="es-ES_tradnl"/>
              </a:p>
              <a:p>
                <a:pPr>
                  <a:defRPr/>
                </a:pPr>
                <a:endParaRPr lang="mr-I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crossAx val="2078491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404650862697"/>
          <c:y val="8.3601286173633396E-2"/>
          <c:w val="0.85807572427779299"/>
          <c:h val="0.6977491961414790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43588950312873997"/>
                  <c:y val="-6.4308681672025697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[2]Hoja1!$A$5:$A$9</c:f>
              <c:numCache>
                <c:formatCode>General</c:formatCode>
                <c:ptCount val="5"/>
                <c:pt idx="0">
                  <c:v>0.5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</c:numCache>
            </c:numRef>
          </c:xVal>
          <c:yVal>
            <c:numRef>
              <c:f>[2]Hoja1!$C$5:$C$9</c:f>
              <c:numCache>
                <c:formatCode>General</c:formatCode>
                <c:ptCount val="5"/>
                <c:pt idx="0">
                  <c:v>4.7</c:v>
                </c:pt>
                <c:pt idx="1">
                  <c:v>18.399999999999999</c:v>
                </c:pt>
                <c:pt idx="2">
                  <c:v>34.4</c:v>
                </c:pt>
                <c:pt idx="3">
                  <c:v>53.3</c:v>
                </c:pt>
                <c:pt idx="4">
                  <c:v>75.2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BD-42AF-AF9F-55CD5EE7A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542776"/>
        <c:axId val="2114558168"/>
      </c:scatterChart>
      <c:valAx>
        <c:axId val="2114542776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9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 (</a:t>
                </a:r>
                <a:r>
                  <a:rPr lang="es-ES" sz="925" b="1" i="0" u="none" strike="noStrike" baseline="0">
                    <a:solidFill>
                      <a:srgbClr val="000000"/>
                    </a:solidFill>
                    <a:latin typeface="Symbol"/>
                    <a:cs typeface="Arial"/>
                  </a:rPr>
                  <a:t>m</a:t>
                </a:r>
                <a:r>
                  <a:rPr lang="es-ES" sz="9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M)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0.500816003219826"/>
              <c:y val="0.881028938906752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4558168"/>
        <c:crosses val="autoZero"/>
        <c:crossBetween val="midCat"/>
      </c:valAx>
      <c:valAx>
        <c:axId val="2114558168"/>
        <c:scaling>
          <c:orientation val="minMax"/>
          <c:max val="80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Área</a:t>
                </a:r>
              </a:p>
            </c:rich>
          </c:tx>
          <c:layout>
            <c:manualLayout>
              <c:xMode val="edge"/>
              <c:yMode val="edge"/>
              <c:x val="2.6101141924959201E-2"/>
              <c:y val="0.382636655948553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4542776"/>
        <c:crosses val="autoZero"/>
        <c:crossBetween val="midCat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400650761351"/>
          <c:y val="5.1400554097404502E-2"/>
          <c:w val="0.82115072694564895"/>
          <c:h val="0.719609944590258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[2]Hoja1!$A$13:$A$18</c:f>
              <c:strCache>
                <c:ptCount val="6"/>
                <c:pt idx="0">
                  <c:v>Ojo Derecho MET.A</c:v>
                </c:pt>
                <c:pt idx="1">
                  <c:v>Ojo Izquierdo MET. A</c:v>
                </c:pt>
                <c:pt idx="2">
                  <c:v>Blanco MET. A</c:v>
                </c:pt>
                <c:pt idx="3">
                  <c:v>Ojo Derecho MET.B</c:v>
                </c:pt>
                <c:pt idx="4">
                  <c:v>Ojo Izquierdo MET.B</c:v>
                </c:pt>
                <c:pt idx="5">
                  <c:v>Blanco MET. B</c:v>
                </c:pt>
              </c:strCache>
            </c:strRef>
          </c:cat>
          <c:val>
            <c:numRef>
              <c:f>[2]Hoja1!$F$13:$F$18</c:f>
              <c:numCache>
                <c:formatCode>General</c:formatCode>
                <c:ptCount val="6"/>
                <c:pt idx="0">
                  <c:v>0.52214668174448553</c:v>
                </c:pt>
                <c:pt idx="1">
                  <c:v>0.45402400643078061</c:v>
                </c:pt>
                <c:pt idx="2">
                  <c:v>0.39952586617981667</c:v>
                </c:pt>
                <c:pt idx="3">
                  <c:v>0.56302028693270845</c:v>
                </c:pt>
                <c:pt idx="4">
                  <c:v>0.49489761161900353</c:v>
                </c:pt>
                <c:pt idx="5">
                  <c:v>0.49489761161900353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4-4175-94FA-30A1756F3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2647624"/>
        <c:axId val="2141485800"/>
      </c:barChart>
      <c:catAx>
        <c:axId val="2142647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141485800"/>
        <c:crosses val="autoZero"/>
        <c:auto val="1"/>
        <c:lblAlgn val="ctr"/>
        <c:lblOffset val="100"/>
        <c:noMultiLvlLbl val="0"/>
      </c:catAx>
      <c:valAx>
        <c:axId val="21414858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C (µM)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1426476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692469489888"/>
          <c:y val="0.10880856543617801"/>
          <c:w val="0.83077047892199396"/>
          <c:h val="0.73057179650005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30990901625476502"/>
                  <c:y val="-8.8083288224579698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[3]Hoja1!$A$4:$A$9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0.5</c:v>
                </c:pt>
                <c:pt idx="4">
                  <c:v>0.75</c:v>
                </c:pt>
                <c:pt idx="5">
                  <c:v>1</c:v>
                </c:pt>
              </c:numCache>
            </c:numRef>
          </c:xVal>
          <c:yVal>
            <c:numRef>
              <c:f>[3]Hoja1!$C$4:$C$9</c:f>
              <c:numCache>
                <c:formatCode>General</c:formatCode>
                <c:ptCount val="6"/>
                <c:pt idx="0">
                  <c:v>2.6</c:v>
                </c:pt>
                <c:pt idx="1">
                  <c:v>2.9</c:v>
                </c:pt>
                <c:pt idx="2">
                  <c:v>3.2</c:v>
                </c:pt>
                <c:pt idx="3">
                  <c:v>4.3</c:v>
                </c:pt>
                <c:pt idx="4">
                  <c:v>5.5</c:v>
                </c:pt>
                <c:pt idx="5">
                  <c:v>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B0-4E63-A166-13CF366EF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207784"/>
        <c:axId val="2115965800"/>
      </c:scatterChart>
      <c:valAx>
        <c:axId val="2113207784"/>
        <c:scaling>
          <c:orientation val="minMax"/>
          <c:max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5965800"/>
        <c:crosses val="autoZero"/>
        <c:crossBetween val="midCat"/>
      </c:valAx>
      <c:valAx>
        <c:axId val="2115965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32077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val>
            <c:numRef>
              <c:f>([3]Hoja1!$C$15,[3]Hoja1!$C$22,[3]Hoja1!$C$29)</c:f>
              <c:numCache>
                <c:formatCode>General</c:formatCode>
                <c:ptCount val="3"/>
                <c:pt idx="0">
                  <c:v>2.4</c:v>
                </c:pt>
                <c:pt idx="1">
                  <c:v>1.8</c:v>
                </c:pt>
                <c:pt idx="2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B-46B8-99B0-AEF26CA45185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invertIfNegative val="0"/>
          <c:val>
            <c:numRef>
              <c:f>([3]Hoja1!$C$14,[3]Hoja1!$C$21,[3]Hoja1!$C$28)</c:f>
              <c:numCache>
                <c:formatCode>General</c:formatCode>
                <c:ptCount val="3"/>
                <c:pt idx="0">
                  <c:v>1.3</c:v>
                </c:pt>
                <c:pt idx="1">
                  <c:v>1.2</c:v>
                </c:pt>
                <c:pt idx="2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BB-46B8-99B0-AEF26CA45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378600"/>
        <c:axId val="2109377608"/>
      </c:barChart>
      <c:catAx>
        <c:axId val="2109378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109377608"/>
        <c:crosses val="autoZero"/>
        <c:auto val="1"/>
        <c:lblAlgn val="ctr"/>
        <c:lblOffset val="100"/>
        <c:noMultiLvlLbl val="0"/>
      </c:catAx>
      <c:valAx>
        <c:axId val="210937760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1093786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5897409011477999"/>
          <c:y val="0.39999952362861602"/>
          <c:w val="0.117948681030686"/>
          <c:h val="0.1756095469589049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4" Type="http://schemas.openxmlformats.org/officeDocument/2006/relationships/chart" Target="../charts/chart5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10" Type="http://schemas.openxmlformats.org/officeDocument/2006/relationships/chart" Target="../charts/chart30.xml"/><Relationship Id="rId4" Type="http://schemas.openxmlformats.org/officeDocument/2006/relationships/chart" Target="../charts/chart25.xml"/><Relationship Id="rId9" Type="http://schemas.openxmlformats.org/officeDocument/2006/relationships/chart" Target="../charts/chart2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4" Type="http://schemas.openxmlformats.org/officeDocument/2006/relationships/chart" Target="../charts/chart3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0</xdr:row>
      <xdr:rowOff>47625</xdr:rowOff>
    </xdr:from>
    <xdr:to>
      <xdr:col>14</xdr:col>
      <xdr:colOff>371475</xdr:colOff>
      <xdr:row>13</xdr:row>
      <xdr:rowOff>0</xdr:rowOff>
    </xdr:to>
    <xdr:graphicFrame macro="">
      <xdr:nvGraphicFramePr>
        <xdr:cNvPr id="6" name="Chart 1" descr="Chart 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7</xdr:col>
      <xdr:colOff>38100</xdr:colOff>
      <xdr:row>14</xdr:row>
      <xdr:rowOff>85725</xdr:rowOff>
    </xdr:from>
    <xdr:to>
      <xdr:col>15</xdr:col>
      <xdr:colOff>581025</xdr:colOff>
      <xdr:row>34</xdr:row>
      <xdr:rowOff>9525</xdr:rowOff>
    </xdr:to>
    <xdr:graphicFrame macro="">
      <xdr:nvGraphicFramePr>
        <xdr:cNvPr id="7" name="Chart 4" descr="Chart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28</xdr:col>
      <xdr:colOff>288925</xdr:colOff>
      <xdr:row>4</xdr:row>
      <xdr:rowOff>133350</xdr:rowOff>
    </xdr:from>
    <xdr:to>
      <xdr:col>32</xdr:col>
      <xdr:colOff>327025</xdr:colOff>
      <xdr:row>15</xdr:row>
      <xdr:rowOff>165100</xdr:rowOff>
    </xdr:to>
    <xdr:graphicFrame macro="">
      <xdr:nvGraphicFramePr>
        <xdr:cNvPr id="8" name="Chart 2" descr="Chart 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20</xdr:col>
      <xdr:colOff>723900</xdr:colOff>
      <xdr:row>13</xdr:row>
      <xdr:rowOff>152400</xdr:rowOff>
    </xdr:from>
    <xdr:to>
      <xdr:col>29</xdr:col>
      <xdr:colOff>419100</xdr:colOff>
      <xdr:row>33</xdr:row>
      <xdr:rowOff>38100</xdr:rowOff>
    </xdr:to>
    <xdr:graphicFrame macro="">
      <xdr:nvGraphicFramePr>
        <xdr:cNvPr id="9" name="Chart 3" descr="Chart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20</xdr:col>
      <xdr:colOff>0</xdr:colOff>
      <xdr:row>2</xdr:row>
      <xdr:rowOff>0</xdr:rowOff>
    </xdr:from>
    <xdr:to>
      <xdr:col>28</xdr:col>
      <xdr:colOff>82550</xdr:colOff>
      <xdr:row>17</xdr:row>
      <xdr:rowOff>63500</xdr:rowOff>
    </xdr:to>
    <xdr:graphicFrame macro="">
      <xdr:nvGraphicFramePr>
        <xdr:cNvPr id="10" name="Chart 5" descr="Chart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12</xdr:row>
      <xdr:rowOff>180975</xdr:rowOff>
    </xdr:from>
    <xdr:to>
      <xdr:col>8</xdr:col>
      <xdr:colOff>257175</xdr:colOff>
      <xdr:row>27</xdr:row>
      <xdr:rowOff>105760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612775</xdr:colOff>
      <xdr:row>21</xdr:row>
      <xdr:rowOff>139700</xdr:rowOff>
    </xdr:from>
    <xdr:to>
      <xdr:col>16</xdr:col>
      <xdr:colOff>406400</xdr:colOff>
      <xdr:row>41</xdr:row>
      <xdr:rowOff>139700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28575</xdr:colOff>
      <xdr:row>20</xdr:row>
      <xdr:rowOff>38100</xdr:rowOff>
    </xdr:from>
    <xdr:to>
      <xdr:col>37</xdr:col>
      <xdr:colOff>647700</xdr:colOff>
      <xdr:row>40</xdr:row>
      <xdr:rowOff>38100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52</xdr:col>
      <xdr:colOff>28575</xdr:colOff>
      <xdr:row>17</xdr:row>
      <xdr:rowOff>38100</xdr:rowOff>
    </xdr:from>
    <xdr:to>
      <xdr:col>58</xdr:col>
      <xdr:colOff>647700</xdr:colOff>
      <xdr:row>37</xdr:row>
      <xdr:rowOff>38100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212724</xdr:colOff>
      <xdr:row>54</xdr:row>
      <xdr:rowOff>63500</xdr:rowOff>
    </xdr:from>
    <xdr:to>
      <xdr:col>12</xdr:col>
      <xdr:colOff>304800</xdr:colOff>
      <xdr:row>75</xdr:row>
      <xdr:rowOff>165100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1F8E50F9-3DB1-4C62-B7C2-3B91297D72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9</xdr:col>
      <xdr:colOff>165100</xdr:colOff>
      <xdr:row>58</xdr:row>
      <xdr:rowOff>165100</xdr:rowOff>
    </xdr:from>
    <xdr:to>
      <xdr:col>16</xdr:col>
      <xdr:colOff>361950</xdr:colOff>
      <xdr:row>71</xdr:row>
      <xdr:rowOff>95250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7D5BC75F-ABDD-43F7-BF19-CB8DE049BE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20</xdr:row>
      <xdr:rowOff>76200</xdr:rowOff>
    </xdr:from>
    <xdr:to>
      <xdr:col>11</xdr:col>
      <xdr:colOff>152400</xdr:colOff>
      <xdr:row>37</xdr:row>
      <xdr:rowOff>63500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825500</xdr:colOff>
      <xdr:row>41</xdr:row>
      <xdr:rowOff>114300</xdr:rowOff>
    </xdr:from>
    <xdr:to>
      <xdr:col>9</xdr:col>
      <xdr:colOff>317500</xdr:colOff>
      <xdr:row>58</xdr:row>
      <xdr:rowOff>114300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190500</xdr:colOff>
      <xdr:row>41</xdr:row>
      <xdr:rowOff>50800</xdr:rowOff>
    </xdr:from>
    <xdr:to>
      <xdr:col>16</xdr:col>
      <xdr:colOff>190500</xdr:colOff>
      <xdr:row>58</xdr:row>
      <xdr:rowOff>63500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177800</xdr:colOff>
      <xdr:row>54</xdr:row>
      <xdr:rowOff>101600</xdr:rowOff>
    </xdr:from>
    <xdr:to>
      <xdr:col>24</xdr:col>
      <xdr:colOff>127000</xdr:colOff>
      <xdr:row>69</xdr:row>
      <xdr:rowOff>38100</xdr:rowOff>
    </xdr:to>
    <xdr:graphicFrame macro="">
      <xdr:nvGraphicFramePr>
        <xdr:cNvPr id="5" name="Gráfico 2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19</xdr:row>
      <xdr:rowOff>0</xdr:rowOff>
    </xdr:from>
    <xdr:to>
      <xdr:col>31</xdr:col>
      <xdr:colOff>114300</xdr:colOff>
      <xdr:row>33</xdr:row>
      <xdr:rowOff>12700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400050</xdr:colOff>
      <xdr:row>4</xdr:row>
      <xdr:rowOff>101600</xdr:rowOff>
    </xdr:from>
    <xdr:to>
      <xdr:col>11</xdr:col>
      <xdr:colOff>95250</xdr:colOff>
      <xdr:row>18</xdr:row>
      <xdr:rowOff>44450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DB5E169-B66A-401D-AB18-B628C0D083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584200</xdr:colOff>
      <xdr:row>16</xdr:row>
      <xdr:rowOff>50800</xdr:rowOff>
    </xdr:from>
    <xdr:to>
      <xdr:col>6</xdr:col>
      <xdr:colOff>622300</xdr:colOff>
      <xdr:row>32</xdr:row>
      <xdr:rowOff>101600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279400</xdr:colOff>
      <xdr:row>5</xdr:row>
      <xdr:rowOff>12700</xdr:rowOff>
    </xdr:from>
    <xdr:to>
      <xdr:col>20</xdr:col>
      <xdr:colOff>660400</xdr:colOff>
      <xdr:row>13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254000</xdr:colOff>
      <xdr:row>37</xdr:row>
      <xdr:rowOff>139700</xdr:rowOff>
    </xdr:from>
    <xdr:to>
      <xdr:col>19</xdr:col>
      <xdr:colOff>660400</xdr:colOff>
      <xdr:row>57</xdr:row>
      <xdr:rowOff>88900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291798</xdr:colOff>
      <xdr:row>13</xdr:row>
      <xdr:rowOff>174323</xdr:rowOff>
    </xdr:from>
    <xdr:to>
      <xdr:col>28</xdr:col>
      <xdr:colOff>781655</xdr:colOff>
      <xdr:row>27</xdr:row>
      <xdr:rowOff>158297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38815E7-D55C-4FC7-BCF5-1EECB3D2F8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787400</xdr:colOff>
      <xdr:row>11</xdr:row>
      <xdr:rowOff>158750</xdr:rowOff>
    </xdr:from>
    <xdr:to>
      <xdr:col>12</xdr:col>
      <xdr:colOff>406400</xdr:colOff>
      <xdr:row>26</xdr:row>
      <xdr:rowOff>44450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787400</xdr:colOff>
      <xdr:row>11</xdr:row>
      <xdr:rowOff>158750</xdr:rowOff>
    </xdr:from>
    <xdr:to>
      <xdr:col>12</xdr:col>
      <xdr:colOff>406400</xdr:colOff>
      <xdr:row>26</xdr:row>
      <xdr:rowOff>44450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8</xdr:row>
      <xdr:rowOff>38100</xdr:rowOff>
    </xdr:from>
    <xdr:to>
      <xdr:col>10</xdr:col>
      <xdr:colOff>654050</xdr:colOff>
      <xdr:row>22</xdr:row>
      <xdr:rowOff>120650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292100</xdr:colOff>
      <xdr:row>2</xdr:row>
      <xdr:rowOff>12700</xdr:rowOff>
    </xdr:from>
    <xdr:to>
      <xdr:col>14</xdr:col>
      <xdr:colOff>12700</xdr:colOff>
      <xdr:row>20</xdr:row>
      <xdr:rowOff>12700</xdr:rowOff>
    </xdr:to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23</xdr:row>
      <xdr:rowOff>88900</xdr:rowOff>
    </xdr:from>
    <xdr:to>
      <xdr:col>10</xdr:col>
      <xdr:colOff>190500</xdr:colOff>
      <xdr:row>40</xdr:row>
      <xdr:rowOff>76200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3</xdr:row>
      <xdr:rowOff>25400</xdr:rowOff>
    </xdr:from>
    <xdr:to>
      <xdr:col>9</xdr:col>
      <xdr:colOff>165100</xdr:colOff>
      <xdr:row>14</xdr:row>
      <xdr:rowOff>63500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419100</xdr:colOff>
      <xdr:row>14</xdr:row>
      <xdr:rowOff>139700</xdr:rowOff>
    </xdr:from>
    <xdr:to>
      <xdr:col>13</xdr:col>
      <xdr:colOff>419100</xdr:colOff>
      <xdr:row>31</xdr:row>
      <xdr:rowOff>76200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114300</xdr:colOff>
      <xdr:row>3</xdr:row>
      <xdr:rowOff>25400</xdr:rowOff>
    </xdr:from>
    <xdr:to>
      <xdr:col>24</xdr:col>
      <xdr:colOff>165100</xdr:colOff>
      <xdr:row>14</xdr:row>
      <xdr:rowOff>63500</xdr:rowOff>
    </xdr:to>
    <xdr:graphicFrame macro="">
      <xdr:nvGraphicFramePr>
        <xdr:cNvPr id="4" name="Gráfico 102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25400</xdr:colOff>
      <xdr:row>6</xdr:row>
      <xdr:rowOff>12700</xdr:rowOff>
    </xdr:from>
    <xdr:to>
      <xdr:col>15</xdr:col>
      <xdr:colOff>609600</xdr:colOff>
      <xdr:row>18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457200</xdr:colOff>
      <xdr:row>20</xdr:row>
      <xdr:rowOff>63500</xdr:rowOff>
    </xdr:from>
    <xdr:to>
      <xdr:col>21</xdr:col>
      <xdr:colOff>266700</xdr:colOff>
      <xdr:row>40</xdr:row>
      <xdr:rowOff>12700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152400</xdr:colOff>
      <xdr:row>3</xdr:row>
      <xdr:rowOff>38100</xdr:rowOff>
    </xdr:from>
    <xdr:to>
      <xdr:col>34</xdr:col>
      <xdr:colOff>203200</xdr:colOff>
      <xdr:row>14</xdr:row>
      <xdr:rowOff>88900</xdr:rowOff>
    </xdr:to>
    <xdr:graphicFrame macro="">
      <xdr:nvGraphicFramePr>
        <xdr:cNvPr id="4" name="Gráfico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444500</xdr:colOff>
      <xdr:row>31</xdr:row>
      <xdr:rowOff>152400</xdr:rowOff>
    </xdr:from>
    <xdr:to>
      <xdr:col>38</xdr:col>
      <xdr:colOff>127000</xdr:colOff>
      <xdr:row>51</xdr:row>
      <xdr:rowOff>63500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406400</xdr:colOff>
      <xdr:row>51</xdr:row>
      <xdr:rowOff>177800</xdr:rowOff>
    </xdr:from>
    <xdr:to>
      <xdr:col>32</xdr:col>
      <xdr:colOff>177800</xdr:colOff>
      <xdr:row>71</xdr:row>
      <xdr:rowOff>114300</xdr:rowOff>
    </xdr:to>
    <xdr:graphicFrame macro="">
      <xdr:nvGraphicFramePr>
        <xdr:cNvPr id="6" name="Gráfico 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596900</xdr:colOff>
      <xdr:row>5</xdr:row>
      <xdr:rowOff>0</xdr:rowOff>
    </xdr:from>
    <xdr:to>
      <xdr:col>11</xdr:col>
      <xdr:colOff>406400</xdr:colOff>
      <xdr:row>17</xdr:row>
      <xdr:rowOff>88900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38100</xdr:rowOff>
    </xdr:from>
    <xdr:to>
      <xdr:col>6</xdr:col>
      <xdr:colOff>647700</xdr:colOff>
      <xdr:row>41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28575</xdr:colOff>
      <xdr:row>24</xdr:row>
      <xdr:rowOff>38100</xdr:rowOff>
    </xdr:from>
    <xdr:to>
      <xdr:col>22</xdr:col>
      <xdr:colOff>647700</xdr:colOff>
      <xdr:row>44</xdr:row>
      <xdr:rowOff>38100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28575</xdr:colOff>
      <xdr:row>27</xdr:row>
      <xdr:rowOff>38100</xdr:rowOff>
    </xdr:from>
    <xdr:to>
      <xdr:col>36</xdr:col>
      <xdr:colOff>647700</xdr:colOff>
      <xdr:row>47</xdr:row>
      <xdr:rowOff>38100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44</xdr:col>
      <xdr:colOff>28575</xdr:colOff>
      <xdr:row>30</xdr:row>
      <xdr:rowOff>38100</xdr:rowOff>
    </xdr:from>
    <xdr:to>
      <xdr:col>50</xdr:col>
      <xdr:colOff>647700</xdr:colOff>
      <xdr:row>50</xdr:row>
      <xdr:rowOff>38100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58</xdr:col>
      <xdr:colOff>762000</xdr:colOff>
      <xdr:row>24</xdr:row>
      <xdr:rowOff>28575</xdr:rowOff>
    </xdr:from>
    <xdr:to>
      <xdr:col>66</xdr:col>
      <xdr:colOff>276225</xdr:colOff>
      <xdr:row>38</xdr:row>
      <xdr:rowOff>143860</xdr:rowOff>
    </xdr:to>
    <xdr:graphicFrame macro="">
      <xdr:nvGraphicFramePr>
        <xdr:cNvPr id="6" name="2 Gráfic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35</xdr:row>
      <xdr:rowOff>76200</xdr:rowOff>
    </xdr:from>
    <xdr:to>
      <xdr:col>10</xdr:col>
      <xdr:colOff>152400</xdr:colOff>
      <xdr:row>52</xdr:row>
      <xdr:rowOff>63500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1117600</xdr:colOff>
      <xdr:row>53</xdr:row>
      <xdr:rowOff>25400</xdr:rowOff>
    </xdr:from>
    <xdr:to>
      <xdr:col>8</xdr:col>
      <xdr:colOff>254000</xdr:colOff>
      <xdr:row>69</xdr:row>
      <xdr:rowOff>139700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241300</xdr:colOff>
      <xdr:row>2</xdr:row>
      <xdr:rowOff>0</xdr:rowOff>
    </xdr:from>
    <xdr:to>
      <xdr:col>27</xdr:col>
      <xdr:colOff>50800</xdr:colOff>
      <xdr:row>15</xdr:row>
      <xdr:rowOff>12700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35</xdr:row>
      <xdr:rowOff>101600</xdr:rowOff>
    </xdr:from>
    <xdr:to>
      <xdr:col>21</xdr:col>
      <xdr:colOff>127000</xdr:colOff>
      <xdr:row>50</xdr:row>
      <xdr:rowOff>38100</xdr:rowOff>
    </xdr:to>
    <xdr:graphicFrame macro="">
      <xdr:nvGraphicFramePr>
        <xdr:cNvPr id="5" name="Gráfico 2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292100</xdr:colOff>
      <xdr:row>4</xdr:row>
      <xdr:rowOff>50800</xdr:rowOff>
    </xdr:from>
    <xdr:to>
      <xdr:col>31</xdr:col>
      <xdr:colOff>431800</xdr:colOff>
      <xdr:row>15</xdr:row>
      <xdr:rowOff>127000</xdr:rowOff>
    </xdr:to>
    <xdr:graphicFrame macro="">
      <xdr:nvGraphicFramePr>
        <xdr:cNvPr id="6" name="Gráfico 3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45</xdr:col>
      <xdr:colOff>63500</xdr:colOff>
      <xdr:row>27</xdr:row>
      <xdr:rowOff>50800</xdr:rowOff>
    </xdr:from>
    <xdr:to>
      <xdr:col>55</xdr:col>
      <xdr:colOff>38100</xdr:colOff>
      <xdr:row>44</xdr:row>
      <xdr:rowOff>38100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58</xdr:col>
      <xdr:colOff>584200</xdr:colOff>
      <xdr:row>29</xdr:row>
      <xdr:rowOff>76200</xdr:rowOff>
    </xdr:from>
    <xdr:to>
      <xdr:col>67</xdr:col>
      <xdr:colOff>355600</xdr:colOff>
      <xdr:row>49</xdr:row>
      <xdr:rowOff>25400</xdr:rowOff>
    </xdr:to>
    <xdr:graphicFrame macro="">
      <xdr:nvGraphicFramePr>
        <xdr:cNvPr id="8" name="Gráfico 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59</xdr:col>
      <xdr:colOff>609600</xdr:colOff>
      <xdr:row>37</xdr:row>
      <xdr:rowOff>76200</xdr:rowOff>
    </xdr:from>
    <xdr:to>
      <xdr:col>64</xdr:col>
      <xdr:colOff>228600</xdr:colOff>
      <xdr:row>37</xdr:row>
      <xdr:rowOff>76200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ShapeType="1"/>
        </xdr:cNvSpPr>
      </xdr:nvSpPr>
      <xdr:spPr bwMode="auto">
        <a:xfrm>
          <a:off x="2260600" y="2514600"/>
          <a:ext cx="37465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61</xdr:col>
      <xdr:colOff>38100</xdr:colOff>
      <xdr:row>35</xdr:row>
      <xdr:rowOff>38100</xdr:rowOff>
    </xdr:from>
    <xdr:to>
      <xdr:col>65</xdr:col>
      <xdr:colOff>482600</xdr:colOff>
      <xdr:row>35</xdr:row>
      <xdr:rowOff>38100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ShapeType="1"/>
        </xdr:cNvSpPr>
      </xdr:nvSpPr>
      <xdr:spPr bwMode="auto">
        <a:xfrm>
          <a:off x="3340100" y="2171700"/>
          <a:ext cx="37465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62</xdr:col>
      <xdr:colOff>330200</xdr:colOff>
      <xdr:row>35</xdr:row>
      <xdr:rowOff>63500</xdr:rowOff>
    </xdr:from>
    <xdr:to>
      <xdr:col>66</xdr:col>
      <xdr:colOff>774700</xdr:colOff>
      <xdr:row>35</xdr:row>
      <xdr:rowOff>63500</xdr:rowOff>
    </xdr:to>
    <xdr:sp macro="" textlink="">
      <xdr:nvSpPr>
        <xdr:cNvPr id="11" name="Line 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ShapeType="1"/>
        </xdr:cNvSpPr>
      </xdr:nvSpPr>
      <xdr:spPr bwMode="auto">
        <a:xfrm>
          <a:off x="4457700" y="2197100"/>
          <a:ext cx="37465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 editAs="oneCell">
    <xdr:from>
      <xdr:col>35</xdr:col>
      <xdr:colOff>0</xdr:colOff>
      <xdr:row>44</xdr:row>
      <xdr:rowOff>0</xdr:rowOff>
    </xdr:from>
    <xdr:to>
      <xdr:col>42</xdr:col>
      <xdr:colOff>508000</xdr:colOff>
      <xdr:row>55</xdr:row>
      <xdr:rowOff>88900</xdr:rowOff>
    </xdr:to>
    <xdr:pic>
      <xdr:nvPicPr>
        <xdr:cNvPr id="7169" name="Picture 1" descr="clip_image001.png">
          <a:extLs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92500" y="8496300"/>
          <a:ext cx="6286500" cy="218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762000</xdr:colOff>
      <xdr:row>90</xdr:row>
      <xdr:rowOff>63500</xdr:rowOff>
    </xdr:from>
    <xdr:to>
      <xdr:col>11</xdr:col>
      <xdr:colOff>342900</xdr:colOff>
      <xdr:row>103</xdr:row>
      <xdr:rowOff>143860</xdr:rowOff>
    </xdr:to>
    <xdr:graphicFrame macro="">
      <xdr:nvGraphicFramePr>
        <xdr:cNvPr id="13" name="2 Gráfico">
          <a:extLst>
            <a:ext uri="{FF2B5EF4-FFF2-40B4-BE49-F238E27FC236}">
              <a16:creationId xmlns:a16="http://schemas.microsoft.com/office/drawing/2014/main" id="{AFF61513-3425-4667-80DD-7365B87A3D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222250</xdr:colOff>
      <xdr:row>87</xdr:row>
      <xdr:rowOff>6350</xdr:rowOff>
    </xdr:from>
    <xdr:to>
      <xdr:col>14</xdr:col>
      <xdr:colOff>69850</xdr:colOff>
      <xdr:row>105</xdr:row>
      <xdr:rowOff>171450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A5417372-ED58-4DB5-8AC6-C8B59744D0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368300</xdr:colOff>
      <xdr:row>9</xdr:row>
      <xdr:rowOff>63500</xdr:rowOff>
    </xdr:from>
    <xdr:to>
      <xdr:col>10</xdr:col>
      <xdr:colOff>558800</xdr:colOff>
      <xdr:row>22</xdr:row>
      <xdr:rowOff>25400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368300</xdr:colOff>
      <xdr:row>9</xdr:row>
      <xdr:rowOff>63500</xdr:rowOff>
    </xdr:from>
    <xdr:to>
      <xdr:col>10</xdr:col>
      <xdr:colOff>558800</xdr:colOff>
      <xdr:row>22</xdr:row>
      <xdr:rowOff>25400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177800</xdr:colOff>
      <xdr:row>39</xdr:row>
      <xdr:rowOff>101600</xdr:rowOff>
    </xdr:from>
    <xdr:to>
      <xdr:col>19</xdr:col>
      <xdr:colOff>127000</xdr:colOff>
      <xdr:row>54</xdr:row>
      <xdr:rowOff>38100</xdr:rowOff>
    </xdr:to>
    <xdr:graphicFrame macro="">
      <xdr:nvGraphicFramePr>
        <xdr:cNvPr id="4" name="Gráfico 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4</xdr:row>
      <xdr:rowOff>0</xdr:rowOff>
    </xdr:from>
    <xdr:to>
      <xdr:col>26</xdr:col>
      <xdr:colOff>114300</xdr:colOff>
      <xdr:row>18</xdr:row>
      <xdr:rowOff>12700</xdr:rowOff>
    </xdr:to>
    <xdr:graphicFrame macro="">
      <xdr:nvGraphicFramePr>
        <xdr:cNvPr id="5" name="Gráfico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355600</xdr:colOff>
      <xdr:row>41</xdr:row>
      <xdr:rowOff>63500</xdr:rowOff>
    </xdr:from>
    <xdr:to>
      <xdr:col>8</xdr:col>
      <xdr:colOff>469900</xdr:colOff>
      <xdr:row>55</xdr:row>
      <xdr:rowOff>76200</xdr:rowOff>
    </xdr:to>
    <xdr:graphicFrame macro="">
      <xdr:nvGraphicFramePr>
        <xdr:cNvPr id="2" name="Gráfico 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139700</xdr:colOff>
      <xdr:row>5</xdr:row>
      <xdr:rowOff>114300</xdr:rowOff>
    </xdr:from>
    <xdr:to>
      <xdr:col>22</xdr:col>
      <xdr:colOff>139700</xdr:colOff>
      <xdr:row>22</xdr:row>
      <xdr:rowOff>101600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ca/Downloads/2015_10_22_Prueba_1a_n1,2,3%20(2).xl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&#243;n%20Calvo%20Andr&#233;s/Downloads/Tesis%20KC/Articulo%20metodolog&#237;a/2016_04_19_Seleccion_tampon_extraccion_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&#243;n%20Calvo%20Andr&#233;s/Downloads/Tesis%20KC/Articulo%20metodolog&#237;a/2016_05_19_Seleccion_tampon_extraccion_FI_BC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&#243;n%20Calvo%20Andr&#233;s/Downloads/f.%20ionica%20proteina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&#243;n%20Calvo%20Andr&#233;s/Downloads/Tesis%20KC/Articulo%20metodolog&#237;a/2016_05_19_Seleccion_tampon_extraccion_F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&#243;n%20Calvo%20Andr&#233;s/Downloads/Tesis%20KC/Articulo%20metodolog&#237;a/2016_07_21_Extraccion%20MD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sultado%20(2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&#243;n%20Calvo%20Andr&#233;s/Downloads/Tesis%20KC/Articulo%20metodolog&#237;a/2015_02_04_Calibrado%20y%20contro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&#243;n%20Calvo%20Andr&#233;s/Downloads/Tesis%20KC/Articulo%20metodolog&#237;a/2015_10_20_Prueba_1b_n1,2,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&#243;n%20Calvo%20Andr&#233;s/Downloads/Tesis%20KC/Articulo%20metodolog&#237;a/2015_10_22_Prueba_1a_n1,2,3%20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&#243;n%20Calvo%20Andr&#233;s/Downloads/Tesis%20KC/Articulo%20metodolog&#237;a/2015_10_29_Prueba_2b_n1,2,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&#243;n%20Calvo%20Andr&#233;s/Downloads/Tesis%20KC/Articulo%20metodolog&#237;a/2016_04_19_Seleccion_tampon_extraccion_A_BC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&#243;n%20Calvo%20Andr&#233;s/Downloads/Tesis%20KC/Articulo%20metodolog&#237;a/2016_04_19_Seleccion_tampon_extraccion_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Experimento%20de%20agentes%20surfactatnes%20y%20proteinas%20con%20grafica%20en%20ingles%20corregid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&#243;n%20Calvo%20Andr&#233;s/Downloads/Tesis%20KC/Articulo%20metodolog&#237;a/2016_05_19_Cuantificacion%20Protei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Hoja3"/>
    </sheetNames>
    <sheetDataSet>
      <sheetData sheetId="0">
        <row r="4">
          <cell r="B4">
            <v>0.05</v>
          </cell>
          <cell r="D4">
            <v>0.7</v>
          </cell>
        </row>
        <row r="5">
          <cell r="B5">
            <v>0.05</v>
          </cell>
          <cell r="D5">
            <v>0.75</v>
          </cell>
          <cell r="Q5">
            <v>0.05</v>
          </cell>
        </row>
        <row r="6">
          <cell r="B6">
            <v>0.1</v>
          </cell>
          <cell r="D6">
            <v>0.91</v>
          </cell>
          <cell r="Q6">
            <v>0.1</v>
          </cell>
        </row>
        <row r="7">
          <cell r="B7">
            <v>0.1</v>
          </cell>
          <cell r="D7">
            <v>0.75</v>
          </cell>
          <cell r="Q7">
            <v>0.25</v>
          </cell>
        </row>
        <row r="8">
          <cell r="B8">
            <v>0.25</v>
          </cell>
          <cell r="D8">
            <v>1.4</v>
          </cell>
          <cell r="Q8">
            <v>1</v>
          </cell>
        </row>
        <row r="9">
          <cell r="B9">
            <v>0.25</v>
          </cell>
          <cell r="D9">
            <v>1.5</v>
          </cell>
        </row>
        <row r="10">
          <cell r="B10">
            <v>0.5</v>
          </cell>
          <cell r="D10">
            <v>0.82</v>
          </cell>
        </row>
        <row r="11">
          <cell r="B11">
            <v>0.5</v>
          </cell>
          <cell r="D11">
            <v>0.86</v>
          </cell>
        </row>
        <row r="12">
          <cell r="B12">
            <v>1</v>
          </cell>
          <cell r="D12">
            <v>3.1</v>
          </cell>
        </row>
        <row r="13">
          <cell r="B13">
            <v>1</v>
          </cell>
          <cell r="D13">
            <v>3</v>
          </cell>
        </row>
        <row r="18">
          <cell r="D18">
            <v>0.75</v>
          </cell>
        </row>
        <row r="19">
          <cell r="D19">
            <v>0.7</v>
          </cell>
        </row>
        <row r="20">
          <cell r="D20">
            <v>0.91</v>
          </cell>
        </row>
        <row r="21">
          <cell r="D21">
            <v>0.75</v>
          </cell>
        </row>
        <row r="22">
          <cell r="D22">
            <v>1.4</v>
          </cell>
        </row>
        <row r="23">
          <cell r="D23">
            <v>1.5</v>
          </cell>
        </row>
        <row r="24">
          <cell r="D24">
            <v>3.1</v>
          </cell>
        </row>
        <row r="25">
          <cell r="D25">
            <v>3</v>
          </cell>
        </row>
      </sheetData>
      <sheetData sheetId="1">
        <row r="3">
          <cell r="N3">
            <v>0</v>
          </cell>
          <cell r="O3">
            <v>0.57999999999999996</v>
          </cell>
        </row>
        <row r="4">
          <cell r="A4">
            <v>0</v>
          </cell>
          <cell r="C4">
            <v>0.57999999999999996</v>
          </cell>
          <cell r="N4">
            <v>0.05</v>
          </cell>
          <cell r="O4">
            <v>0.65500000000000003</v>
          </cell>
        </row>
        <row r="5">
          <cell r="A5">
            <v>0.05</v>
          </cell>
          <cell r="C5">
            <v>0.65</v>
          </cell>
          <cell r="N5">
            <v>0.1</v>
          </cell>
          <cell r="O5">
            <v>0.77500000000000002</v>
          </cell>
        </row>
        <row r="6">
          <cell r="A6">
            <v>0.1</v>
          </cell>
          <cell r="C6">
            <v>0.7</v>
          </cell>
          <cell r="N6">
            <v>0.25</v>
          </cell>
          <cell r="O6">
            <v>1.5</v>
          </cell>
        </row>
        <row r="7">
          <cell r="A7">
            <v>0.25</v>
          </cell>
          <cell r="N7">
            <v>1</v>
          </cell>
          <cell r="O7">
            <v>3.3</v>
          </cell>
        </row>
        <row r="8">
          <cell r="A8">
            <v>0.5</v>
          </cell>
        </row>
        <row r="9">
          <cell r="A9">
            <v>1</v>
          </cell>
        </row>
        <row r="16">
          <cell r="J16">
            <v>0</v>
          </cell>
          <cell r="L16">
            <v>0.57999999999999996</v>
          </cell>
        </row>
        <row r="17">
          <cell r="J17">
            <v>0.05</v>
          </cell>
          <cell r="L17">
            <v>0.65</v>
          </cell>
        </row>
        <row r="18">
          <cell r="J18">
            <v>0.05</v>
          </cell>
          <cell r="L18">
            <v>0.66</v>
          </cell>
        </row>
        <row r="19">
          <cell r="J19">
            <v>0.1</v>
          </cell>
          <cell r="L19">
            <v>0.7</v>
          </cell>
        </row>
        <row r="20">
          <cell r="J20">
            <v>0.1</v>
          </cell>
          <cell r="L20">
            <v>0.85</v>
          </cell>
        </row>
        <row r="21">
          <cell r="J21">
            <v>0.25</v>
          </cell>
          <cell r="L21">
            <v>1.5</v>
          </cell>
        </row>
        <row r="22">
          <cell r="J22">
            <v>0.25</v>
          </cell>
          <cell r="L22">
            <v>1.5</v>
          </cell>
        </row>
        <row r="25">
          <cell r="J25">
            <v>1</v>
          </cell>
          <cell r="L25">
            <v>3.4</v>
          </cell>
        </row>
        <row r="26">
          <cell r="J26">
            <v>1</v>
          </cell>
          <cell r="L26">
            <v>3.2</v>
          </cell>
        </row>
      </sheetData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Hoja2"/>
    </sheetNames>
    <sheetDataSet>
      <sheetData sheetId="0">
        <row r="2">
          <cell r="A2">
            <v>0</v>
          </cell>
          <cell r="F2">
            <v>4.9999999999999989E-2</v>
          </cell>
        </row>
        <row r="3">
          <cell r="A3">
            <v>0</v>
          </cell>
          <cell r="F3">
            <v>0</v>
          </cell>
        </row>
        <row r="4">
          <cell r="A4">
            <v>0.1</v>
          </cell>
          <cell r="F4">
            <v>0.33999999999999997</v>
          </cell>
        </row>
        <row r="5">
          <cell r="A5">
            <v>0.1</v>
          </cell>
          <cell r="F5">
            <v>0.33999999999999997</v>
          </cell>
        </row>
        <row r="6">
          <cell r="A6">
            <v>0.25</v>
          </cell>
          <cell r="F6">
            <v>0.79999999999999993</v>
          </cell>
        </row>
        <row r="7">
          <cell r="A7">
            <v>0.25</v>
          </cell>
          <cell r="F7">
            <v>0.76999999999999991</v>
          </cell>
        </row>
        <row r="8">
          <cell r="A8">
            <v>0.5</v>
          </cell>
          <cell r="F8">
            <v>1.6300000000000001</v>
          </cell>
        </row>
        <row r="9">
          <cell r="A9">
            <v>0.5</v>
          </cell>
          <cell r="F9">
            <v>1.4300000000000002</v>
          </cell>
        </row>
        <row r="10">
          <cell r="A10">
            <v>0.75</v>
          </cell>
          <cell r="F10">
            <v>2.13</v>
          </cell>
        </row>
        <row r="11">
          <cell r="A11">
            <v>0.75</v>
          </cell>
          <cell r="F11">
            <v>2.23</v>
          </cell>
        </row>
        <row r="12">
          <cell r="A12">
            <v>1</v>
          </cell>
          <cell r="F12">
            <v>2.73</v>
          </cell>
        </row>
        <row r="13">
          <cell r="A13">
            <v>1</v>
          </cell>
          <cell r="F13">
            <v>3.0300000000000002</v>
          </cell>
        </row>
      </sheetData>
      <sheetData sheetId="1">
        <row r="1">
          <cell r="A1" t="str">
            <v>3B</v>
          </cell>
          <cell r="B1">
            <v>0.20003047994185366</v>
          </cell>
          <cell r="C1">
            <v>2.0607249339109221E-2</v>
          </cell>
        </row>
        <row r="2">
          <cell r="A2" t="str">
            <v>3C</v>
          </cell>
          <cell r="B2">
            <v>0.25981805819324283</v>
          </cell>
          <cell r="C2">
            <v>5.8884285737142709E-2</v>
          </cell>
        </row>
        <row r="3">
          <cell r="A3" t="str">
            <v>3P</v>
          </cell>
          <cell r="B3">
            <v>0.21292583995685918</v>
          </cell>
          <cell r="C3">
            <v>2.4702008752087275E-2</v>
          </cell>
        </row>
        <row r="4">
          <cell r="A4" t="str">
            <v>4B</v>
          </cell>
          <cell r="B4">
            <v>0.28912569459098264</v>
          </cell>
          <cell r="C4">
            <v>3.8041266886093973E-2</v>
          </cell>
        </row>
        <row r="5">
          <cell r="A5" t="str">
            <v>4C</v>
          </cell>
          <cell r="B5">
            <v>0.35360249466601018</v>
          </cell>
          <cell r="C5">
            <v>0.10255495369412714</v>
          </cell>
        </row>
        <row r="6">
          <cell r="A6" t="str">
            <v>4P</v>
          </cell>
          <cell r="B6">
            <v>0.29381491641462104</v>
          </cell>
          <cell r="C6">
            <v>2.8426896562758538E-2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2"/>
      <sheetName val="BCA3"/>
      <sheetName val="BCA4"/>
      <sheetName val="Resultado"/>
      <sheetName val="Resultado sin normalizar"/>
      <sheetName val="Anomalo"/>
    </sheetNames>
    <sheetDataSet>
      <sheetData sheetId="0">
        <row r="6">
          <cell r="B6">
            <v>1</v>
          </cell>
          <cell r="F6">
            <v>0.60310225000000006</v>
          </cell>
        </row>
        <row r="7">
          <cell r="B7">
            <v>0.5</v>
          </cell>
          <cell r="F7">
            <v>0.32223875000000002</v>
          </cell>
        </row>
        <row r="8">
          <cell r="B8">
            <v>0.25</v>
          </cell>
          <cell r="F8">
            <v>0.19286324999999999</v>
          </cell>
        </row>
        <row r="9">
          <cell r="B9">
            <v>0.125</v>
          </cell>
          <cell r="F9">
            <v>0.11098975</v>
          </cell>
        </row>
        <row r="10">
          <cell r="B10">
            <v>6.25E-2</v>
          </cell>
          <cell r="F10">
            <v>6.4645750000000002E-2</v>
          </cell>
        </row>
        <row r="11">
          <cell r="B11">
            <v>3.125E-2</v>
          </cell>
          <cell r="F11">
            <v>3.6573250000000002E-2</v>
          </cell>
        </row>
        <row r="12">
          <cell r="B12">
            <v>0</v>
          </cell>
          <cell r="F12">
            <v>0</v>
          </cell>
        </row>
      </sheetData>
      <sheetData sheetId="1">
        <row r="6">
          <cell r="B6">
            <v>1</v>
          </cell>
          <cell r="F6">
            <v>0.69716399999999989</v>
          </cell>
        </row>
        <row r="7">
          <cell r="B7">
            <v>0.5</v>
          </cell>
          <cell r="F7">
            <v>0.38352950000000002</v>
          </cell>
        </row>
        <row r="8">
          <cell r="B8">
            <v>0.25</v>
          </cell>
          <cell r="F8">
            <v>0.21197899999999997</v>
          </cell>
        </row>
        <row r="9">
          <cell r="B9">
            <v>0.125</v>
          </cell>
          <cell r="F9">
            <v>0.1205355</v>
          </cell>
        </row>
        <row r="10">
          <cell r="B10">
            <v>6.25E-2</v>
          </cell>
          <cell r="F10">
            <v>7.6916999999999999E-2</v>
          </cell>
        </row>
        <row r="11">
          <cell r="B11">
            <v>3.125E-2</v>
          </cell>
          <cell r="F11">
            <v>3.5156000000000007E-2</v>
          </cell>
        </row>
        <row r="12">
          <cell r="B12">
            <v>0</v>
          </cell>
          <cell r="F12">
            <v>0</v>
          </cell>
        </row>
      </sheetData>
      <sheetData sheetId="2">
        <row r="6">
          <cell r="B6">
            <v>1</v>
          </cell>
          <cell r="F6">
            <v>0.68576309999999996</v>
          </cell>
        </row>
        <row r="7">
          <cell r="B7">
            <v>0.5</v>
          </cell>
          <cell r="F7">
            <v>0.37717959999999995</v>
          </cell>
        </row>
        <row r="8">
          <cell r="B8">
            <v>0.25</v>
          </cell>
          <cell r="F8">
            <v>0.20566560000000003</v>
          </cell>
        </row>
        <row r="9">
          <cell r="B9">
            <v>0.125</v>
          </cell>
          <cell r="F9">
            <v>0.11929360000000003</v>
          </cell>
        </row>
        <row r="10">
          <cell r="B10">
            <v>6.25E-2</v>
          </cell>
          <cell r="F10">
            <v>6.8024100000000004E-2</v>
          </cell>
        </row>
        <row r="11">
          <cell r="B11">
            <v>3.125E-2</v>
          </cell>
          <cell r="F11">
            <v>3.691460000000002E-2</v>
          </cell>
        </row>
        <row r="12">
          <cell r="B12">
            <v>0</v>
          </cell>
          <cell r="F12">
            <v>0</v>
          </cell>
        </row>
      </sheetData>
      <sheetData sheetId="3">
        <row r="1">
          <cell r="B1" t="str">
            <v>B</v>
          </cell>
          <cell r="C1" t="str">
            <v>C</v>
          </cell>
        </row>
        <row r="2">
          <cell r="A2" t="str">
            <v>PBS</v>
          </cell>
          <cell r="B2">
            <v>-1.6927770932345654E-4</v>
          </cell>
          <cell r="C2">
            <v>0.14632819926069354</v>
          </cell>
          <cell r="F2">
            <v>1.9843777544623189E-3</v>
          </cell>
          <cell r="G2">
            <v>2.9356483362032323E-2</v>
          </cell>
        </row>
        <row r="3">
          <cell r="A3" t="str">
            <v>PBS + NaCl 0,5 M</v>
          </cell>
          <cell r="B3">
            <v>4.2716833524809893E-2</v>
          </cell>
          <cell r="C3">
            <v>0.33909546474095958</v>
          </cell>
          <cell r="F3">
            <v>8.3006689805795988E-4</v>
          </cell>
          <cell r="G3">
            <v>3.1097565527025157E-2</v>
          </cell>
        </row>
        <row r="4">
          <cell r="A4" t="str">
            <v>PBS + NaCl 1,0 M</v>
          </cell>
          <cell r="B4">
            <v>5.4744092251760947E-2</v>
          </cell>
          <cell r="C4">
            <v>0.50070262248820119</v>
          </cell>
          <cell r="F4">
            <v>9.8086244112477136E-4</v>
          </cell>
          <cell r="G4">
            <v>0.18943462970497602</v>
          </cell>
        </row>
        <row r="5">
          <cell r="A5" t="str">
            <v>PBS + NaCl 2,0 M</v>
          </cell>
          <cell r="B5">
            <v>1.4260748309393362E-2</v>
          </cell>
          <cell r="C5">
            <v>0.52425914408411078</v>
          </cell>
          <cell r="F5">
            <v>9.6060850223630718E-4</v>
          </cell>
          <cell r="G5">
            <v>4.1671246047033039E-2</v>
          </cell>
        </row>
      </sheetData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2"/>
      <sheetName val="BCA3"/>
      <sheetName val="BCA4"/>
      <sheetName val="Resultado"/>
      <sheetName val="Resultado sin normalizar"/>
      <sheetName val="Anomalo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Blanco</v>
          </cell>
          <cell r="C1" t="str">
            <v>Control</v>
          </cell>
          <cell r="K1" t="str">
            <v>Fuerza iónica (proteínas)</v>
          </cell>
        </row>
        <row r="2">
          <cell r="A2" t="str">
            <v>PBS (NaCl0,1 M)</v>
          </cell>
          <cell r="B2">
            <v>0</v>
          </cell>
          <cell r="C2">
            <v>0.14632819926069354</v>
          </cell>
          <cell r="J2" t="str">
            <v>PBS (NaCl 0.1 M)</v>
          </cell>
          <cell r="K2">
            <v>0.14632819926069354</v>
          </cell>
        </row>
        <row r="3">
          <cell r="A3" t="str">
            <v>PBS + NaCl 0,5 M</v>
          </cell>
          <cell r="B3">
            <v>4.2716833524809893E-2</v>
          </cell>
          <cell r="C3">
            <v>0.33909546474095958</v>
          </cell>
          <cell r="J3" t="str">
            <v>PBS + NaCl 0.5 M</v>
          </cell>
          <cell r="K3">
            <v>0.29637863121614971</v>
          </cell>
        </row>
        <row r="4">
          <cell r="A4" t="str">
            <v>PBS + NaCl 1,0 M</v>
          </cell>
          <cell r="B4">
            <v>5.4744092251760947E-2</v>
          </cell>
          <cell r="C4">
            <v>0.50070262248820119</v>
          </cell>
          <cell r="J4" t="str">
            <v>PBS + NaCl 1.0 M</v>
          </cell>
          <cell r="K4">
            <v>0.44595853023644022</v>
          </cell>
        </row>
        <row r="5">
          <cell r="A5" t="str">
            <v>PBS + NaCl 2,0 M</v>
          </cell>
          <cell r="B5">
            <v>1.4260748309393362E-2</v>
          </cell>
          <cell r="C5">
            <v>0.52425914408411078</v>
          </cell>
          <cell r="J5" t="str">
            <v>PBS + NaCl 2.0 M</v>
          </cell>
          <cell r="K5">
            <v>0.50999839577471739</v>
          </cell>
        </row>
      </sheetData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ltado (2)"/>
    </sheetNames>
    <sheetDataSet>
      <sheetData sheetId="0">
        <row r="2">
          <cell r="A2">
            <v>0</v>
          </cell>
          <cell r="F2">
            <v>2.0000000000000018E-2</v>
          </cell>
        </row>
        <row r="3">
          <cell r="A3">
            <v>0</v>
          </cell>
          <cell r="F3">
            <v>0</v>
          </cell>
        </row>
        <row r="4">
          <cell r="A4">
            <v>0.1</v>
          </cell>
          <cell r="F4">
            <v>0.28000000000000003</v>
          </cell>
        </row>
        <row r="5">
          <cell r="A5">
            <v>0.1</v>
          </cell>
          <cell r="F5">
            <v>0.20999999999999996</v>
          </cell>
        </row>
        <row r="6">
          <cell r="A6">
            <v>0.25</v>
          </cell>
          <cell r="F6">
            <v>0.82000000000000006</v>
          </cell>
        </row>
        <row r="7">
          <cell r="A7">
            <v>0.25</v>
          </cell>
          <cell r="F7">
            <v>0.91999999999999993</v>
          </cell>
        </row>
        <row r="8">
          <cell r="A8">
            <v>0.5</v>
          </cell>
          <cell r="F8">
            <v>1.7200000000000002</v>
          </cell>
        </row>
        <row r="9">
          <cell r="A9">
            <v>0.5</v>
          </cell>
          <cell r="F9">
            <v>1.8199999999999998</v>
          </cell>
        </row>
        <row r="10">
          <cell r="A10">
            <v>0.75</v>
          </cell>
          <cell r="F10">
            <v>2.62</v>
          </cell>
        </row>
        <row r="11">
          <cell r="A11">
            <v>0.75</v>
          </cell>
          <cell r="F11">
            <v>2.72</v>
          </cell>
        </row>
        <row r="12">
          <cell r="A12">
            <v>1</v>
          </cell>
          <cell r="F12">
            <v>3.52</v>
          </cell>
        </row>
        <row r="13">
          <cell r="A13">
            <v>1</v>
          </cell>
          <cell r="F13">
            <v>3.6199999999999997</v>
          </cell>
        </row>
        <row r="17">
          <cell r="A17" t="str">
            <v>2B1</v>
          </cell>
          <cell r="G17">
            <v>0.21408216904136115</v>
          </cell>
        </row>
        <row r="18">
          <cell r="A18" t="str">
            <v>2B2</v>
          </cell>
          <cell r="G18">
            <v>0.23621524415548484</v>
          </cell>
        </row>
        <row r="19">
          <cell r="A19" t="str">
            <v>2B3</v>
          </cell>
          <cell r="G19">
            <v>0.21408216904136115</v>
          </cell>
        </row>
        <row r="20">
          <cell r="A20" t="str">
            <v>3B1</v>
          </cell>
          <cell r="G20">
            <v>0.1919490939272375</v>
          </cell>
        </row>
        <row r="21">
          <cell r="A21" t="str">
            <v>3B2</v>
          </cell>
          <cell r="G21">
            <v>0.20578226587356477</v>
          </cell>
        </row>
        <row r="22">
          <cell r="A22" t="str">
            <v>3B3</v>
          </cell>
          <cell r="G22">
            <v>0.22791534098768848</v>
          </cell>
        </row>
        <row r="23">
          <cell r="A23" t="str">
            <v>4B1</v>
          </cell>
          <cell r="G23">
            <v>0.20024899709503388</v>
          </cell>
        </row>
        <row r="24">
          <cell r="A24" t="str">
            <v>4B2</v>
          </cell>
          <cell r="G24">
            <v>0.21408216904136115</v>
          </cell>
        </row>
        <row r="25">
          <cell r="A25" t="str">
            <v>4B3</v>
          </cell>
          <cell r="G25">
            <v>0.20854890026283024</v>
          </cell>
        </row>
        <row r="26">
          <cell r="A26" t="str">
            <v>C1</v>
          </cell>
          <cell r="G26">
            <v>0.25004841610181211</v>
          </cell>
        </row>
        <row r="27">
          <cell r="A27" t="str">
            <v>C2</v>
          </cell>
          <cell r="G27">
            <v>0.28878129755152859</v>
          </cell>
        </row>
        <row r="28">
          <cell r="A28" t="str">
            <v>C3</v>
          </cell>
          <cell r="G28">
            <v>0.26664822243740488</v>
          </cell>
        </row>
        <row r="29">
          <cell r="A29" t="str">
            <v>C4</v>
          </cell>
          <cell r="G29">
            <v>0.28878129755152859</v>
          </cell>
        </row>
        <row r="30">
          <cell r="A30" t="str">
            <v>C5</v>
          </cell>
          <cell r="G30">
            <v>0.39944667312214688</v>
          </cell>
        </row>
        <row r="31">
          <cell r="A31" t="str">
            <v>C6</v>
          </cell>
          <cell r="G31">
            <v>0.31644764144418319</v>
          </cell>
        </row>
        <row r="32">
          <cell r="A32" t="str">
            <v>C7</v>
          </cell>
          <cell r="G32">
            <v>0.37178032922949233</v>
          </cell>
        </row>
        <row r="33">
          <cell r="A33" t="str">
            <v>C8</v>
          </cell>
          <cell r="G33">
            <v>0.39944667312214688</v>
          </cell>
        </row>
        <row r="34">
          <cell r="A34" t="str">
            <v>C9</v>
          </cell>
          <cell r="G34">
            <v>0.31644764144418319</v>
          </cell>
        </row>
      </sheetData>
      <sheetData sheetId="1">
        <row r="1">
          <cell r="B1" t="str">
            <v>B</v>
          </cell>
          <cell r="C1" t="str">
            <v>C</v>
          </cell>
        </row>
        <row r="2">
          <cell r="A2" t="str">
            <v>PBS + NaCl 0,5 M</v>
          </cell>
          <cell r="B2">
            <v>0.22145986074606905</v>
          </cell>
          <cell r="C2">
            <v>0.26849264536358186</v>
          </cell>
          <cell r="F2">
            <v>1.2778536875133516E-2</v>
          </cell>
          <cell r="G2">
            <v>1.9432201324024082E-2</v>
          </cell>
        </row>
        <row r="3">
          <cell r="A3" t="str">
            <v>PBS + NaCl 1,0 M</v>
          </cell>
          <cell r="B3">
            <v>0.20854890026283024</v>
          </cell>
          <cell r="C3">
            <v>0.33489187070595289</v>
          </cell>
          <cell r="F3">
            <v>1.814203492682807E-2</v>
          </cell>
          <cell r="G3">
            <v>5.759208741087677E-2</v>
          </cell>
        </row>
        <row r="4">
          <cell r="A4" t="str">
            <v>PBS + NaCl 2,0 M</v>
          </cell>
          <cell r="B4">
            <v>0.20762668879974178</v>
          </cell>
          <cell r="C4">
            <v>0.36255821459860749</v>
          </cell>
          <cell r="F4">
            <v>6.9625438606268622E-3</v>
          </cell>
          <cell r="G4">
            <v>4.2261038363589583E-2</v>
          </cell>
        </row>
        <row r="8">
          <cell r="B8" t="str">
            <v>Proteínas</v>
          </cell>
        </row>
        <row r="9">
          <cell r="A9" t="str">
            <v>PBS + NaCl 0,5 M</v>
          </cell>
          <cell r="B9">
            <v>4.7032784617512813E-2</v>
          </cell>
        </row>
        <row r="10">
          <cell r="A10" t="str">
            <v>PBS + NaCl 1,0 M</v>
          </cell>
          <cell r="B10">
            <v>0.12634297044312265</v>
          </cell>
        </row>
        <row r="11">
          <cell r="A11" t="str">
            <v>PBS + NaCl 2,0 M</v>
          </cell>
          <cell r="B11">
            <v>0.15493152579886571</v>
          </cell>
        </row>
        <row r="42">
          <cell r="B42">
            <v>0.5</v>
          </cell>
          <cell r="C42">
            <v>4.7032784617512813E-2</v>
          </cell>
        </row>
        <row r="43">
          <cell r="B43">
            <v>1</v>
          </cell>
          <cell r="C43">
            <v>0.12634297044312265</v>
          </cell>
        </row>
        <row r="44">
          <cell r="B44">
            <v>2</v>
          </cell>
          <cell r="C44">
            <v>0.15493152579886571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</sheetNames>
    <sheetDataSet>
      <sheetData sheetId="0">
        <row r="1">
          <cell r="B1" t="str">
            <v>B</v>
          </cell>
          <cell r="C1" t="str">
            <v>C</v>
          </cell>
        </row>
        <row r="2">
          <cell r="A2" t="str">
            <v>QiaShredder</v>
          </cell>
          <cell r="B2">
            <v>0.24034839924670434</v>
          </cell>
          <cell r="C2">
            <v>0.31567796610169491</v>
          </cell>
          <cell r="F2">
            <v>8.1546648190625164E-3</v>
          </cell>
          <cell r="G2">
            <v>0</v>
          </cell>
        </row>
        <row r="3">
          <cell r="A3" t="str">
            <v xml:space="preserve">Eppendorf </v>
          </cell>
          <cell r="B3">
            <v>0.15324858757062146</v>
          </cell>
          <cell r="C3">
            <v>0.11793785310734464</v>
          </cell>
          <cell r="F3">
            <v>2.6659019898554979E-2</v>
          </cell>
          <cell r="G3">
            <v>4.9936919575321185E-3</v>
          </cell>
        </row>
      </sheetData>
      <sheetData sheetId="1">
        <row r="2">
          <cell r="A2">
            <v>0</v>
          </cell>
          <cell r="F2">
            <v>0</v>
          </cell>
        </row>
        <row r="3">
          <cell r="A3">
            <v>0.1</v>
          </cell>
        </row>
        <row r="4">
          <cell r="A4">
            <v>0.25</v>
          </cell>
          <cell r="F4">
            <v>0.69</v>
          </cell>
        </row>
        <row r="5">
          <cell r="A5">
            <v>0.5</v>
          </cell>
          <cell r="F5">
            <v>1.39</v>
          </cell>
        </row>
        <row r="6">
          <cell r="A6">
            <v>0.75</v>
          </cell>
          <cell r="F6">
            <v>2.19</v>
          </cell>
        </row>
        <row r="7">
          <cell r="A7">
            <v>1</v>
          </cell>
          <cell r="F7">
            <v>2.79</v>
          </cell>
        </row>
        <row r="29">
          <cell r="G29" t="str">
            <v>1B</v>
          </cell>
          <cell r="H29">
            <v>0.24034839924670434</v>
          </cell>
          <cell r="I29">
            <v>8.1546648190625164E-3</v>
          </cell>
        </row>
        <row r="30">
          <cell r="G30" t="str">
            <v>1C</v>
          </cell>
          <cell r="H30">
            <v>0.31567796610169491</v>
          </cell>
          <cell r="I30">
            <v>0</v>
          </cell>
        </row>
        <row r="31">
          <cell r="G31" t="str">
            <v>2B</v>
          </cell>
          <cell r="H31">
            <v>0.15324858757062146</v>
          </cell>
          <cell r="I31">
            <v>2.6659019898554979E-2</v>
          </cell>
        </row>
        <row r="32">
          <cell r="G32" t="str">
            <v>2C</v>
          </cell>
          <cell r="H32">
            <v>0.11793785310734464</v>
          </cell>
          <cell r="I32">
            <v>4.9936919575321185E-3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(2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5">
          <cell r="A5">
            <v>0.5</v>
          </cell>
          <cell r="C5">
            <v>4.7</v>
          </cell>
        </row>
        <row r="6">
          <cell r="A6">
            <v>2.5</v>
          </cell>
          <cell r="C6">
            <v>18.399999999999999</v>
          </cell>
        </row>
        <row r="7">
          <cell r="A7">
            <v>5</v>
          </cell>
          <cell r="C7">
            <v>34.4</v>
          </cell>
        </row>
        <row r="8">
          <cell r="A8">
            <v>7.5</v>
          </cell>
          <cell r="C8">
            <v>53.3</v>
          </cell>
        </row>
        <row r="9">
          <cell r="A9">
            <v>10</v>
          </cell>
          <cell r="C9">
            <v>75.2</v>
          </cell>
        </row>
        <row r="13">
          <cell r="A13" t="str">
            <v>Ojo Derecho MET.A</v>
          </cell>
          <cell r="F13">
            <v>0.52214668174448553</v>
          </cell>
        </row>
        <row r="14">
          <cell r="A14" t="str">
            <v>Ojo Izquierdo MET. A</v>
          </cell>
          <cell r="F14">
            <v>0.45402400643078061</v>
          </cell>
        </row>
        <row r="15">
          <cell r="A15" t="str">
            <v>Blanco MET. A</v>
          </cell>
          <cell r="F15">
            <v>0.39952586617981667</v>
          </cell>
        </row>
        <row r="16">
          <cell r="A16" t="str">
            <v>Ojo Derecho MET.B</v>
          </cell>
          <cell r="F16">
            <v>0.56302028693270845</v>
          </cell>
        </row>
        <row r="17">
          <cell r="A17" t="str">
            <v>Ojo Izquierdo MET.B</v>
          </cell>
          <cell r="F17">
            <v>0.49489761161900353</v>
          </cell>
        </row>
        <row r="18">
          <cell r="A18" t="str">
            <v>Blanco MET. B</v>
          </cell>
          <cell r="F18">
            <v>0.49489761161900353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 (2)"/>
    </sheetNames>
    <sheetDataSet>
      <sheetData sheetId="0">
        <row r="4">
          <cell r="A4">
            <v>0</v>
          </cell>
          <cell r="C4">
            <v>2.6</v>
          </cell>
        </row>
        <row r="5">
          <cell r="A5">
            <v>0.1</v>
          </cell>
          <cell r="C5">
            <v>2.9</v>
          </cell>
        </row>
        <row r="6">
          <cell r="A6">
            <v>0.2</v>
          </cell>
          <cell r="C6">
            <v>3.2</v>
          </cell>
        </row>
        <row r="7">
          <cell r="A7">
            <v>0.5</v>
          </cell>
          <cell r="C7">
            <v>4.3</v>
          </cell>
        </row>
        <row r="8">
          <cell r="A8">
            <v>0.75</v>
          </cell>
          <cell r="C8">
            <v>5.5</v>
          </cell>
        </row>
        <row r="9">
          <cell r="A9">
            <v>1</v>
          </cell>
          <cell r="C9">
            <v>6.5</v>
          </cell>
        </row>
        <row r="14">
          <cell r="C14">
            <v>1.3</v>
          </cell>
        </row>
        <row r="15">
          <cell r="C15">
            <v>2.4</v>
          </cell>
        </row>
        <row r="21">
          <cell r="C21">
            <v>1.2</v>
          </cell>
        </row>
        <row r="22">
          <cell r="C22">
            <v>1.8</v>
          </cell>
        </row>
        <row r="28">
          <cell r="C28">
            <v>1.3</v>
          </cell>
        </row>
        <row r="29">
          <cell r="C29">
            <v>3.2</v>
          </cell>
        </row>
      </sheetData>
      <sheetData sheetId="1">
        <row r="4">
          <cell r="A4">
            <v>0</v>
          </cell>
          <cell r="C4">
            <v>3.5</v>
          </cell>
        </row>
        <row r="5">
          <cell r="A5">
            <v>0.1</v>
          </cell>
          <cell r="C5">
            <v>4.2</v>
          </cell>
        </row>
        <row r="6">
          <cell r="A6">
            <v>0.25</v>
          </cell>
          <cell r="C6">
            <v>3.6</v>
          </cell>
        </row>
        <row r="7">
          <cell r="A7">
            <v>0.5</v>
          </cell>
          <cell r="C7">
            <v>3.8</v>
          </cell>
        </row>
        <row r="8">
          <cell r="A8">
            <v>0.75</v>
          </cell>
          <cell r="C8">
            <v>3.8</v>
          </cell>
        </row>
        <row r="9">
          <cell r="A9">
            <v>1</v>
          </cell>
          <cell r="C9">
            <v>3.5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Hoja3"/>
    </sheetNames>
    <sheetDataSet>
      <sheetData sheetId="0">
        <row r="4">
          <cell r="B4">
            <v>0.05</v>
          </cell>
          <cell r="D4">
            <v>0.7</v>
          </cell>
        </row>
        <row r="5">
          <cell r="B5">
            <v>0.05</v>
          </cell>
          <cell r="D5">
            <v>0.75</v>
          </cell>
          <cell r="Q5">
            <v>0.05</v>
          </cell>
          <cell r="R5">
            <v>0.72499999999999998</v>
          </cell>
        </row>
        <row r="6">
          <cell r="B6">
            <v>0.1</v>
          </cell>
          <cell r="D6">
            <v>0.91</v>
          </cell>
          <cell r="Q6">
            <v>0.1</v>
          </cell>
          <cell r="R6">
            <v>0.83</v>
          </cell>
        </row>
        <row r="7">
          <cell r="B7">
            <v>0.1</v>
          </cell>
          <cell r="D7">
            <v>0.75</v>
          </cell>
          <cell r="Q7">
            <v>0.25</v>
          </cell>
          <cell r="R7">
            <v>1.45</v>
          </cell>
        </row>
        <row r="8">
          <cell r="B8">
            <v>0.25</v>
          </cell>
          <cell r="D8">
            <v>1.4</v>
          </cell>
          <cell r="Q8">
            <v>1</v>
          </cell>
          <cell r="R8">
            <v>3.05</v>
          </cell>
        </row>
        <row r="9">
          <cell r="B9">
            <v>0.25</v>
          </cell>
          <cell r="D9">
            <v>1.5</v>
          </cell>
        </row>
        <row r="10">
          <cell r="B10">
            <v>0.5</v>
          </cell>
          <cell r="D10">
            <v>0.82</v>
          </cell>
        </row>
        <row r="11">
          <cell r="B11">
            <v>0.5</v>
          </cell>
          <cell r="D11">
            <v>0.86</v>
          </cell>
        </row>
        <row r="12">
          <cell r="B12">
            <v>1</v>
          </cell>
          <cell r="D12">
            <v>3.1</v>
          </cell>
        </row>
        <row r="13">
          <cell r="B13">
            <v>1</v>
          </cell>
          <cell r="D13">
            <v>3</v>
          </cell>
        </row>
        <row r="18">
          <cell r="B18">
            <v>0.05</v>
          </cell>
          <cell r="D18">
            <v>0.75</v>
          </cell>
        </row>
        <row r="19">
          <cell r="B19">
            <v>0.05</v>
          </cell>
          <cell r="D19">
            <v>0.7</v>
          </cell>
        </row>
        <row r="20">
          <cell r="B20">
            <v>0.1</v>
          </cell>
          <cell r="D20">
            <v>0.91</v>
          </cell>
        </row>
        <row r="21">
          <cell r="B21">
            <v>0.1</v>
          </cell>
          <cell r="D21">
            <v>0.75</v>
          </cell>
        </row>
        <row r="22">
          <cell r="B22">
            <v>0.25</v>
          </cell>
          <cell r="D22">
            <v>1.4</v>
          </cell>
        </row>
        <row r="23">
          <cell r="B23">
            <v>0.25</v>
          </cell>
          <cell r="D23">
            <v>1.5</v>
          </cell>
        </row>
        <row r="24">
          <cell r="B24">
            <v>1</v>
          </cell>
          <cell r="D24">
            <v>3.1</v>
          </cell>
        </row>
        <row r="25">
          <cell r="B25">
            <v>1</v>
          </cell>
          <cell r="D25">
            <v>3</v>
          </cell>
        </row>
      </sheetData>
      <sheetData sheetId="1">
        <row r="3">
          <cell r="N3">
            <v>0</v>
          </cell>
          <cell r="O3">
            <v>0.57999999999999996</v>
          </cell>
        </row>
        <row r="4">
          <cell r="A4">
            <v>0</v>
          </cell>
          <cell r="C4">
            <v>0.57999999999999996</v>
          </cell>
          <cell r="N4">
            <v>0.05</v>
          </cell>
          <cell r="O4">
            <v>0.65500000000000003</v>
          </cell>
        </row>
        <row r="5">
          <cell r="A5">
            <v>0.05</v>
          </cell>
          <cell r="C5">
            <v>0.65</v>
          </cell>
          <cell r="N5">
            <v>0.1</v>
          </cell>
          <cell r="O5">
            <v>0.77500000000000002</v>
          </cell>
        </row>
        <row r="6">
          <cell r="A6">
            <v>0.1</v>
          </cell>
          <cell r="C6">
            <v>0.7</v>
          </cell>
          <cell r="N6">
            <v>0.25</v>
          </cell>
          <cell r="O6">
            <v>1.5</v>
          </cell>
        </row>
        <row r="7">
          <cell r="A7">
            <v>0.25</v>
          </cell>
          <cell r="N7">
            <v>1</v>
          </cell>
          <cell r="O7">
            <v>3.3</v>
          </cell>
        </row>
        <row r="8">
          <cell r="A8">
            <v>0.5</v>
          </cell>
        </row>
        <row r="9">
          <cell r="A9">
            <v>1</v>
          </cell>
        </row>
        <row r="16">
          <cell r="J16">
            <v>0</v>
          </cell>
          <cell r="L16">
            <v>0.57999999999999996</v>
          </cell>
        </row>
        <row r="17">
          <cell r="J17">
            <v>0.05</v>
          </cell>
          <cell r="L17">
            <v>0.65</v>
          </cell>
        </row>
        <row r="18">
          <cell r="J18">
            <v>0.05</v>
          </cell>
          <cell r="L18">
            <v>0.66</v>
          </cell>
        </row>
        <row r="19">
          <cell r="J19">
            <v>0.1</v>
          </cell>
          <cell r="L19">
            <v>0.7</v>
          </cell>
        </row>
        <row r="20">
          <cell r="J20">
            <v>0.1</v>
          </cell>
          <cell r="L20">
            <v>0.85</v>
          </cell>
        </row>
        <row r="21">
          <cell r="J21">
            <v>0.25</v>
          </cell>
          <cell r="L21">
            <v>1.5</v>
          </cell>
        </row>
        <row r="22">
          <cell r="J22">
            <v>0.25</v>
          </cell>
          <cell r="L22">
            <v>1.5</v>
          </cell>
        </row>
        <row r="25">
          <cell r="J25">
            <v>1</v>
          </cell>
          <cell r="L25">
            <v>3.4</v>
          </cell>
        </row>
        <row r="26">
          <cell r="J26">
            <v>1</v>
          </cell>
          <cell r="L26">
            <v>3.2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2">
          <cell r="A2">
            <v>0</v>
          </cell>
          <cell r="C2">
            <v>0.14000000000000001</v>
          </cell>
        </row>
        <row r="3">
          <cell r="A3">
            <v>0</v>
          </cell>
          <cell r="C3">
            <v>0.18</v>
          </cell>
        </row>
        <row r="4">
          <cell r="A4">
            <v>0.05</v>
          </cell>
          <cell r="C4">
            <v>0.28999999999999998</v>
          </cell>
        </row>
        <row r="5">
          <cell r="A5">
            <v>0.1</v>
          </cell>
          <cell r="C5">
            <v>0.56000000000000005</v>
          </cell>
        </row>
        <row r="6">
          <cell r="A6">
            <v>0.25</v>
          </cell>
          <cell r="C6">
            <v>1</v>
          </cell>
        </row>
        <row r="7">
          <cell r="A7">
            <v>0.5</v>
          </cell>
          <cell r="C7">
            <v>1.8</v>
          </cell>
        </row>
        <row r="8">
          <cell r="A8">
            <v>1</v>
          </cell>
          <cell r="C8">
            <v>3.5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1"/>
      <sheetName val="BCA2"/>
      <sheetName val="BCA3"/>
      <sheetName val="BCA4"/>
      <sheetName val="Hoja4"/>
    </sheetNames>
    <sheetDataSet>
      <sheetData sheetId="0">
        <row r="6">
          <cell r="B6">
            <v>1</v>
          </cell>
          <cell r="F6">
            <v>0.57931584999999997</v>
          </cell>
        </row>
        <row r="7">
          <cell r="B7">
            <v>0.5</v>
          </cell>
          <cell r="F7">
            <v>0.34087835</v>
          </cell>
        </row>
        <row r="8">
          <cell r="B8">
            <v>0.25</v>
          </cell>
          <cell r="F8">
            <v>0.19688185</v>
          </cell>
        </row>
        <row r="9">
          <cell r="B9">
            <v>0.125</v>
          </cell>
          <cell r="F9">
            <v>0.11589685000000002</v>
          </cell>
        </row>
        <row r="10">
          <cell r="B10">
            <v>6.25E-2</v>
          </cell>
          <cell r="F10">
            <v>6.5323849999999989E-2</v>
          </cell>
        </row>
        <row r="11">
          <cell r="B11">
            <v>3.125E-2</v>
          </cell>
          <cell r="F11">
            <v>3.8819850000000017E-2</v>
          </cell>
        </row>
        <row r="12">
          <cell r="B12">
            <v>0</v>
          </cell>
          <cell r="F12">
            <v>0</v>
          </cell>
        </row>
      </sheetData>
      <sheetData sheetId="1">
        <row r="6">
          <cell r="B6">
            <v>1</v>
          </cell>
          <cell r="F6">
            <v>0.61765059999999994</v>
          </cell>
        </row>
        <row r="7">
          <cell r="B7">
            <v>0.5</v>
          </cell>
          <cell r="F7">
            <v>0.36522460000000001</v>
          </cell>
        </row>
        <row r="8">
          <cell r="B8">
            <v>0.25</v>
          </cell>
          <cell r="F8">
            <v>0.20126159999999998</v>
          </cell>
        </row>
        <row r="9">
          <cell r="B9">
            <v>0.125</v>
          </cell>
          <cell r="F9">
            <v>0.11740310000000002</v>
          </cell>
        </row>
        <row r="10">
          <cell r="B10">
            <v>6.25E-2</v>
          </cell>
          <cell r="F10">
            <v>6.5428100000000003E-2</v>
          </cell>
        </row>
        <row r="11">
          <cell r="B11">
            <v>3.125E-2</v>
          </cell>
          <cell r="F11">
            <v>3.0894099999999994E-2</v>
          </cell>
        </row>
        <row r="12">
          <cell r="B12">
            <v>0</v>
          </cell>
          <cell r="F12">
            <v>0</v>
          </cell>
        </row>
      </sheetData>
      <sheetData sheetId="2">
        <row r="6">
          <cell r="B6">
            <v>1</v>
          </cell>
          <cell r="F6">
            <v>0.60620600000000002</v>
          </cell>
        </row>
        <row r="7">
          <cell r="B7">
            <v>0.5</v>
          </cell>
          <cell r="F7">
            <v>0.32273449999999998</v>
          </cell>
        </row>
        <row r="8">
          <cell r="B8">
            <v>0.25</v>
          </cell>
          <cell r="F8">
            <v>0.14720099999999997</v>
          </cell>
        </row>
        <row r="9">
          <cell r="B9">
            <v>0.125</v>
          </cell>
          <cell r="F9">
            <v>7.7126500000000001E-2</v>
          </cell>
        </row>
        <row r="10">
          <cell r="B10">
            <v>6.25E-2</v>
          </cell>
          <cell r="F10">
            <v>4.5165499999999983E-2</v>
          </cell>
        </row>
        <row r="11">
          <cell r="B11">
            <v>3.125E-2</v>
          </cell>
          <cell r="F11">
            <v>1.9736500000000004E-2</v>
          </cell>
        </row>
        <row r="12">
          <cell r="B12">
            <v>0</v>
          </cell>
          <cell r="F12">
            <v>0</v>
          </cell>
        </row>
      </sheetData>
      <sheetData sheetId="3">
        <row r="6">
          <cell r="B6">
            <v>1</v>
          </cell>
          <cell r="F6">
            <v>0.64218975</v>
          </cell>
        </row>
        <row r="7">
          <cell r="B7">
            <v>0.5</v>
          </cell>
          <cell r="F7">
            <v>0.36969574999999999</v>
          </cell>
        </row>
        <row r="8">
          <cell r="B8">
            <v>0.25</v>
          </cell>
          <cell r="F8">
            <v>0.19075825000000002</v>
          </cell>
        </row>
        <row r="9">
          <cell r="B9">
            <v>0.125</v>
          </cell>
          <cell r="F9">
            <v>0.10080675</v>
          </cell>
        </row>
        <row r="10">
          <cell r="B10">
            <v>6.25E-2</v>
          </cell>
          <cell r="F10">
            <v>5.9539249999999988E-2</v>
          </cell>
        </row>
        <row r="11">
          <cell r="B11">
            <v>3.125E-2</v>
          </cell>
          <cell r="F11">
            <v>4.577524999999999E-2</v>
          </cell>
        </row>
        <row r="12">
          <cell r="B12">
            <v>0</v>
          </cell>
          <cell r="F12">
            <v>0</v>
          </cell>
        </row>
      </sheetData>
      <sheetData sheetId="4">
        <row r="1">
          <cell r="B1" t="str">
            <v>B</v>
          </cell>
          <cell r="C1" t="str">
            <v>C</v>
          </cell>
          <cell r="D1" t="str">
            <v>P</v>
          </cell>
        </row>
        <row r="2">
          <cell r="A2" t="str">
            <v>PBS</v>
          </cell>
          <cell r="B2">
            <v>-5.2169277709323454E-2</v>
          </cell>
          <cell r="C2">
            <v>9.4328199260693538E-2</v>
          </cell>
          <cell r="D2">
            <v>-8.1094584286803828E-3</v>
          </cell>
          <cell r="G2">
            <v>1.9843777544623189E-3</v>
          </cell>
          <cell r="H2">
            <v>2.9356483362032323E-2</v>
          </cell>
          <cell r="I2">
            <v>3.4311325583191118E-3</v>
          </cell>
        </row>
        <row r="3">
          <cell r="A3" t="str">
            <v>PBS +  NaCl 0,5 M</v>
          </cell>
          <cell r="B3">
            <v>-9.2831664751901067E-3</v>
          </cell>
          <cell r="C3">
            <v>0.28709546474095959</v>
          </cell>
          <cell r="D3">
            <v>3.4304557142075608E-2</v>
          </cell>
          <cell r="G3">
            <v>8.3006689805795988E-4</v>
          </cell>
          <cell r="H3">
            <v>3.1097565527025157E-2</v>
          </cell>
          <cell r="I3">
            <v>1.8546566432280889E-3</v>
          </cell>
        </row>
        <row r="4">
          <cell r="A4" t="str">
            <v>PBS +  NaCl 0,5 M + Triton 1%</v>
          </cell>
          <cell r="B4">
            <v>-7.0827178729689841E-3</v>
          </cell>
          <cell r="C4">
            <v>0.18086875649652609</v>
          </cell>
          <cell r="D4">
            <v>4.542480442037309E-2</v>
          </cell>
          <cell r="G4">
            <v>2.9091430029339629E-3</v>
          </cell>
          <cell r="H4">
            <v>1.7952020999404551E-2</v>
          </cell>
          <cell r="I4">
            <v>8.8465545852851515E-3</v>
          </cell>
        </row>
        <row r="5">
          <cell r="A5" t="str">
            <v>PBS +  NaCl 0,5 M + Tween 20 0,5%</v>
          </cell>
          <cell r="B5">
            <v>-2.3320220896147409E-2</v>
          </cell>
          <cell r="C5">
            <v>0.15687251360971524</v>
          </cell>
          <cell r="D5">
            <v>1.7659521566164141E-2</v>
          </cell>
          <cell r="G5">
            <v>1.2512785951698057E-2</v>
          </cell>
          <cell r="H5">
            <v>5.0734097106980396E-2</v>
          </cell>
          <cell r="I5">
            <v>5.0649458424676923E-3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y 2"/>
      <sheetName val="3 y 4"/>
      <sheetName val="Resultado"/>
      <sheetName val="Hoja2"/>
      <sheetName val="Resultado (2)"/>
    </sheetNames>
    <sheetDataSet>
      <sheetData sheetId="0">
        <row r="5">
          <cell r="B5">
            <v>0</v>
          </cell>
          <cell r="G5">
            <v>0</v>
          </cell>
        </row>
        <row r="6">
          <cell r="B6">
            <v>0.1</v>
          </cell>
          <cell r="G6">
            <v>9.9999999999999978E-2</v>
          </cell>
        </row>
        <row r="7">
          <cell r="B7">
            <v>0.25</v>
          </cell>
          <cell r="G7">
            <v>0.65999999999999992</v>
          </cell>
        </row>
        <row r="8">
          <cell r="B8">
            <v>0.75</v>
          </cell>
          <cell r="G8">
            <v>2.0699999999999998</v>
          </cell>
        </row>
        <row r="9">
          <cell r="B9">
            <v>1</v>
          </cell>
          <cell r="G9">
            <v>2.77</v>
          </cell>
        </row>
        <row r="15">
          <cell r="B15" t="str">
            <v>1B1</v>
          </cell>
          <cell r="H15">
            <v>0.14624644649563051</v>
          </cell>
        </row>
        <row r="16">
          <cell r="B16" t="str">
            <v>1B2</v>
          </cell>
          <cell r="H16">
            <v>0.14975608044081001</v>
          </cell>
          <cell r="I16" t="str">
            <v>1B</v>
          </cell>
          <cell r="J16">
            <v>0.14507656851390402</v>
          </cell>
          <cell r="K16">
            <v>5.3610544051238699E-3</v>
          </cell>
        </row>
        <row r="17">
          <cell r="B17" t="str">
            <v>1B3</v>
          </cell>
          <cell r="H17">
            <v>0.13922717860527148</v>
          </cell>
        </row>
        <row r="18">
          <cell r="B18" t="str">
            <v>1C1</v>
          </cell>
          <cell r="H18">
            <v>0.16730425016670761</v>
          </cell>
        </row>
        <row r="19">
          <cell r="B19" t="str">
            <v>1C2</v>
          </cell>
          <cell r="H19">
            <v>0.17783315200224617</v>
          </cell>
        </row>
        <row r="20">
          <cell r="B20" t="str">
            <v>1C3</v>
          </cell>
          <cell r="H20">
            <v>0.2024005896185028</v>
          </cell>
        </row>
        <row r="21">
          <cell r="B21" t="str">
            <v>1P1</v>
          </cell>
          <cell r="H21">
            <v>0.18836205383778476</v>
          </cell>
        </row>
        <row r="22">
          <cell r="B22" t="str">
            <v>1P2</v>
          </cell>
          <cell r="H22">
            <v>0.15677534833116905</v>
          </cell>
        </row>
        <row r="23">
          <cell r="B23" t="str">
            <v>1P3</v>
          </cell>
          <cell r="H23">
            <v>0.19187168778296423</v>
          </cell>
        </row>
        <row r="24">
          <cell r="B24" t="str">
            <v>2B1</v>
          </cell>
          <cell r="H24">
            <v>0.17081388411188711</v>
          </cell>
        </row>
        <row r="25">
          <cell r="B25" t="str">
            <v>2B2</v>
          </cell>
          <cell r="H25">
            <v>0.16730425016670761</v>
          </cell>
          <cell r="I25" t="str">
            <v>2B</v>
          </cell>
          <cell r="J25">
            <v>0.16905906713929736</v>
          </cell>
          <cell r="K25">
            <v>2.4816859621189218E-3</v>
          </cell>
        </row>
        <row r="26">
          <cell r="B26" t="str">
            <v>2B3</v>
          </cell>
        </row>
        <row r="27">
          <cell r="B27" t="str">
            <v>2C1</v>
          </cell>
          <cell r="H27">
            <v>0.21292949145404136</v>
          </cell>
        </row>
        <row r="28">
          <cell r="B28" t="str">
            <v>2C2</v>
          </cell>
          <cell r="H28">
            <v>0.21643912539922086</v>
          </cell>
        </row>
        <row r="29">
          <cell r="B29" t="str">
            <v>2C3</v>
          </cell>
          <cell r="H29">
            <v>0.2269680272347594</v>
          </cell>
        </row>
        <row r="30">
          <cell r="B30" t="str">
            <v>2P1</v>
          </cell>
          <cell r="H30">
            <v>0.15677534833116905</v>
          </cell>
        </row>
        <row r="31">
          <cell r="B31" t="str">
            <v>2P2</v>
          </cell>
          <cell r="H31">
            <v>0.2059102235636823</v>
          </cell>
        </row>
        <row r="32">
          <cell r="B32" t="str">
            <v>2P3</v>
          </cell>
          <cell r="H32">
            <v>0.1813427859474257</v>
          </cell>
        </row>
      </sheetData>
      <sheetData sheetId="1"/>
      <sheetData sheetId="2">
        <row r="1">
          <cell r="B1" t="str">
            <v>B</v>
          </cell>
          <cell r="C1" t="str">
            <v>C</v>
          </cell>
          <cell r="D1" t="str">
            <v>P</v>
          </cell>
        </row>
        <row r="2">
          <cell r="A2">
            <v>1</v>
          </cell>
          <cell r="B2">
            <v>0.14507656851390402</v>
          </cell>
          <cell r="C2">
            <v>0.18251266392915219</v>
          </cell>
          <cell r="D2">
            <v>0.17900302998397269</v>
          </cell>
          <cell r="G2">
            <v>5.3610544051238699E-3</v>
          </cell>
          <cell r="H2">
            <v>1.8010042605015077E-2</v>
          </cell>
          <cell r="I2">
            <v>1.9329556548225761E-2</v>
          </cell>
        </row>
        <row r="3">
          <cell r="A3">
            <v>2</v>
          </cell>
          <cell r="B3">
            <v>0.16905906713929736</v>
          </cell>
          <cell r="C3">
            <v>0.21877888136267387</v>
          </cell>
          <cell r="D3">
            <v>0.1813427859474257</v>
          </cell>
          <cell r="G3">
            <v>2.4816859621189218E-3</v>
          </cell>
          <cell r="H3">
            <v>7.3058856542523708E-3</v>
          </cell>
          <cell r="I3">
            <v>2.45674376162563E-2</v>
          </cell>
        </row>
        <row r="4">
          <cell r="A4">
            <v>3</v>
          </cell>
          <cell r="B4">
            <v>0.20003047994185366</v>
          </cell>
          <cell r="C4">
            <v>0.22582119997186467</v>
          </cell>
          <cell r="D4">
            <v>0.21292583995685918</v>
          </cell>
          <cell r="G4">
            <v>2.0607249339109221E-2</v>
          </cell>
          <cell r="H4">
            <v>0</v>
          </cell>
          <cell r="I4">
            <v>2.4702008752087275E-2</v>
          </cell>
        </row>
        <row r="5">
          <cell r="A5">
            <v>4</v>
          </cell>
          <cell r="B5">
            <v>0.28912569459098264</v>
          </cell>
          <cell r="C5">
            <v>0.2944010691425758</v>
          </cell>
          <cell r="D5">
            <v>0.29381491641462104</v>
          </cell>
          <cell r="G5">
            <v>3.8041266886093973E-2</v>
          </cell>
          <cell r="H5">
            <v>2.486835412486977E-3</v>
          </cell>
          <cell r="I5">
            <v>2.8426896562758538E-2</v>
          </cell>
        </row>
      </sheetData>
      <sheetData sheetId="3">
        <row r="1">
          <cell r="A1" t="str">
            <v>1B</v>
          </cell>
          <cell r="B1">
            <v>0.14507656851390402</v>
          </cell>
          <cell r="C1">
            <v>5.3610544051238699E-3</v>
          </cell>
        </row>
        <row r="2">
          <cell r="A2" t="str">
            <v>1C</v>
          </cell>
          <cell r="B2">
            <v>0.18251266392915219</v>
          </cell>
          <cell r="C2">
            <v>1.8010042605015077E-2</v>
          </cell>
        </row>
        <row r="3">
          <cell r="A3" t="str">
            <v>1P</v>
          </cell>
          <cell r="B3">
            <v>0.17900302998397269</v>
          </cell>
          <cell r="C3">
            <v>1.9329556548225761E-2</v>
          </cell>
        </row>
        <row r="4">
          <cell r="A4" t="str">
            <v>2B</v>
          </cell>
          <cell r="B4">
            <v>0.16905906713929736</v>
          </cell>
          <cell r="C4">
            <v>2.4816859621189218E-3</v>
          </cell>
        </row>
        <row r="5">
          <cell r="A5" t="str">
            <v>2C</v>
          </cell>
          <cell r="B5">
            <v>0.21877888136267387</v>
          </cell>
          <cell r="C5">
            <v>7.3058856542523708E-3</v>
          </cell>
        </row>
        <row r="6">
          <cell r="A6" t="str">
            <v>2P</v>
          </cell>
          <cell r="B6">
            <v>0.1813427859474257</v>
          </cell>
          <cell r="C6">
            <v>2.45674376162563E-2</v>
          </cell>
        </row>
      </sheetData>
      <sheetData sheetId="4">
        <row r="1">
          <cell r="B1" t="str">
            <v>B</v>
          </cell>
          <cell r="C1" t="str">
            <v>C</v>
          </cell>
          <cell r="D1" t="str">
            <v>P</v>
          </cell>
        </row>
        <row r="2">
          <cell r="A2" t="str">
            <v>PBS</v>
          </cell>
          <cell r="B2">
            <v>0.14507656851390402</v>
          </cell>
          <cell r="C2">
            <v>0.18251266392915219</v>
          </cell>
          <cell r="D2">
            <v>0.17900302998397269</v>
          </cell>
          <cell r="H2">
            <v>5.3610544051238699E-3</v>
          </cell>
          <cell r="I2">
            <v>1.8010042605015077E-2</v>
          </cell>
          <cell r="J2">
            <v>1.9329556548225761E-2</v>
          </cell>
        </row>
        <row r="3">
          <cell r="A3" t="str">
            <v>PBS +  NaCl 0,5 M</v>
          </cell>
          <cell r="B3">
            <v>0.16905906713929736</v>
          </cell>
          <cell r="C3">
            <v>0.21877888136267387</v>
          </cell>
          <cell r="D3">
            <v>0.1813427859474257</v>
          </cell>
          <cell r="H3">
            <v>2.4816859621189218E-3</v>
          </cell>
          <cell r="I3">
            <v>7.3058856542523708E-3</v>
          </cell>
          <cell r="J3">
            <v>2.45674376162563E-2</v>
          </cell>
        </row>
        <row r="4">
          <cell r="A4" t="str">
            <v>PBS +  NaCl 0,5 M + Triton 1%</v>
          </cell>
          <cell r="B4">
            <v>0.20003047994185366</v>
          </cell>
          <cell r="C4">
            <v>0.22582119997186467</v>
          </cell>
          <cell r="D4">
            <v>0.21292583995685918</v>
          </cell>
          <cell r="H4">
            <v>2.0607249339109221E-2</v>
          </cell>
          <cell r="I4">
            <v>0</v>
          </cell>
          <cell r="J4">
            <v>2.4702008752087275E-2</v>
          </cell>
        </row>
        <row r="5">
          <cell r="A5" t="str">
            <v>PBS +  NaCl 0,5 M + Tween 20 0,5%</v>
          </cell>
          <cell r="B5">
            <v>0.28912569459098264</v>
          </cell>
          <cell r="C5">
            <v>0.2944010691425758</v>
          </cell>
          <cell r="D5">
            <v>0.29381491641462104</v>
          </cell>
          <cell r="H5">
            <v>3.8041266886093973E-2</v>
          </cell>
          <cell r="I5">
            <v>2.486835412486977E-3</v>
          </cell>
          <cell r="J5">
            <v>2.8426896562758538E-2</v>
          </cell>
        </row>
        <row r="9">
          <cell r="B9" t="str">
            <v>C-B</v>
          </cell>
          <cell r="C9" t="str">
            <v>P-B</v>
          </cell>
        </row>
        <row r="10">
          <cell r="A10" t="str">
            <v>PBS</v>
          </cell>
          <cell r="B10">
            <v>3.7436095415248172E-2</v>
          </cell>
          <cell r="C10">
            <v>3.392646147006867E-2</v>
          </cell>
        </row>
        <row r="11">
          <cell r="A11" t="str">
            <v>PBS +  NaCl 0,5 M</v>
          </cell>
          <cell r="B11">
            <v>4.9719814223376513E-2</v>
          </cell>
          <cell r="C11">
            <v>1.2283718808128341E-2</v>
          </cell>
        </row>
        <row r="12">
          <cell r="A12" t="str">
            <v>PBS +  NaCl 0,5 M + Triton 1%</v>
          </cell>
          <cell r="B12">
            <v>2.5790720030011011E-2</v>
          </cell>
          <cell r="C12">
            <v>1.2895360015005519E-2</v>
          </cell>
        </row>
        <row r="13">
          <cell r="A13" t="str">
            <v>PBS +  NaCl 0,5 M + Tween 20 0,5%</v>
          </cell>
          <cell r="B13">
            <v>5.2753745515931594E-3</v>
          </cell>
          <cell r="C13">
            <v>4.6892218236384009E-3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1"/>
      <sheetName val="BCA2"/>
      <sheetName val="BCA3"/>
      <sheetName val="BCA4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B1" t="str">
            <v>B</v>
          </cell>
          <cell r="C1" t="str">
            <v>C</v>
          </cell>
          <cell r="D1" t="str">
            <v>P</v>
          </cell>
        </row>
        <row r="2">
          <cell r="A2" t="str">
            <v>PBS</v>
          </cell>
          <cell r="B2">
            <v>-5.2169277709323454E-2</v>
          </cell>
          <cell r="C2">
            <v>9.4328199260693538E-2</v>
          </cell>
          <cell r="D2">
            <v>-8.1094584286803828E-3</v>
          </cell>
          <cell r="G2">
            <v>1.9843777544623189E-3</v>
          </cell>
          <cell r="H2">
            <v>2.9356483362032323E-2</v>
          </cell>
          <cell r="I2">
            <v>3.4311325583191118E-3</v>
          </cell>
          <cell r="Q2" t="str">
            <v>PBS</v>
          </cell>
          <cell r="R2">
            <v>0.146497476970017</v>
          </cell>
        </row>
        <row r="3">
          <cell r="A3" t="str">
            <v>PBS +  NaCl 0,5 M</v>
          </cell>
          <cell r="B3">
            <v>-9.2831664751901067E-3</v>
          </cell>
          <cell r="C3">
            <v>0.28709546474095959</v>
          </cell>
          <cell r="D3">
            <v>3.4304557142075608E-2</v>
          </cell>
          <cell r="G3">
            <v>8.3006689805795988E-4</v>
          </cell>
          <cell r="H3">
            <v>3.1097565527025157E-2</v>
          </cell>
          <cell r="I3">
            <v>1.8546566432280889E-3</v>
          </cell>
          <cell r="Q3" t="str">
            <v>PBS +  NaCl 0.5 M</v>
          </cell>
          <cell r="R3">
            <v>0.29637863121614971</v>
          </cell>
        </row>
        <row r="4">
          <cell r="A4" t="str">
            <v>PBS +  NaCl 0,5 M + Triton 1%</v>
          </cell>
          <cell r="B4">
            <v>-7.0827178729689841E-3</v>
          </cell>
          <cell r="C4">
            <v>0.18086875649652609</v>
          </cell>
          <cell r="D4">
            <v>4.542480442037309E-2</v>
          </cell>
          <cell r="G4">
            <v>2.9091430029339629E-3</v>
          </cell>
          <cell r="H4">
            <v>1.7952020999404551E-2</v>
          </cell>
          <cell r="I4">
            <v>8.8465545852851515E-3</v>
          </cell>
          <cell r="Q4" t="str">
            <v>PBS +  NaCl 0.5 M + Triton 1%</v>
          </cell>
          <cell r="R4">
            <v>0.18795147436949505</v>
          </cell>
        </row>
        <row r="5">
          <cell r="A5" t="str">
            <v>PBS +  NaCl 0,5 M + Tween 20 0,5%</v>
          </cell>
          <cell r="B5">
            <v>-2.3320220896147409E-2</v>
          </cell>
          <cell r="C5">
            <v>0.15687251360971524</v>
          </cell>
          <cell r="D5">
            <v>1.7659521566164141E-2</v>
          </cell>
          <cell r="G5">
            <v>1.2512785951698057E-2</v>
          </cell>
          <cell r="H5">
            <v>5.0734097106980396E-2</v>
          </cell>
          <cell r="I5">
            <v>5.0649458424676923E-3</v>
          </cell>
          <cell r="Q5" t="str">
            <v>PBS +  NaCl 0.5 M + Tween 20 0,5%</v>
          </cell>
          <cell r="R5">
            <v>0.18019273450586265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ltado (2)"/>
    </sheetNames>
    <sheetDataSet>
      <sheetData sheetId="0">
        <row r="2">
          <cell r="A2">
            <v>0</v>
          </cell>
          <cell r="F2">
            <v>2.0000000000000018E-2</v>
          </cell>
        </row>
        <row r="3">
          <cell r="A3">
            <v>0</v>
          </cell>
          <cell r="F3">
            <v>0</v>
          </cell>
        </row>
        <row r="4">
          <cell r="A4">
            <v>0.1</v>
          </cell>
          <cell r="F4">
            <v>0.28000000000000003</v>
          </cell>
        </row>
        <row r="5">
          <cell r="A5">
            <v>0.1</v>
          </cell>
          <cell r="F5">
            <v>0.20999999999999996</v>
          </cell>
        </row>
        <row r="6">
          <cell r="A6">
            <v>0.25</v>
          </cell>
          <cell r="F6">
            <v>0.82000000000000006</v>
          </cell>
        </row>
        <row r="7">
          <cell r="A7">
            <v>0.25</v>
          </cell>
          <cell r="F7">
            <v>0.91999999999999993</v>
          </cell>
        </row>
        <row r="8">
          <cell r="A8">
            <v>0.5</v>
          </cell>
          <cell r="F8">
            <v>1.7200000000000002</v>
          </cell>
        </row>
        <row r="9">
          <cell r="A9">
            <v>0.5</v>
          </cell>
          <cell r="F9">
            <v>1.8199999999999998</v>
          </cell>
        </row>
        <row r="10">
          <cell r="A10">
            <v>0.75</v>
          </cell>
          <cell r="F10">
            <v>2.62</v>
          </cell>
        </row>
        <row r="11">
          <cell r="A11">
            <v>0.75</v>
          </cell>
          <cell r="F11">
            <v>2.72</v>
          </cell>
        </row>
        <row r="12">
          <cell r="A12">
            <v>1</v>
          </cell>
          <cell r="F12">
            <v>3.52</v>
          </cell>
        </row>
        <row r="13">
          <cell r="A13">
            <v>1</v>
          </cell>
          <cell r="F13">
            <v>3.6199999999999997</v>
          </cell>
        </row>
        <row r="17">
          <cell r="A17" t="str">
            <v>2B1</v>
          </cell>
          <cell r="G17">
            <v>0.21408216904136115</v>
          </cell>
        </row>
        <row r="18">
          <cell r="A18" t="str">
            <v>2B2</v>
          </cell>
          <cell r="G18">
            <v>0.23621524415548484</v>
          </cell>
        </row>
        <row r="19">
          <cell r="A19" t="str">
            <v>2B3</v>
          </cell>
          <cell r="G19">
            <v>0.21408216904136115</v>
          </cell>
        </row>
        <row r="20">
          <cell r="A20" t="str">
            <v>3B1</v>
          </cell>
          <cell r="G20">
            <v>0.1919490939272375</v>
          </cell>
        </row>
        <row r="21">
          <cell r="A21" t="str">
            <v>3B2</v>
          </cell>
          <cell r="G21">
            <v>0.20578226587356477</v>
          </cell>
        </row>
        <row r="22">
          <cell r="A22" t="str">
            <v>3B3</v>
          </cell>
          <cell r="G22">
            <v>0.22791534098768848</v>
          </cell>
        </row>
        <row r="23">
          <cell r="A23" t="str">
            <v>4B1</v>
          </cell>
          <cell r="G23">
            <v>0.20024899709503388</v>
          </cell>
        </row>
        <row r="24">
          <cell r="A24" t="str">
            <v>4B2</v>
          </cell>
          <cell r="G24">
            <v>0.21408216904136115</v>
          </cell>
        </row>
        <row r="25">
          <cell r="A25" t="str">
            <v>4B3</v>
          </cell>
          <cell r="G25">
            <v>0.20854890026283024</v>
          </cell>
        </row>
        <row r="26">
          <cell r="A26" t="str">
            <v>C1</v>
          </cell>
          <cell r="G26">
            <v>0.25004841610181211</v>
          </cell>
        </row>
        <row r="27">
          <cell r="A27" t="str">
            <v>C2</v>
          </cell>
          <cell r="G27">
            <v>0.28878129755152859</v>
          </cell>
        </row>
        <row r="28">
          <cell r="A28" t="str">
            <v>C3</v>
          </cell>
          <cell r="G28">
            <v>0.26664822243740488</v>
          </cell>
        </row>
        <row r="29">
          <cell r="A29" t="str">
            <v>C4</v>
          </cell>
          <cell r="G29">
            <v>0.28878129755152859</v>
          </cell>
        </row>
        <row r="30">
          <cell r="A30" t="str">
            <v>C5</v>
          </cell>
          <cell r="G30">
            <v>0.39944667312214688</v>
          </cell>
        </row>
        <row r="31">
          <cell r="A31" t="str">
            <v>C6</v>
          </cell>
          <cell r="G31">
            <v>0.31644764144418319</v>
          </cell>
        </row>
        <row r="32">
          <cell r="A32" t="str">
            <v>C7</v>
          </cell>
          <cell r="G32">
            <v>0.37178032922949233</v>
          </cell>
        </row>
        <row r="33">
          <cell r="A33" t="str">
            <v>C8</v>
          </cell>
          <cell r="G33">
            <v>0.39944667312214688</v>
          </cell>
        </row>
        <row r="34">
          <cell r="A34" t="str">
            <v>C9</v>
          </cell>
          <cell r="G34">
            <v>0.31644764144418319</v>
          </cell>
        </row>
      </sheetData>
      <sheetData sheetId="1">
        <row r="1">
          <cell r="B1" t="str">
            <v>B</v>
          </cell>
          <cell r="C1" t="str">
            <v>C</v>
          </cell>
        </row>
        <row r="2">
          <cell r="A2" t="str">
            <v>NaCl 0,5 M</v>
          </cell>
          <cell r="B2">
            <v>0.22145986074606905</v>
          </cell>
          <cell r="C2">
            <v>0.26849264536358186</v>
          </cell>
          <cell r="F2">
            <v>1.2778536875133516E-2</v>
          </cell>
          <cell r="G2">
            <v>1.9432201324024082E-2</v>
          </cell>
        </row>
        <row r="3">
          <cell r="A3" t="str">
            <v>NaCl 1 M</v>
          </cell>
          <cell r="B3">
            <v>0.20854890026283024</v>
          </cell>
          <cell r="C3">
            <v>0.33489187070595289</v>
          </cell>
          <cell r="F3">
            <v>1.814203492682807E-2</v>
          </cell>
          <cell r="G3">
            <v>5.759208741087677E-2</v>
          </cell>
        </row>
        <row r="4">
          <cell r="A4" t="str">
            <v>NaCl 2 M</v>
          </cell>
          <cell r="B4">
            <v>0.20762668879974178</v>
          </cell>
          <cell r="C4">
            <v>0.36255821459860749</v>
          </cell>
          <cell r="F4">
            <v>6.9625438606268622E-3</v>
          </cell>
          <cell r="G4">
            <v>4.2261038363589583E-2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1"/>
  <sheetViews>
    <sheetView topLeftCell="A13" workbookViewId="0">
      <selection activeCell="C1" sqref="C1:G1"/>
    </sheetView>
  </sheetViews>
  <sheetFormatPr baseColWidth="10" defaultRowHeight="15.5" x14ac:dyDescent="0.35"/>
  <cols>
    <col min="20" max="20" width="10.83203125" style="70"/>
  </cols>
  <sheetData>
    <row r="1" spans="1:35" ht="36" customHeight="1" thickBot="1" x14ac:dyDescent="0.4">
      <c r="A1" s="327">
        <v>42292</v>
      </c>
      <c r="B1" s="328"/>
      <c r="C1" s="329" t="s">
        <v>59</v>
      </c>
      <c r="D1" s="329"/>
      <c r="E1" s="329"/>
      <c r="F1" s="329"/>
      <c r="G1" s="329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U1" s="326" t="s">
        <v>33</v>
      </c>
      <c r="V1" s="326"/>
      <c r="W1" s="326"/>
      <c r="X1" s="326"/>
      <c r="Y1" s="326"/>
      <c r="Z1" s="326"/>
      <c r="AA1" s="326"/>
      <c r="AB1" s="326"/>
    </row>
    <row r="2" spans="1:35" x14ac:dyDescent="0.35">
      <c r="A2" s="1"/>
      <c r="B2" s="320" t="s">
        <v>0</v>
      </c>
      <c r="C2" s="321"/>
      <c r="D2" s="321"/>
      <c r="E2" s="321"/>
      <c r="F2" s="322"/>
      <c r="G2" s="1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U2" s="326"/>
      <c r="V2" s="326"/>
      <c r="W2" s="326"/>
      <c r="X2" s="326"/>
      <c r="Y2" s="326"/>
      <c r="Z2" s="326"/>
      <c r="AA2" s="326"/>
      <c r="AB2" s="326"/>
    </row>
    <row r="3" spans="1:35" ht="16" thickBot="1" x14ac:dyDescent="0.4">
      <c r="A3" s="1"/>
      <c r="B3" s="40" t="s">
        <v>1</v>
      </c>
      <c r="C3" s="27" t="s">
        <v>2</v>
      </c>
      <c r="D3" s="41" t="s">
        <v>3</v>
      </c>
      <c r="E3" s="27" t="s">
        <v>4</v>
      </c>
      <c r="F3" s="42" t="s">
        <v>5</v>
      </c>
      <c r="G3" s="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U3" s="314" t="s">
        <v>22</v>
      </c>
      <c r="V3" s="315"/>
      <c r="W3" s="315"/>
      <c r="X3" s="315"/>
      <c r="Y3" s="316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6" thickBot="1" x14ac:dyDescent="0.4">
      <c r="A4" s="1"/>
      <c r="B4" s="43">
        <v>0.05</v>
      </c>
      <c r="C4" s="3">
        <v>2.4790000000000001</v>
      </c>
      <c r="D4" s="3">
        <v>0.7</v>
      </c>
      <c r="E4" s="3">
        <v>6.2E-2</v>
      </c>
      <c r="F4" s="44">
        <v>0.15409999999999999</v>
      </c>
      <c r="G4" s="1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U4" s="317" t="s">
        <v>0</v>
      </c>
      <c r="V4" s="318"/>
      <c r="W4" s="318"/>
      <c r="X4" s="318"/>
      <c r="Y4" s="319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x14ac:dyDescent="0.35">
      <c r="A5" s="1"/>
      <c r="B5" s="45">
        <v>0.05</v>
      </c>
      <c r="C5" s="6">
        <v>2.3969999999999998</v>
      </c>
      <c r="D5" s="6">
        <v>0.75</v>
      </c>
      <c r="E5" s="6">
        <v>0.04</v>
      </c>
      <c r="F5" s="39">
        <v>0.312</v>
      </c>
      <c r="G5" s="1"/>
      <c r="H5" s="6"/>
      <c r="I5" s="6"/>
      <c r="J5" s="6"/>
      <c r="K5" s="6"/>
      <c r="L5" s="6"/>
      <c r="M5" s="6"/>
      <c r="N5" s="6"/>
      <c r="O5" s="6"/>
      <c r="P5" s="6"/>
      <c r="Q5" s="45">
        <v>0.05</v>
      </c>
      <c r="R5" s="6">
        <v>0.72499999999999998</v>
      </c>
      <c r="U5" s="2" t="s">
        <v>1</v>
      </c>
      <c r="V5" s="3" t="s">
        <v>2</v>
      </c>
      <c r="W5" s="4" t="s">
        <v>3</v>
      </c>
      <c r="X5" s="3" t="s">
        <v>4</v>
      </c>
      <c r="Y5" s="5" t="s">
        <v>5</v>
      </c>
      <c r="Z5" s="1"/>
      <c r="AA5" s="1"/>
      <c r="AB5" s="1"/>
      <c r="AC5" s="1"/>
      <c r="AD5" s="1"/>
      <c r="AE5" s="1"/>
      <c r="AF5" s="1"/>
      <c r="AG5" s="1"/>
      <c r="AH5" s="6">
        <v>0</v>
      </c>
      <c r="AI5" s="6">
        <v>0.57999999999999996</v>
      </c>
    </row>
    <row r="6" spans="1:35" x14ac:dyDescent="0.35">
      <c r="A6" s="1"/>
      <c r="B6" s="45">
        <v>0.1</v>
      </c>
      <c r="C6" s="22">
        <v>2.3919999999999999</v>
      </c>
      <c r="D6" s="22">
        <v>0.91</v>
      </c>
      <c r="E6" s="22">
        <v>6.0999999999999999E-2</v>
      </c>
      <c r="F6" s="25">
        <v>0.1948</v>
      </c>
      <c r="G6" s="1"/>
      <c r="H6" s="6"/>
      <c r="I6" s="6"/>
      <c r="J6" s="6"/>
      <c r="K6" s="6"/>
      <c r="L6" s="6"/>
      <c r="M6" s="6"/>
      <c r="N6" s="6"/>
      <c r="O6" s="6"/>
      <c r="P6" s="6"/>
      <c r="Q6" s="45">
        <v>0.1</v>
      </c>
      <c r="R6" s="6">
        <v>0.83</v>
      </c>
      <c r="U6" s="7">
        <v>0</v>
      </c>
      <c r="V6" s="8">
        <v>2.403</v>
      </c>
      <c r="W6" s="8">
        <v>0.57999999999999996</v>
      </c>
      <c r="X6" s="8">
        <v>2.9000000000000001E-2</v>
      </c>
      <c r="Y6" s="9">
        <v>0.2555</v>
      </c>
      <c r="Z6" s="1"/>
      <c r="AA6" s="1"/>
      <c r="AB6" s="1"/>
      <c r="AC6" s="1"/>
      <c r="AD6" s="1"/>
      <c r="AE6" s="1"/>
      <c r="AF6" s="1"/>
      <c r="AG6" s="1"/>
      <c r="AH6" s="6">
        <v>0.05</v>
      </c>
      <c r="AI6" s="6">
        <v>0.65500000000000003</v>
      </c>
    </row>
    <row r="7" spans="1:35" x14ac:dyDescent="0.35">
      <c r="A7" s="1"/>
      <c r="B7" s="45">
        <v>0.1</v>
      </c>
      <c r="C7" s="22">
        <v>2.3969999999999998</v>
      </c>
      <c r="D7" s="22">
        <v>0.75</v>
      </c>
      <c r="E7" s="22">
        <v>0.04</v>
      </c>
      <c r="F7" s="25">
        <v>0.312</v>
      </c>
      <c r="G7" s="1"/>
      <c r="H7" s="6"/>
      <c r="I7" s="6"/>
      <c r="J7" s="6"/>
      <c r="K7" s="6"/>
      <c r="L7" s="6"/>
      <c r="M7" s="6"/>
      <c r="N7" s="6"/>
      <c r="O7" s="6"/>
      <c r="P7" s="6"/>
      <c r="Q7" s="45">
        <v>0.25</v>
      </c>
      <c r="R7" s="6">
        <v>1.45</v>
      </c>
      <c r="U7" s="7">
        <v>0.05</v>
      </c>
      <c r="V7" s="8">
        <v>2.399</v>
      </c>
      <c r="W7" s="8">
        <v>0.65</v>
      </c>
      <c r="X7" s="8">
        <v>3.9E-2</v>
      </c>
      <c r="Y7" s="9">
        <v>0.21540000000000001</v>
      </c>
      <c r="Z7" s="1"/>
      <c r="AA7" s="1"/>
      <c r="AB7" s="1"/>
      <c r="AC7" s="1"/>
      <c r="AD7" s="1"/>
      <c r="AE7" s="1"/>
      <c r="AF7" s="1"/>
      <c r="AG7" s="1"/>
      <c r="AH7" s="6">
        <v>0.1</v>
      </c>
      <c r="AI7" s="6">
        <v>0.77500000000000002</v>
      </c>
    </row>
    <row r="8" spans="1:35" x14ac:dyDescent="0.35">
      <c r="A8" s="1"/>
      <c r="B8" s="45">
        <v>0.25</v>
      </c>
      <c r="C8" s="22">
        <v>2.387</v>
      </c>
      <c r="D8" s="22">
        <v>1.4</v>
      </c>
      <c r="E8" s="22">
        <v>0.12</v>
      </c>
      <c r="F8" s="25">
        <v>0.1598</v>
      </c>
      <c r="G8" s="1"/>
      <c r="H8" s="6"/>
      <c r="I8" s="6"/>
      <c r="J8" s="6"/>
      <c r="K8" s="6"/>
      <c r="L8" s="6"/>
      <c r="M8" s="6"/>
      <c r="N8" s="6"/>
      <c r="O8" s="6"/>
      <c r="P8" s="6"/>
      <c r="Q8" s="45">
        <v>1</v>
      </c>
      <c r="R8" s="6">
        <v>3.05</v>
      </c>
      <c r="U8" s="7">
        <v>0.1</v>
      </c>
      <c r="V8" s="8">
        <v>2.4790000000000001</v>
      </c>
      <c r="W8" s="8">
        <v>0.7</v>
      </c>
      <c r="X8" s="8">
        <v>6.2E-2</v>
      </c>
      <c r="Y8" s="9">
        <v>0.154</v>
      </c>
      <c r="Z8" s="1"/>
      <c r="AA8" s="1"/>
      <c r="AB8" s="1"/>
      <c r="AC8" s="1"/>
      <c r="AD8" s="1"/>
      <c r="AE8" s="1"/>
      <c r="AF8" s="1"/>
      <c r="AG8" s="1"/>
      <c r="AH8" s="6">
        <v>0.25</v>
      </c>
      <c r="AI8" s="6">
        <v>1.5</v>
      </c>
    </row>
    <row r="9" spans="1:35" x14ac:dyDescent="0.35">
      <c r="A9" s="1"/>
      <c r="B9" s="45">
        <v>0.25</v>
      </c>
      <c r="C9" s="22">
        <v>2.3929999999999998</v>
      </c>
      <c r="D9" s="22">
        <v>1.5</v>
      </c>
      <c r="E9" s="22">
        <v>0.12</v>
      </c>
      <c r="F9" s="25">
        <v>0.1691</v>
      </c>
      <c r="G9" s="1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U9" s="7">
        <v>0.25</v>
      </c>
      <c r="V9" s="8"/>
      <c r="W9" s="8"/>
      <c r="X9" s="8"/>
      <c r="Y9" s="9"/>
      <c r="Z9" s="1"/>
      <c r="AA9" s="1"/>
      <c r="AB9" s="1"/>
      <c r="AC9" s="1"/>
      <c r="AD9" s="1"/>
      <c r="AE9" s="1"/>
      <c r="AF9" s="1"/>
      <c r="AG9" s="1"/>
      <c r="AH9" s="6">
        <v>1</v>
      </c>
      <c r="AI9" s="6">
        <v>3.3</v>
      </c>
    </row>
    <row r="10" spans="1:35" x14ac:dyDescent="0.35">
      <c r="A10" s="1"/>
      <c r="B10" s="45">
        <v>0.5</v>
      </c>
      <c r="C10" s="22">
        <v>2.306</v>
      </c>
      <c r="D10" s="46">
        <v>0.82</v>
      </c>
      <c r="E10" s="46">
        <v>8.7999999999999995E-2</v>
      </c>
      <c r="F10" s="47">
        <v>0.13</v>
      </c>
      <c r="G10" s="1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U10" s="7">
        <v>0.5</v>
      </c>
      <c r="V10" s="8"/>
      <c r="W10" s="8"/>
      <c r="X10" s="8"/>
      <c r="Y10" s="9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16" thickBot="1" x14ac:dyDescent="0.4">
      <c r="A11" s="1"/>
      <c r="B11" s="45">
        <v>0.5</v>
      </c>
      <c r="C11" s="22">
        <v>2.3069999999999999</v>
      </c>
      <c r="D11" s="46">
        <v>0.86</v>
      </c>
      <c r="E11" s="46">
        <v>7.4999999999999997E-2</v>
      </c>
      <c r="F11" s="47">
        <v>0.1535</v>
      </c>
      <c r="G11" s="1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U11" s="10">
        <v>1</v>
      </c>
      <c r="V11" s="11"/>
      <c r="W11" s="11"/>
      <c r="X11" s="11"/>
      <c r="Y11" s="12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35">
      <c r="A12" s="1"/>
      <c r="B12" s="45">
        <v>1</v>
      </c>
      <c r="C12" s="22">
        <v>2.3530000000000002</v>
      </c>
      <c r="D12" s="22">
        <v>3.1</v>
      </c>
      <c r="E12" s="22">
        <v>0.34</v>
      </c>
      <c r="F12" s="25">
        <v>0.13039999999999999</v>
      </c>
      <c r="G12" s="1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U12" s="7"/>
      <c r="V12" s="8"/>
      <c r="W12" s="8"/>
      <c r="X12" s="8"/>
      <c r="Y12" s="9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16" thickBot="1" x14ac:dyDescent="0.4">
      <c r="A13" s="1"/>
      <c r="B13" s="48">
        <v>1</v>
      </c>
      <c r="C13" s="36">
        <v>2.347</v>
      </c>
      <c r="D13" s="36">
        <v>3</v>
      </c>
      <c r="E13" s="36">
        <v>0.34</v>
      </c>
      <c r="F13" s="38">
        <v>0.1258</v>
      </c>
      <c r="G13" s="1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U13" s="7">
        <v>0.05</v>
      </c>
      <c r="V13" s="8">
        <v>2.3980000000000001</v>
      </c>
      <c r="W13" s="8">
        <v>0.66</v>
      </c>
      <c r="X13" s="8">
        <v>3.9E-2</v>
      </c>
      <c r="Y13" s="9">
        <v>0.22189999999999999</v>
      </c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x14ac:dyDescent="0.35">
      <c r="A14" s="1"/>
      <c r="B14" s="6"/>
      <c r="C14" s="6"/>
      <c r="D14" s="6"/>
      <c r="E14" s="6"/>
      <c r="F14" s="6"/>
      <c r="G14" s="1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U14" s="7">
        <v>0.1</v>
      </c>
      <c r="V14" s="8">
        <v>2.3929999999999998</v>
      </c>
      <c r="W14" s="8">
        <v>0.85</v>
      </c>
      <c r="X14" s="8">
        <v>6.0999999999999999E-2</v>
      </c>
      <c r="Y14" s="9">
        <v>0.1857</v>
      </c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6" thickBot="1" x14ac:dyDescent="0.4">
      <c r="A15" s="1"/>
      <c r="B15" s="6"/>
      <c r="C15" s="6"/>
      <c r="D15" s="6"/>
      <c r="E15" s="6"/>
      <c r="F15" s="6"/>
      <c r="G15" s="1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U15" s="7">
        <v>0.25</v>
      </c>
      <c r="V15" s="8"/>
      <c r="W15" s="8"/>
      <c r="X15" s="8"/>
      <c r="Y15" s="9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6" thickBot="1" x14ac:dyDescent="0.4">
      <c r="A16" s="1"/>
      <c r="B16" s="323" t="s">
        <v>0</v>
      </c>
      <c r="C16" s="324"/>
      <c r="D16" s="324"/>
      <c r="E16" s="324"/>
      <c r="F16" s="325"/>
      <c r="G16" s="1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U16" s="7">
        <v>0.5</v>
      </c>
      <c r="V16" s="8"/>
      <c r="W16" s="8"/>
      <c r="X16" s="8"/>
      <c r="Y16" s="9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6" thickBot="1" x14ac:dyDescent="0.4">
      <c r="A17" s="1"/>
      <c r="B17" s="2" t="s">
        <v>1</v>
      </c>
      <c r="C17" s="3" t="s">
        <v>2</v>
      </c>
      <c r="D17" s="4" t="s">
        <v>3</v>
      </c>
      <c r="E17" s="3" t="s">
        <v>4</v>
      </c>
      <c r="F17" s="5" t="s">
        <v>5</v>
      </c>
      <c r="G17" s="1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U17" s="10">
        <v>1</v>
      </c>
      <c r="V17" s="11"/>
      <c r="W17" s="11"/>
      <c r="X17" s="11"/>
      <c r="Y17" s="12"/>
      <c r="Z17" s="1"/>
      <c r="AA17" s="1"/>
      <c r="AB17" s="1"/>
      <c r="AC17" s="1"/>
      <c r="AD17" s="1"/>
      <c r="AE17" s="13" t="s">
        <v>2</v>
      </c>
      <c r="AF17" s="6" t="s">
        <v>3</v>
      </c>
      <c r="AG17" s="6" t="s">
        <v>4</v>
      </c>
      <c r="AH17" s="6" t="s">
        <v>5</v>
      </c>
      <c r="AI17" s="1"/>
    </row>
    <row r="18" spans="1:35" x14ac:dyDescent="0.35">
      <c r="A18" s="1"/>
      <c r="B18" s="45">
        <v>0.05</v>
      </c>
      <c r="C18" s="6">
        <v>2.3969999999999998</v>
      </c>
      <c r="D18" s="6">
        <v>0.75</v>
      </c>
      <c r="E18" s="6">
        <v>0.04</v>
      </c>
      <c r="F18" s="39">
        <v>0.312</v>
      </c>
      <c r="G18" s="6">
        <f>AVERAGE(D18:D19)</f>
        <v>0.72499999999999998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U18" s="6"/>
      <c r="V18" s="1"/>
      <c r="W18" s="1"/>
      <c r="X18" s="1"/>
      <c r="Y18" s="1"/>
      <c r="Z18" s="1"/>
      <c r="AA18" s="1"/>
      <c r="AB18" s="1"/>
      <c r="AC18" s="1"/>
      <c r="AD18" s="6">
        <v>0</v>
      </c>
      <c r="AE18" s="13">
        <v>2.403</v>
      </c>
      <c r="AF18" s="6">
        <v>0.57999999999999996</v>
      </c>
      <c r="AG18" s="13">
        <v>2.9000000000000001E-2</v>
      </c>
      <c r="AH18" s="6">
        <v>0.2555</v>
      </c>
      <c r="AI18" s="6">
        <v>0.57999999999999996</v>
      </c>
    </row>
    <row r="19" spans="1:35" x14ac:dyDescent="0.35">
      <c r="A19" s="1"/>
      <c r="B19" s="45">
        <v>0.05</v>
      </c>
      <c r="C19" s="22">
        <v>2.4790000000000001</v>
      </c>
      <c r="D19" s="22">
        <v>0.7</v>
      </c>
      <c r="E19" s="22">
        <v>6.2E-2</v>
      </c>
      <c r="F19" s="25">
        <v>0.15409999999999999</v>
      </c>
      <c r="G19" s="1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U19" s="6"/>
      <c r="V19" s="1"/>
      <c r="W19" s="1"/>
      <c r="X19" s="1"/>
      <c r="Y19" s="1"/>
      <c r="Z19" s="1"/>
      <c r="AA19" s="1"/>
      <c r="AB19" s="13"/>
      <c r="AC19" s="1"/>
      <c r="AD19" s="6">
        <v>0.05</v>
      </c>
      <c r="AE19" s="13">
        <v>2.399</v>
      </c>
      <c r="AF19" s="6">
        <v>0.65</v>
      </c>
      <c r="AG19" s="13">
        <v>3.9E-2</v>
      </c>
      <c r="AH19" s="6">
        <v>0.21540000000000001</v>
      </c>
      <c r="AI19" s="1"/>
    </row>
    <row r="20" spans="1:35" x14ac:dyDescent="0.35">
      <c r="A20" s="1"/>
      <c r="B20" s="45">
        <v>0.1</v>
      </c>
      <c r="C20" s="22">
        <v>2.3919999999999999</v>
      </c>
      <c r="D20" s="22">
        <v>0.91</v>
      </c>
      <c r="E20" s="22">
        <v>6.0999999999999999E-2</v>
      </c>
      <c r="F20" s="25">
        <v>0.1948</v>
      </c>
      <c r="G20" s="6">
        <f>AVERAGE(D20:D21)</f>
        <v>0.83000000000000007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U20" s="6"/>
      <c r="V20" s="1"/>
      <c r="W20" s="1"/>
      <c r="X20" s="1"/>
      <c r="Y20" s="1"/>
      <c r="Z20" s="1"/>
      <c r="AA20" s="1"/>
      <c r="AB20" s="13"/>
      <c r="AC20" s="1"/>
      <c r="AD20" s="6">
        <v>0.05</v>
      </c>
      <c r="AE20" s="13">
        <v>2.3980000000000001</v>
      </c>
      <c r="AF20" s="6">
        <v>0.66</v>
      </c>
      <c r="AG20" s="13">
        <v>3.9E-2</v>
      </c>
      <c r="AH20" s="6">
        <v>0.22189999999999999</v>
      </c>
      <c r="AI20" s="6">
        <f>AVERAGE(AF19:AF20)</f>
        <v>0.65500000000000003</v>
      </c>
    </row>
    <row r="21" spans="1:35" x14ac:dyDescent="0.35">
      <c r="A21" s="1"/>
      <c r="B21" s="45">
        <v>0.1</v>
      </c>
      <c r="C21" s="22">
        <v>2.3969999999999998</v>
      </c>
      <c r="D21" s="22">
        <v>0.75</v>
      </c>
      <c r="E21" s="22">
        <v>0.04</v>
      </c>
      <c r="F21" s="25">
        <v>0.312</v>
      </c>
      <c r="G21" s="1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U21" s="6"/>
      <c r="V21" s="1"/>
      <c r="W21" s="1"/>
      <c r="X21" s="1"/>
      <c r="Y21" s="1"/>
      <c r="Z21" s="1"/>
      <c r="AA21" s="1"/>
      <c r="AB21" s="1"/>
      <c r="AC21" s="1"/>
      <c r="AD21" s="6">
        <v>0.1</v>
      </c>
      <c r="AE21" s="13">
        <v>2.4790000000000001</v>
      </c>
      <c r="AF21" s="6">
        <v>0.7</v>
      </c>
      <c r="AG21" s="13">
        <v>6.2E-2</v>
      </c>
      <c r="AH21" s="6">
        <v>0.154</v>
      </c>
      <c r="AI21" s="1"/>
    </row>
    <row r="22" spans="1:35" x14ac:dyDescent="0.35">
      <c r="A22" s="1"/>
      <c r="B22" s="45">
        <v>0.25</v>
      </c>
      <c r="C22" s="22">
        <v>2.387</v>
      </c>
      <c r="D22" s="22">
        <v>1.4</v>
      </c>
      <c r="E22" s="22">
        <v>0.12</v>
      </c>
      <c r="F22" s="25">
        <v>0.1598</v>
      </c>
      <c r="G22" s="6">
        <f>AVERAGE(D22:D23)</f>
        <v>1.45</v>
      </c>
      <c r="H22" s="6"/>
      <c r="I22" s="6"/>
      <c r="J22" s="6"/>
      <c r="K22" s="6"/>
      <c r="L22" s="6"/>
      <c r="M22" s="6"/>
      <c r="N22" s="13"/>
      <c r="O22" s="13"/>
      <c r="P22" s="6"/>
      <c r="Q22" s="6"/>
      <c r="R22" s="6"/>
      <c r="U22" s="6"/>
      <c r="V22" s="1"/>
      <c r="W22" s="1"/>
      <c r="X22" s="1"/>
      <c r="Y22" s="1"/>
      <c r="Z22" s="1"/>
      <c r="AA22" s="1"/>
      <c r="AB22" s="13"/>
      <c r="AC22" s="1"/>
      <c r="AD22" s="6">
        <v>0.1</v>
      </c>
      <c r="AE22" s="6">
        <v>2.3929999999999998</v>
      </c>
      <c r="AF22" s="6">
        <v>0.85</v>
      </c>
      <c r="AG22" s="13">
        <v>6.0999999999999999E-2</v>
      </c>
      <c r="AH22" s="6">
        <v>0.1857</v>
      </c>
      <c r="AI22" s="6">
        <f>AVERAGE(AF21:AF22)</f>
        <v>0.77499999999999991</v>
      </c>
    </row>
    <row r="23" spans="1:35" x14ac:dyDescent="0.35">
      <c r="A23" s="1"/>
      <c r="B23" s="45">
        <v>0.25</v>
      </c>
      <c r="C23" s="22">
        <v>2.3929999999999998</v>
      </c>
      <c r="D23" s="22">
        <v>1.5</v>
      </c>
      <c r="E23" s="22">
        <v>0.12</v>
      </c>
      <c r="F23" s="25">
        <v>0.1691</v>
      </c>
      <c r="G23" s="1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U23" s="6"/>
      <c r="V23" s="1"/>
      <c r="W23" s="1"/>
      <c r="X23" s="1"/>
      <c r="Y23" s="1"/>
      <c r="Z23" s="1"/>
      <c r="AA23" s="1"/>
      <c r="AB23" s="13"/>
      <c r="AC23" s="1"/>
      <c r="AD23" s="6">
        <v>0.25</v>
      </c>
      <c r="AE23" s="6">
        <v>2.387</v>
      </c>
      <c r="AF23" s="6">
        <v>1.5</v>
      </c>
      <c r="AG23" s="13">
        <v>0.12</v>
      </c>
      <c r="AH23" s="6">
        <v>0.16789999999999999</v>
      </c>
      <c r="AI23" s="1"/>
    </row>
    <row r="24" spans="1:35" ht="16" thickBot="1" x14ac:dyDescent="0.4">
      <c r="A24" s="1"/>
      <c r="B24" s="45">
        <v>1</v>
      </c>
      <c r="C24" s="22">
        <v>2.3530000000000002</v>
      </c>
      <c r="D24" s="22">
        <v>3.1</v>
      </c>
      <c r="E24" s="22">
        <v>0.34</v>
      </c>
      <c r="F24" s="25">
        <v>0.13039999999999999</v>
      </c>
      <c r="G24" s="6">
        <f>AVERAGE(D24:D25)</f>
        <v>3.05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U24" s="6"/>
      <c r="V24" s="1"/>
      <c r="W24" s="1"/>
      <c r="X24" s="1"/>
      <c r="Y24" s="1"/>
      <c r="Z24" s="1"/>
      <c r="AA24" s="1"/>
      <c r="AB24" s="1"/>
      <c r="AC24" s="1"/>
      <c r="AD24" s="6">
        <v>0.25</v>
      </c>
      <c r="AE24" s="6">
        <v>2.3929999999999998</v>
      </c>
      <c r="AF24" s="6">
        <v>1.5</v>
      </c>
      <c r="AG24" s="13">
        <v>0.12</v>
      </c>
      <c r="AH24" s="6">
        <v>0.1691</v>
      </c>
      <c r="AI24" s="6">
        <f>AVERAGE(AF23:AF24)</f>
        <v>1.5</v>
      </c>
    </row>
    <row r="25" spans="1:35" ht="16" thickBot="1" x14ac:dyDescent="0.4">
      <c r="A25" s="1"/>
      <c r="B25" s="48">
        <v>1</v>
      </c>
      <c r="C25" s="36">
        <v>2.347</v>
      </c>
      <c r="D25" s="36">
        <v>3</v>
      </c>
      <c r="E25" s="36">
        <v>0.34</v>
      </c>
      <c r="F25" s="38">
        <v>0.1258</v>
      </c>
      <c r="G25" s="1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U25" s="14" t="s">
        <v>23</v>
      </c>
      <c r="V25" s="15" t="s">
        <v>2</v>
      </c>
      <c r="W25" s="16" t="s">
        <v>3</v>
      </c>
      <c r="X25" s="15" t="s">
        <v>4</v>
      </c>
      <c r="Y25" s="16" t="s">
        <v>5</v>
      </c>
      <c r="Z25" s="1"/>
      <c r="AA25" s="1"/>
      <c r="AB25" s="1"/>
      <c r="AC25" s="1"/>
      <c r="AD25" s="1"/>
      <c r="AE25" s="1"/>
      <c r="AF25" s="6"/>
      <c r="AG25" s="13"/>
      <c r="AH25" s="1"/>
      <c r="AI25" s="1"/>
    </row>
    <row r="26" spans="1:35" ht="16" thickBot="1" x14ac:dyDescent="0.4">
      <c r="A26" s="1"/>
      <c r="B26" s="6"/>
      <c r="C26" s="6"/>
      <c r="D26" s="6"/>
      <c r="E26" s="6"/>
      <c r="F26" s="6"/>
      <c r="G26" s="1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U26" s="17" t="s">
        <v>24</v>
      </c>
      <c r="V26" s="18">
        <v>2.383</v>
      </c>
      <c r="W26" s="18">
        <v>1.3</v>
      </c>
      <c r="X26" s="19">
        <v>6.7000000000000004E-2</v>
      </c>
      <c r="Y26" s="18">
        <v>0.24340000000000001</v>
      </c>
      <c r="Z26" s="20" t="s">
        <v>25</v>
      </c>
      <c r="AA26" s="1"/>
      <c r="AB26" s="1"/>
      <c r="AC26" s="1"/>
      <c r="AD26" s="1"/>
      <c r="AE26" s="1"/>
      <c r="AF26" s="6"/>
      <c r="AG26" s="13"/>
      <c r="AH26" s="1"/>
      <c r="AI26" s="1"/>
    </row>
    <row r="27" spans="1:35" x14ac:dyDescent="0.35">
      <c r="A27" s="1"/>
      <c r="B27" s="6"/>
      <c r="C27" s="6"/>
      <c r="D27" s="6"/>
      <c r="E27" s="6"/>
      <c r="F27" s="6"/>
      <c r="G27" s="1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U27" s="21" t="s">
        <v>26</v>
      </c>
      <c r="V27" s="22">
        <v>2.375</v>
      </c>
      <c r="W27" s="22">
        <v>2.4</v>
      </c>
      <c r="X27" s="23">
        <v>0.16</v>
      </c>
      <c r="Y27" s="22">
        <v>0.19389999999999999</v>
      </c>
      <c r="Z27" s="24"/>
      <c r="AA27" s="1"/>
      <c r="AB27" s="1"/>
      <c r="AC27" s="1"/>
      <c r="AD27" s="6">
        <v>1</v>
      </c>
      <c r="AE27" s="6">
        <v>2.3530000000000002</v>
      </c>
      <c r="AF27" s="6">
        <v>3.4</v>
      </c>
      <c r="AG27" s="13">
        <v>0.34</v>
      </c>
      <c r="AH27" s="6">
        <v>0.1386</v>
      </c>
      <c r="AI27" s="1"/>
    </row>
    <row r="28" spans="1:35" x14ac:dyDescent="0.35">
      <c r="A28" s="1"/>
      <c r="B28" s="6"/>
      <c r="C28" s="6"/>
      <c r="D28" s="6"/>
      <c r="E28" s="6"/>
      <c r="F28" s="6"/>
      <c r="G28" s="1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U28" s="21" t="s">
        <v>27</v>
      </c>
      <c r="V28" s="22">
        <v>2.3759999999999999</v>
      </c>
      <c r="W28" s="22">
        <v>1.3</v>
      </c>
      <c r="X28" s="23">
        <v>9.0999999999999998E-2</v>
      </c>
      <c r="Y28" s="22">
        <v>0.18360000000000001</v>
      </c>
      <c r="Z28" s="25"/>
      <c r="AA28" s="1"/>
      <c r="AB28" s="1"/>
      <c r="AC28" s="1"/>
      <c r="AD28" s="6">
        <v>1</v>
      </c>
      <c r="AE28" s="6">
        <v>2.347</v>
      </c>
      <c r="AF28" s="6">
        <v>3.2</v>
      </c>
      <c r="AG28" s="13">
        <v>0.34</v>
      </c>
      <c r="AH28" s="6">
        <v>0.13189999999999999</v>
      </c>
      <c r="AI28" s="6">
        <f>AVERAGE(AF27:AF28)</f>
        <v>3.3</v>
      </c>
    </row>
    <row r="29" spans="1:35" x14ac:dyDescent="0.35">
      <c r="A29" s="1"/>
      <c r="B29" s="6"/>
      <c r="C29" s="6"/>
      <c r="D29" s="6"/>
      <c r="E29" s="6"/>
      <c r="F29" s="6"/>
      <c r="G29" s="1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U29" s="21" t="s">
        <v>28</v>
      </c>
      <c r="V29" s="22">
        <v>2.379</v>
      </c>
      <c r="W29" s="22">
        <v>1.3</v>
      </c>
      <c r="X29" s="23">
        <v>0.1</v>
      </c>
      <c r="Y29" s="22">
        <v>0.1772</v>
      </c>
      <c r="Z29" s="25"/>
      <c r="AA29" s="1"/>
      <c r="AB29" s="1"/>
      <c r="AC29" s="1"/>
      <c r="AD29" s="1"/>
      <c r="AE29" s="1"/>
      <c r="AF29" s="1"/>
      <c r="AG29" s="1"/>
      <c r="AH29" s="1"/>
      <c r="AI29" s="1"/>
    </row>
    <row r="30" spans="1:35" x14ac:dyDescent="0.35">
      <c r="A30" s="1"/>
      <c r="B30" s="6"/>
      <c r="C30" s="6"/>
      <c r="D30" s="6"/>
      <c r="E30" s="6"/>
      <c r="F30" s="6"/>
      <c r="G30" s="1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U30" s="21" t="s">
        <v>29</v>
      </c>
      <c r="V30" s="22">
        <v>2.3780000000000001</v>
      </c>
      <c r="W30" s="22">
        <v>1.1000000000000001</v>
      </c>
      <c r="X30" s="23">
        <v>8.6999999999999994E-2</v>
      </c>
      <c r="Y30" s="22">
        <v>0.17519999999999999</v>
      </c>
      <c r="Z30" s="25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6" thickBot="1" x14ac:dyDescent="0.4">
      <c r="A31" s="1"/>
      <c r="B31" s="6"/>
      <c r="C31" s="6"/>
      <c r="D31" s="6"/>
      <c r="E31" s="6"/>
      <c r="F31" s="6"/>
      <c r="G31" s="1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U31" s="26" t="s">
        <v>30</v>
      </c>
      <c r="V31" s="27">
        <v>2.3740000000000001</v>
      </c>
      <c r="W31" s="27">
        <v>0.92</v>
      </c>
      <c r="X31" s="28">
        <v>0.08</v>
      </c>
      <c r="Y31" s="27">
        <v>0.158</v>
      </c>
      <c r="Z31" s="25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6" thickBot="1" x14ac:dyDescent="0.4">
      <c r="A32" s="1"/>
      <c r="B32" s="6"/>
      <c r="C32" s="6"/>
      <c r="D32" s="6"/>
      <c r="E32" s="6"/>
      <c r="F32" s="6"/>
      <c r="G32" s="1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U32" s="14" t="s">
        <v>31</v>
      </c>
      <c r="V32" s="15" t="s">
        <v>2</v>
      </c>
      <c r="W32" s="16" t="s">
        <v>3</v>
      </c>
      <c r="X32" s="15" t="s">
        <v>4</v>
      </c>
      <c r="Y32" s="16" t="s">
        <v>5</v>
      </c>
      <c r="Z32" s="29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6" thickBot="1" x14ac:dyDescent="0.4">
      <c r="A33" s="1"/>
      <c r="B33" s="6"/>
      <c r="C33" s="6"/>
      <c r="D33" s="6"/>
      <c r="E33" s="6"/>
      <c r="F33" s="6"/>
      <c r="G33" s="1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U33" s="30" t="s">
        <v>24</v>
      </c>
      <c r="V33" s="18">
        <v>2.375</v>
      </c>
      <c r="W33" s="18">
        <v>1.2</v>
      </c>
      <c r="X33" s="19">
        <v>0.09</v>
      </c>
      <c r="Y33" s="18">
        <v>0.1759</v>
      </c>
      <c r="Z33" s="20" t="s">
        <v>25</v>
      </c>
      <c r="AA33" s="1"/>
      <c r="AB33" s="1"/>
      <c r="AC33" s="1"/>
      <c r="AD33" s="1"/>
      <c r="AE33" s="1"/>
      <c r="AF33" s="1"/>
      <c r="AG33" s="1"/>
      <c r="AH33" s="1"/>
      <c r="AI33" s="1"/>
    </row>
    <row r="34" spans="1:35" x14ac:dyDescent="0.35">
      <c r="A34" s="1"/>
      <c r="B34" s="6"/>
      <c r="C34" s="6"/>
      <c r="D34" s="6"/>
      <c r="E34" s="6"/>
      <c r="F34" s="6"/>
      <c r="G34" s="1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U34" s="31" t="s">
        <v>26</v>
      </c>
      <c r="V34" s="22">
        <v>2.3719999999999999</v>
      </c>
      <c r="W34" s="22">
        <v>1.8</v>
      </c>
      <c r="X34" s="23">
        <v>0.15</v>
      </c>
      <c r="Y34" s="22">
        <v>0.1623</v>
      </c>
      <c r="Z34" s="24"/>
      <c r="AA34" s="1"/>
      <c r="AB34" s="1"/>
      <c r="AC34" s="1"/>
      <c r="AD34" s="1"/>
      <c r="AE34" s="1"/>
      <c r="AF34" s="1"/>
      <c r="AG34" s="1"/>
      <c r="AH34" s="1"/>
      <c r="AI34" s="1"/>
    </row>
    <row r="35" spans="1:35" x14ac:dyDescent="0.35">
      <c r="A35" s="1"/>
      <c r="B35" s="6"/>
      <c r="C35" s="6"/>
      <c r="D35" s="6"/>
      <c r="E35" s="6"/>
      <c r="F35" s="6"/>
      <c r="G35" s="1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U35" s="31" t="s">
        <v>27</v>
      </c>
      <c r="V35" s="22">
        <v>2.3780000000000001</v>
      </c>
      <c r="W35" s="22">
        <v>0.82</v>
      </c>
      <c r="X35" s="23">
        <v>6.7000000000000004E-2</v>
      </c>
      <c r="Y35" s="22">
        <v>0.16350000000000001</v>
      </c>
      <c r="Z35" s="25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16" thickBot="1" x14ac:dyDescent="0.4">
      <c r="A36" s="1"/>
      <c r="B36" s="6"/>
      <c r="C36" s="6"/>
      <c r="D36" s="6"/>
      <c r="E36" s="6"/>
      <c r="F36" s="6"/>
      <c r="G36" s="1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U36" s="31" t="s">
        <v>28</v>
      </c>
      <c r="V36" s="22">
        <v>2.379</v>
      </c>
      <c r="W36" s="22">
        <v>1.1000000000000001</v>
      </c>
      <c r="X36" s="23">
        <v>8.2000000000000003E-2</v>
      </c>
      <c r="Y36" s="22">
        <v>0.1739</v>
      </c>
      <c r="Z36" s="25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6" thickBot="1" x14ac:dyDescent="0.4">
      <c r="A37" s="1"/>
      <c r="B37" s="6"/>
      <c r="C37" s="6"/>
      <c r="D37" s="6"/>
      <c r="E37" s="6"/>
      <c r="F37" s="6"/>
      <c r="G37" s="49" t="s">
        <v>6</v>
      </c>
      <c r="H37" s="50" t="s">
        <v>2</v>
      </c>
      <c r="I37" s="51" t="s">
        <v>3</v>
      </c>
      <c r="J37" s="50" t="s">
        <v>4</v>
      </c>
      <c r="K37" s="51" t="s">
        <v>5</v>
      </c>
      <c r="L37" s="50" t="s">
        <v>7</v>
      </c>
      <c r="M37" s="51" t="s">
        <v>8</v>
      </c>
      <c r="N37" s="50" t="s">
        <v>9</v>
      </c>
      <c r="O37" s="52" t="s">
        <v>1</v>
      </c>
      <c r="P37" s="51" t="s">
        <v>7</v>
      </c>
      <c r="Q37" s="50" t="s">
        <v>8</v>
      </c>
      <c r="R37" s="53" t="s">
        <v>9</v>
      </c>
      <c r="U37" s="31" t="s">
        <v>29</v>
      </c>
      <c r="V37" s="22">
        <v>2.3730000000000002</v>
      </c>
      <c r="W37" s="22">
        <v>1.3</v>
      </c>
      <c r="X37" s="23">
        <v>8.8999999999999996E-2</v>
      </c>
      <c r="Y37" s="22">
        <v>0.1893</v>
      </c>
      <c r="Z37" s="25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16" thickBot="1" x14ac:dyDescent="0.4">
      <c r="A38" s="1"/>
      <c r="B38" s="6"/>
      <c r="C38" s="6"/>
      <c r="D38" s="6"/>
      <c r="E38" s="6"/>
      <c r="F38" s="6"/>
      <c r="G38" s="54" t="s">
        <v>10</v>
      </c>
      <c r="H38" s="55">
        <v>2.3959999999999999</v>
      </c>
      <c r="I38" s="55">
        <v>0.82</v>
      </c>
      <c r="J38" s="55">
        <v>6.6000000000000003E-2</v>
      </c>
      <c r="K38" s="55">
        <v>0.16789999999999999</v>
      </c>
      <c r="L38" s="55">
        <f>AVERAGE(I38:I39)</f>
        <v>0.82499999999999996</v>
      </c>
      <c r="M38" s="56">
        <f>STDEV(I38:I39)</f>
        <v>7.0710678118654814E-3</v>
      </c>
      <c r="N38" s="57">
        <f>M38/L38</f>
        <v>8.5709912871096746E-3</v>
      </c>
      <c r="O38" s="56">
        <f t="shared" ref="O38:O61" si="0">(I38-0.6887)/2.4145</f>
        <v>5.437978877614412E-2</v>
      </c>
      <c r="P38" s="56">
        <f>AVERAGE(O38:O39)</f>
        <v>5.6450610892524324E-2</v>
      </c>
      <c r="Q38" s="56">
        <f>STDEV(O38:O39)</f>
        <v>2.9285847222470405E-3</v>
      </c>
      <c r="R38" s="58">
        <f>Q38/P38</f>
        <v>5.1878707350443733E-2</v>
      </c>
      <c r="U38" s="32" t="s">
        <v>30</v>
      </c>
      <c r="V38" s="27">
        <v>2.3719999999999999</v>
      </c>
      <c r="W38" s="27">
        <v>0.99</v>
      </c>
      <c r="X38" s="28">
        <v>7.3999999999999996E-2</v>
      </c>
      <c r="Y38" s="27">
        <v>0.17599999999999999</v>
      </c>
      <c r="Z38" s="25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6" thickBot="1" x14ac:dyDescent="0.4">
      <c r="A39" s="1"/>
      <c r="B39" s="6"/>
      <c r="C39" s="6"/>
      <c r="D39" s="6"/>
      <c r="E39" s="6"/>
      <c r="F39" s="6"/>
      <c r="G39" s="59" t="s">
        <v>10</v>
      </c>
      <c r="H39" s="60">
        <v>2.3919999999999999</v>
      </c>
      <c r="I39" s="60">
        <v>0.83</v>
      </c>
      <c r="J39" s="60">
        <v>6.8000000000000005E-2</v>
      </c>
      <c r="K39" s="60">
        <v>0.16250000000000001</v>
      </c>
      <c r="L39" s="60"/>
      <c r="M39" s="61"/>
      <c r="N39" s="60"/>
      <c r="O39" s="61">
        <f t="shared" si="0"/>
        <v>5.8521433008904528E-2</v>
      </c>
      <c r="P39" s="60"/>
      <c r="Q39" s="61"/>
      <c r="R39" s="62"/>
      <c r="U39" s="14" t="s">
        <v>32</v>
      </c>
      <c r="V39" s="15" t="s">
        <v>2</v>
      </c>
      <c r="W39" s="16" t="s">
        <v>3</v>
      </c>
      <c r="X39" s="15" t="s">
        <v>4</v>
      </c>
      <c r="Y39" s="16" t="s">
        <v>5</v>
      </c>
      <c r="Z39" s="29"/>
      <c r="AA39" s="1"/>
      <c r="AB39" s="1"/>
      <c r="AC39" s="1"/>
      <c r="AD39" s="1"/>
      <c r="AE39" s="1"/>
      <c r="AF39" s="1"/>
      <c r="AG39" s="1"/>
      <c r="AH39" s="1"/>
      <c r="AI39" s="1"/>
    </row>
    <row r="40" spans="1:35" ht="16" thickBot="1" x14ac:dyDescent="0.4">
      <c r="A40" s="1"/>
      <c r="B40" s="6"/>
      <c r="C40" s="6"/>
      <c r="D40" s="6"/>
      <c r="E40" s="6"/>
      <c r="F40" s="6"/>
      <c r="G40" s="45" t="s">
        <v>11</v>
      </c>
      <c r="H40" s="22">
        <v>2.3929999999999998</v>
      </c>
      <c r="I40" s="22">
        <v>1.5</v>
      </c>
      <c r="J40" s="22">
        <v>0.13</v>
      </c>
      <c r="K40" s="22">
        <v>0.15609999999999999</v>
      </c>
      <c r="L40" s="22">
        <f>AVERAGE(I40:I41)</f>
        <v>1.55</v>
      </c>
      <c r="M40" s="8">
        <f>STDEV(I40:I41)</f>
        <v>7.0710678118654821E-2</v>
      </c>
      <c r="N40" s="63">
        <f>M40/L40</f>
        <v>4.5619792334616015E-2</v>
      </c>
      <c r="O40" s="64">
        <f t="shared" si="0"/>
        <v>0.33601159660385177</v>
      </c>
      <c r="P40" s="8">
        <f>AVERAGE(O40:O41)</f>
        <v>0.35671981776765382</v>
      </c>
      <c r="Q40" s="8">
        <f>STDEV(O40:O41)</f>
        <v>2.9285847222470424E-2</v>
      </c>
      <c r="R40" s="65">
        <f>Q40/P40</f>
        <v>8.2097617692621416E-2</v>
      </c>
      <c r="U40" s="33" t="s">
        <v>24</v>
      </c>
      <c r="V40" s="18">
        <v>2.3780000000000001</v>
      </c>
      <c r="W40" s="18">
        <v>1.3</v>
      </c>
      <c r="X40" s="19">
        <v>8.2000000000000003E-2</v>
      </c>
      <c r="Y40" s="18">
        <v>0.2044</v>
      </c>
      <c r="Z40" s="20" t="s">
        <v>25</v>
      </c>
      <c r="AA40" s="1"/>
      <c r="AB40" s="1"/>
      <c r="AC40" s="1"/>
      <c r="AD40" s="1"/>
      <c r="AE40" s="1"/>
      <c r="AF40" s="1"/>
      <c r="AG40" s="1"/>
      <c r="AH40" s="1"/>
      <c r="AI40" s="1"/>
    </row>
    <row r="41" spans="1:35" x14ac:dyDescent="0.35">
      <c r="A41" s="1"/>
      <c r="B41" s="6"/>
      <c r="C41" s="6"/>
      <c r="D41" s="6"/>
      <c r="E41" s="6"/>
      <c r="F41" s="6"/>
      <c r="G41" s="45" t="s">
        <v>11</v>
      </c>
      <c r="H41" s="22">
        <v>2.3929999999999998</v>
      </c>
      <c r="I41" s="22">
        <v>1.6</v>
      </c>
      <c r="J41" s="22">
        <v>0.13</v>
      </c>
      <c r="K41" s="22">
        <v>0.16009999999999999</v>
      </c>
      <c r="L41" s="22"/>
      <c r="M41" s="8"/>
      <c r="N41" s="22"/>
      <c r="O41" s="64">
        <f t="shared" si="0"/>
        <v>0.37742803893145588</v>
      </c>
      <c r="P41" s="22"/>
      <c r="Q41" s="8"/>
      <c r="R41" s="25"/>
      <c r="U41" s="34" t="s">
        <v>26</v>
      </c>
      <c r="V41" s="22">
        <v>2.3759999999999999</v>
      </c>
      <c r="W41" s="22">
        <v>3.2</v>
      </c>
      <c r="X41" s="23">
        <v>0.2</v>
      </c>
      <c r="Y41" s="22">
        <v>0.21149999999999999</v>
      </c>
      <c r="Z41" s="24"/>
      <c r="AA41" s="1"/>
      <c r="AB41" s="1"/>
      <c r="AC41" s="1"/>
      <c r="AD41" s="1"/>
      <c r="AE41" s="1"/>
      <c r="AF41" s="1"/>
      <c r="AG41" s="1"/>
      <c r="AH41" s="1"/>
      <c r="AI41" s="1"/>
    </row>
    <row r="42" spans="1:35" x14ac:dyDescent="0.35">
      <c r="A42" s="1"/>
      <c r="B42" s="6"/>
      <c r="C42" s="6"/>
      <c r="D42" s="6"/>
      <c r="E42" s="6"/>
      <c r="F42" s="6"/>
      <c r="G42" s="59" t="s">
        <v>12</v>
      </c>
      <c r="H42" s="60">
        <v>2.3929999999999998</v>
      </c>
      <c r="I42" s="60">
        <v>1.1000000000000001</v>
      </c>
      <c r="J42" s="60">
        <v>0.1</v>
      </c>
      <c r="K42" s="60">
        <v>0.1512</v>
      </c>
      <c r="L42" s="60">
        <f>AVERAGE(I42:I43)</f>
        <v>1.1499999999999999</v>
      </c>
      <c r="M42" s="61">
        <f>STDEV(I42:I43)</f>
        <v>7.0710678118654655E-2</v>
      </c>
      <c r="N42" s="66">
        <f>M42/L42</f>
        <v>6.1487546190134489E-2</v>
      </c>
      <c r="O42" s="61">
        <f t="shared" si="0"/>
        <v>0.17034582729343556</v>
      </c>
      <c r="P42" s="61">
        <f>AVERAGE(O42:O43)</f>
        <v>0.19105404845723756</v>
      </c>
      <c r="Q42" s="61">
        <f>STDEV(O42:O43)</f>
        <v>2.9285847222470268E-2</v>
      </c>
      <c r="R42" s="67">
        <f>Q42/P42</f>
        <v>0.15328566685162465</v>
      </c>
      <c r="U42" s="34" t="s">
        <v>27</v>
      </c>
      <c r="V42" s="22">
        <v>2.3769999999999998</v>
      </c>
      <c r="W42" s="22">
        <v>1.1000000000000001</v>
      </c>
      <c r="X42" s="23">
        <v>8.3000000000000004E-2</v>
      </c>
      <c r="Y42" s="22">
        <v>0.1822</v>
      </c>
      <c r="Z42" s="25"/>
      <c r="AA42" s="1"/>
      <c r="AB42" s="1"/>
      <c r="AC42" s="1"/>
      <c r="AD42" s="1"/>
      <c r="AE42" s="1"/>
      <c r="AF42" s="1"/>
      <c r="AG42" s="1"/>
      <c r="AH42" s="1"/>
      <c r="AI42" s="1"/>
    </row>
    <row r="43" spans="1:35" x14ac:dyDescent="0.35">
      <c r="A43" s="1"/>
      <c r="B43" s="6"/>
      <c r="C43" s="6"/>
      <c r="D43" s="6"/>
      <c r="E43" s="6"/>
      <c r="F43" s="6"/>
      <c r="G43" s="59" t="s">
        <v>12</v>
      </c>
      <c r="H43" s="60">
        <v>2.3929999999999998</v>
      </c>
      <c r="I43" s="60">
        <v>1.2</v>
      </c>
      <c r="J43" s="60">
        <v>0.1</v>
      </c>
      <c r="K43" s="60">
        <v>0.15740000000000001</v>
      </c>
      <c r="L43" s="60"/>
      <c r="M43" s="61"/>
      <c r="N43" s="60"/>
      <c r="O43" s="61">
        <f t="shared" si="0"/>
        <v>0.21176226962103956</v>
      </c>
      <c r="P43" s="60"/>
      <c r="Q43" s="61"/>
      <c r="R43" s="62"/>
      <c r="U43" s="34" t="s">
        <v>28</v>
      </c>
      <c r="V43" s="22">
        <v>2.37</v>
      </c>
      <c r="W43" s="22">
        <v>1.4</v>
      </c>
      <c r="X43" s="23">
        <v>0.1</v>
      </c>
      <c r="Y43" s="22">
        <v>0.17929999999999999</v>
      </c>
      <c r="Z43" s="25"/>
      <c r="AA43" s="1"/>
      <c r="AB43" s="1"/>
      <c r="AC43" s="1"/>
      <c r="AD43" s="1"/>
      <c r="AE43" s="1"/>
      <c r="AF43" s="1"/>
      <c r="AG43" s="1"/>
      <c r="AH43" s="1"/>
      <c r="AI43" s="1"/>
    </row>
    <row r="44" spans="1:35" x14ac:dyDescent="0.35">
      <c r="A44" s="1"/>
      <c r="B44" s="6"/>
      <c r="C44" s="6"/>
      <c r="D44" s="6"/>
      <c r="E44" s="6"/>
      <c r="F44" s="6"/>
      <c r="G44" s="45" t="s">
        <v>13</v>
      </c>
      <c r="H44" s="22">
        <v>2.3919999999999999</v>
      </c>
      <c r="I44" s="22">
        <v>1.4</v>
      </c>
      <c r="J44" s="22">
        <v>0.11</v>
      </c>
      <c r="K44" s="22">
        <v>0.1658</v>
      </c>
      <c r="L44" s="22">
        <f>AVERAGE(I44:I45)</f>
        <v>1.35</v>
      </c>
      <c r="M44" s="8">
        <f>STDEV(I44:I45)</f>
        <v>7.0710678118654655E-2</v>
      </c>
      <c r="N44" s="63">
        <f>M44/L44</f>
        <v>5.2378280087892332E-2</v>
      </c>
      <c r="O44" s="8">
        <f t="shared" si="0"/>
        <v>0.29459515427624766</v>
      </c>
      <c r="P44" s="8">
        <f>AVERAGE(O44:O45)</f>
        <v>0.27388693311244566</v>
      </c>
      <c r="Q44" s="8">
        <f>STDEV(O44:O45)</f>
        <v>2.9285847222470344E-2</v>
      </c>
      <c r="R44" s="65">
        <f>Q44/P44</f>
        <v>0.10692677773877914</v>
      </c>
      <c r="U44" s="34" t="s">
        <v>29</v>
      </c>
      <c r="V44" s="22">
        <v>2.3759999999999999</v>
      </c>
      <c r="W44" s="22">
        <v>1.1000000000000001</v>
      </c>
      <c r="X44" s="23">
        <v>7.8E-2</v>
      </c>
      <c r="Y44" s="22">
        <v>0.1794</v>
      </c>
      <c r="Z44" s="25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6" thickBot="1" x14ac:dyDescent="0.4">
      <c r="A45" s="1"/>
      <c r="B45" s="6"/>
      <c r="C45" s="6"/>
      <c r="D45" s="6"/>
      <c r="E45" s="6"/>
      <c r="F45" s="6"/>
      <c r="G45" s="45" t="s">
        <v>13</v>
      </c>
      <c r="H45" s="22">
        <v>2.3929999999999998</v>
      </c>
      <c r="I45" s="22">
        <v>1.3</v>
      </c>
      <c r="J45" s="22">
        <v>0.12</v>
      </c>
      <c r="K45" s="22">
        <v>0.15140000000000001</v>
      </c>
      <c r="L45" s="22"/>
      <c r="M45" s="8"/>
      <c r="N45" s="22"/>
      <c r="O45" s="8">
        <f t="shared" si="0"/>
        <v>0.25317871194864366</v>
      </c>
      <c r="P45" s="22"/>
      <c r="Q45" s="8"/>
      <c r="R45" s="25"/>
      <c r="U45" s="35" t="s">
        <v>30</v>
      </c>
      <c r="V45" s="36">
        <v>2.3769999999999998</v>
      </c>
      <c r="W45" s="36">
        <v>0.64</v>
      </c>
      <c r="X45" s="37">
        <v>4.3999999999999997E-2</v>
      </c>
      <c r="Y45" s="36">
        <v>0.1938</v>
      </c>
      <c r="Z45" s="25"/>
      <c r="AA45" s="1"/>
      <c r="AB45" s="1"/>
      <c r="AC45" s="1"/>
      <c r="AD45" s="1"/>
      <c r="AE45" s="1"/>
      <c r="AF45" s="1"/>
      <c r="AG45" s="1"/>
      <c r="AH45" s="1"/>
      <c r="AI45" s="1"/>
    </row>
    <row r="46" spans="1:35" ht="16" thickBot="1" x14ac:dyDescent="0.4">
      <c r="A46" s="1"/>
      <c r="B46" s="6"/>
      <c r="C46" s="6"/>
      <c r="D46" s="6"/>
      <c r="E46" s="6"/>
      <c r="F46" s="6"/>
      <c r="G46" s="59" t="s">
        <v>14</v>
      </c>
      <c r="H46" s="60">
        <v>2.3860000000000001</v>
      </c>
      <c r="I46" s="60">
        <v>1</v>
      </c>
      <c r="J46" s="60">
        <v>9.1999999999999998E-2</v>
      </c>
      <c r="K46" s="60">
        <v>0.153</v>
      </c>
      <c r="L46" s="60">
        <f>AVERAGE(I46:I47)</f>
        <v>1</v>
      </c>
      <c r="M46" s="61">
        <f>STDEV(I46:I47)</f>
        <v>0</v>
      </c>
      <c r="N46" s="66">
        <f>M46/L46</f>
        <v>0</v>
      </c>
      <c r="O46" s="61">
        <f t="shared" si="0"/>
        <v>0.12892938496583145</v>
      </c>
      <c r="P46" s="61">
        <f>AVERAGE(O46:O47)</f>
        <v>0.12892938496583145</v>
      </c>
      <c r="Q46" s="61">
        <f>STDEV(O46:O47)</f>
        <v>0</v>
      </c>
      <c r="R46" s="67">
        <f>Q46/P46</f>
        <v>0</v>
      </c>
      <c r="U46" s="6"/>
      <c r="V46" s="1"/>
      <c r="W46" s="1"/>
      <c r="X46" s="1"/>
      <c r="Y46" s="1"/>
      <c r="Z46" s="38"/>
      <c r="AA46" s="1"/>
      <c r="AB46" s="1"/>
      <c r="AC46" s="1"/>
      <c r="AD46" s="1"/>
      <c r="AE46" s="1"/>
      <c r="AF46" s="1"/>
      <c r="AG46" s="1"/>
      <c r="AH46" s="1"/>
      <c r="AI46" s="1"/>
    </row>
    <row r="47" spans="1:35" x14ac:dyDescent="0.35">
      <c r="A47" s="1"/>
      <c r="B47" s="6"/>
      <c r="C47" s="6"/>
      <c r="D47" s="6"/>
      <c r="E47" s="6"/>
      <c r="F47" s="6"/>
      <c r="G47" s="59" t="s">
        <v>14</v>
      </c>
      <c r="H47" s="60">
        <v>2.39</v>
      </c>
      <c r="I47" s="60">
        <v>1</v>
      </c>
      <c r="J47" s="60">
        <v>9.4E-2</v>
      </c>
      <c r="K47" s="60">
        <v>0.14940000000000001</v>
      </c>
      <c r="L47" s="60"/>
      <c r="M47" s="61"/>
      <c r="N47" s="60"/>
      <c r="O47" s="61">
        <f t="shared" si="0"/>
        <v>0.12892938496583145</v>
      </c>
      <c r="P47" s="60"/>
      <c r="Q47" s="61"/>
      <c r="R47" s="62"/>
    </row>
    <row r="48" spans="1:35" x14ac:dyDescent="0.35">
      <c r="A48" s="1"/>
      <c r="B48" s="6"/>
      <c r="C48" s="6"/>
      <c r="D48" s="6"/>
      <c r="E48" s="6"/>
      <c r="F48" s="6"/>
      <c r="G48" s="45" t="s">
        <v>15</v>
      </c>
      <c r="H48" s="22">
        <v>2.4369999999999998</v>
      </c>
      <c r="I48" s="22">
        <v>2</v>
      </c>
      <c r="J48" s="22">
        <v>0.19</v>
      </c>
      <c r="K48" s="22">
        <v>0.1447</v>
      </c>
      <c r="L48" s="22">
        <f>AVERAGE(I48:I49)</f>
        <v>2.15</v>
      </c>
      <c r="M48" s="8">
        <f>STDEV(I48:I49)</f>
        <v>0.21213203435596414</v>
      </c>
      <c r="N48" s="63">
        <f>M48/L48</f>
        <v>9.8666062491146123E-2</v>
      </c>
      <c r="O48" s="64">
        <f t="shared" si="0"/>
        <v>0.54309380824187214</v>
      </c>
      <c r="P48" s="8">
        <f>AVERAGE(O48:O49)</f>
        <v>0.60521847173327825</v>
      </c>
      <c r="Q48" s="8">
        <f>STDEV(O48:O49)</f>
        <v>8.7857541667410402E-2</v>
      </c>
      <c r="R48" s="65">
        <f>Q48/P48</f>
        <v>0.14516665596110476</v>
      </c>
    </row>
    <row r="49" spans="1:18" x14ac:dyDescent="0.35">
      <c r="A49" s="1"/>
      <c r="B49" s="6"/>
      <c r="C49" s="6"/>
      <c r="D49" s="6"/>
      <c r="E49" s="6"/>
      <c r="F49" s="6"/>
      <c r="G49" s="45" t="s">
        <v>15</v>
      </c>
      <c r="H49" s="22">
        <v>2.3959999999999999</v>
      </c>
      <c r="I49" s="22">
        <v>2.2999999999999998</v>
      </c>
      <c r="J49" s="22">
        <v>0.19</v>
      </c>
      <c r="K49" s="22">
        <v>0.16569999999999999</v>
      </c>
      <c r="L49" s="22"/>
      <c r="M49" s="8"/>
      <c r="N49" s="22"/>
      <c r="O49" s="64">
        <f t="shared" si="0"/>
        <v>0.66734313522468425</v>
      </c>
      <c r="P49" s="22"/>
      <c r="Q49" s="8"/>
      <c r="R49" s="25"/>
    </row>
    <row r="50" spans="1:18" x14ac:dyDescent="0.35">
      <c r="A50" s="1"/>
      <c r="B50" s="6"/>
      <c r="C50" s="6"/>
      <c r="D50" s="6"/>
      <c r="E50" s="6"/>
      <c r="F50" s="6"/>
      <c r="G50" s="59" t="s">
        <v>16</v>
      </c>
      <c r="H50" s="60">
        <v>2.387</v>
      </c>
      <c r="I50" s="60">
        <v>1.1000000000000001</v>
      </c>
      <c r="J50" s="60">
        <v>8.5999999999999993E-2</v>
      </c>
      <c r="K50" s="60">
        <v>0.18010000000000001</v>
      </c>
      <c r="L50" s="60">
        <f>AVERAGE(I50:I51)</f>
        <v>1.1499999999999999</v>
      </c>
      <c r="M50" s="61">
        <f>STDEV(I50:I51)</f>
        <v>7.0710678118654655E-2</v>
      </c>
      <c r="N50" s="66">
        <f>M50/L50</f>
        <v>6.1487546190134489E-2</v>
      </c>
      <c r="O50" s="61">
        <f t="shared" si="0"/>
        <v>0.17034582729343556</v>
      </c>
      <c r="P50" s="61">
        <f>AVERAGE(O50:O51)</f>
        <v>0.19105404845723756</v>
      </c>
      <c r="Q50" s="61">
        <f>STDEV(O50:O51)</f>
        <v>2.9285847222470268E-2</v>
      </c>
      <c r="R50" s="67">
        <f>Q50/P50</f>
        <v>0.15328566685162465</v>
      </c>
    </row>
    <row r="51" spans="1:18" x14ac:dyDescent="0.35">
      <c r="A51" s="1"/>
      <c r="B51" s="6"/>
      <c r="C51" s="6"/>
      <c r="D51" s="6"/>
      <c r="E51" s="6"/>
      <c r="F51" s="6"/>
      <c r="G51" s="59" t="s">
        <v>16</v>
      </c>
      <c r="H51" s="60">
        <v>2.3919999999999999</v>
      </c>
      <c r="I51" s="60">
        <v>1.2</v>
      </c>
      <c r="J51" s="60">
        <v>8.5999999999999993E-2</v>
      </c>
      <c r="K51" s="60">
        <v>0.18049999999999999</v>
      </c>
      <c r="L51" s="60"/>
      <c r="M51" s="61"/>
      <c r="N51" s="60"/>
      <c r="O51" s="61">
        <f t="shared" si="0"/>
        <v>0.21176226962103956</v>
      </c>
      <c r="P51" s="61"/>
      <c r="Q51" s="61"/>
      <c r="R51" s="62"/>
    </row>
    <row r="52" spans="1:18" x14ac:dyDescent="0.35">
      <c r="A52" s="1"/>
      <c r="B52" s="6"/>
      <c r="C52" s="6"/>
      <c r="D52" s="6"/>
      <c r="E52" s="6"/>
      <c r="F52" s="6"/>
      <c r="G52" s="45" t="s">
        <v>17</v>
      </c>
      <c r="H52" s="22">
        <v>2.391</v>
      </c>
      <c r="I52" s="22">
        <v>1.2</v>
      </c>
      <c r="J52" s="22">
        <v>9.0999999999999998E-2</v>
      </c>
      <c r="K52" s="22">
        <v>0.17230000000000001</v>
      </c>
      <c r="L52" s="22">
        <f>AVERAGE(I52:I53)</f>
        <v>1.2</v>
      </c>
      <c r="M52" s="8">
        <f>STDEV(I52:I53)</f>
        <v>0</v>
      </c>
      <c r="N52" s="63">
        <f>M52/L52</f>
        <v>0</v>
      </c>
      <c r="O52" s="8">
        <f t="shared" si="0"/>
        <v>0.21176226962103956</v>
      </c>
      <c r="P52" s="8">
        <f>AVERAGE(O52:O53)</f>
        <v>0.21176226962103956</v>
      </c>
      <c r="Q52" s="8">
        <f>STDEV(O52:O53)</f>
        <v>0</v>
      </c>
      <c r="R52" s="65">
        <f>Q52/P52</f>
        <v>0</v>
      </c>
    </row>
    <row r="53" spans="1:18" x14ac:dyDescent="0.35">
      <c r="A53" s="1"/>
      <c r="B53" s="6"/>
      <c r="C53" s="6"/>
      <c r="D53" s="6"/>
      <c r="E53" s="6"/>
      <c r="F53" s="6"/>
      <c r="G53" s="45" t="s">
        <v>17</v>
      </c>
      <c r="H53" s="22">
        <v>2.3889999999999998</v>
      </c>
      <c r="I53" s="22">
        <v>1.2</v>
      </c>
      <c r="J53" s="22">
        <v>0.09</v>
      </c>
      <c r="K53" s="22">
        <v>0.17369999999999999</v>
      </c>
      <c r="L53" s="22"/>
      <c r="M53" s="8"/>
      <c r="N53" s="22"/>
      <c r="O53" s="8">
        <f t="shared" si="0"/>
        <v>0.21176226962103956</v>
      </c>
      <c r="P53" s="22"/>
      <c r="Q53" s="8"/>
      <c r="R53" s="25"/>
    </row>
    <row r="54" spans="1:18" x14ac:dyDescent="0.35">
      <c r="A54" s="1"/>
      <c r="B54" s="6"/>
      <c r="C54" s="6"/>
      <c r="D54" s="6"/>
      <c r="E54" s="6"/>
      <c r="F54" s="6"/>
      <c r="G54" s="59" t="s">
        <v>18</v>
      </c>
      <c r="H54" s="60">
        <v>2.3879999999999999</v>
      </c>
      <c r="I54" s="60">
        <v>1.3</v>
      </c>
      <c r="J54" s="60">
        <v>0.11</v>
      </c>
      <c r="K54" s="60">
        <v>0.1676</v>
      </c>
      <c r="L54" s="60">
        <f>AVERAGE(I54:I55)</f>
        <v>1.3</v>
      </c>
      <c r="M54" s="61">
        <f>STDEV(I54:I55)</f>
        <v>0</v>
      </c>
      <c r="N54" s="66">
        <f>M54/L54</f>
        <v>0</v>
      </c>
      <c r="O54" s="61">
        <f t="shared" si="0"/>
        <v>0.25317871194864366</v>
      </c>
      <c r="P54" s="61">
        <f>AVERAGE(O54:O55)</f>
        <v>0.25317871194864366</v>
      </c>
      <c r="Q54" s="61">
        <f>STDEV(O54:O55)</f>
        <v>0</v>
      </c>
      <c r="R54" s="67">
        <f>Q54/P54</f>
        <v>0</v>
      </c>
    </row>
    <row r="55" spans="1:18" x14ac:dyDescent="0.35">
      <c r="A55" s="1"/>
      <c r="B55" s="6"/>
      <c r="C55" s="6"/>
      <c r="D55" s="6"/>
      <c r="E55" s="6"/>
      <c r="F55" s="6"/>
      <c r="G55" s="59" t="s">
        <v>18</v>
      </c>
      <c r="H55" s="60">
        <v>2.39</v>
      </c>
      <c r="I55" s="60">
        <v>1.3</v>
      </c>
      <c r="J55" s="60">
        <v>0.11</v>
      </c>
      <c r="K55" s="60">
        <v>0.15890000000000001</v>
      </c>
      <c r="L55" s="60"/>
      <c r="M55" s="61"/>
      <c r="N55" s="60"/>
      <c r="O55" s="61">
        <f t="shared" si="0"/>
        <v>0.25317871194864366</v>
      </c>
      <c r="P55" s="60"/>
      <c r="Q55" s="61"/>
      <c r="R55" s="62"/>
    </row>
    <row r="56" spans="1:18" x14ac:dyDescent="0.35">
      <c r="A56" s="1"/>
      <c r="B56" s="6"/>
      <c r="C56" s="6"/>
      <c r="D56" s="6"/>
      <c r="E56" s="6"/>
      <c r="F56" s="6"/>
      <c r="G56" s="45" t="s">
        <v>19</v>
      </c>
      <c r="H56" s="22">
        <v>2.3860000000000001</v>
      </c>
      <c r="I56" s="22">
        <v>1.6</v>
      </c>
      <c r="J56" s="22">
        <v>0.13</v>
      </c>
      <c r="K56" s="22">
        <v>0.1651</v>
      </c>
      <c r="L56" s="22">
        <f>AVERAGE(I56:I57)</f>
        <v>1.55</v>
      </c>
      <c r="M56" s="8">
        <f>STDEV(I56:I57)</f>
        <v>7.0710678118654821E-2</v>
      </c>
      <c r="N56" s="63">
        <f>M56/L56</f>
        <v>4.5619792334616015E-2</v>
      </c>
      <c r="O56" s="64">
        <f t="shared" si="0"/>
        <v>0.37742803893145588</v>
      </c>
      <c r="P56" s="8">
        <f>AVERAGE(O56:O57)</f>
        <v>0.35671981776765382</v>
      </c>
      <c r="Q56" s="8">
        <f>STDEV(O56:O57)</f>
        <v>2.9285847222470424E-2</v>
      </c>
      <c r="R56" s="65">
        <f>Q56/P56</f>
        <v>8.2097617692621416E-2</v>
      </c>
    </row>
    <row r="57" spans="1:18" x14ac:dyDescent="0.35">
      <c r="A57" s="1"/>
      <c r="B57" s="6"/>
      <c r="C57" s="6"/>
      <c r="D57" s="6"/>
      <c r="E57" s="6"/>
      <c r="F57" s="6"/>
      <c r="G57" s="45" t="s">
        <v>19</v>
      </c>
      <c r="H57" s="22">
        <v>2.387</v>
      </c>
      <c r="I57" s="22">
        <v>1.5</v>
      </c>
      <c r="J57" s="22">
        <v>0.14000000000000001</v>
      </c>
      <c r="K57" s="22">
        <v>0.15060000000000001</v>
      </c>
      <c r="L57" s="22"/>
      <c r="M57" s="8"/>
      <c r="N57" s="22"/>
      <c r="O57" s="64">
        <f t="shared" si="0"/>
        <v>0.33601159660385177</v>
      </c>
      <c r="P57" s="22"/>
      <c r="Q57" s="8"/>
      <c r="R57" s="25"/>
    </row>
    <row r="58" spans="1:18" x14ac:dyDescent="0.35">
      <c r="A58" s="1"/>
      <c r="B58" s="6"/>
      <c r="C58" s="6"/>
      <c r="D58" s="6"/>
      <c r="E58" s="6"/>
      <c r="F58" s="6"/>
      <c r="G58" s="59" t="s">
        <v>20</v>
      </c>
      <c r="H58" s="60">
        <v>2.3919999999999999</v>
      </c>
      <c r="I58" s="60">
        <v>1.2</v>
      </c>
      <c r="J58" s="60">
        <v>9.7000000000000003E-2</v>
      </c>
      <c r="K58" s="60">
        <v>0.1605</v>
      </c>
      <c r="L58" s="60">
        <f>AVERAGE(I58:I59)</f>
        <v>1.2</v>
      </c>
      <c r="M58" s="61">
        <f>STDEV(I58:I59)</f>
        <v>0</v>
      </c>
      <c r="N58" s="66">
        <f>M58/L58</f>
        <v>0</v>
      </c>
      <c r="O58" s="61">
        <f t="shared" si="0"/>
        <v>0.21176226962103956</v>
      </c>
      <c r="P58" s="61">
        <f>AVERAGE(O58:O59)</f>
        <v>0.21176226962103956</v>
      </c>
      <c r="Q58" s="61">
        <f>STDEV(O58:O59)</f>
        <v>0</v>
      </c>
      <c r="R58" s="67">
        <f>Q58/P58</f>
        <v>0</v>
      </c>
    </row>
    <row r="59" spans="1:18" x14ac:dyDescent="0.35">
      <c r="A59" s="1"/>
      <c r="B59" s="6"/>
      <c r="C59" s="6"/>
      <c r="D59" s="6"/>
      <c r="E59" s="6"/>
      <c r="F59" s="6"/>
      <c r="G59" s="59" t="s">
        <v>20</v>
      </c>
      <c r="H59" s="60">
        <v>2.3929999999999998</v>
      </c>
      <c r="I59" s="60">
        <v>1.2</v>
      </c>
      <c r="J59" s="60">
        <v>9.5000000000000001E-2</v>
      </c>
      <c r="K59" s="60">
        <v>0.17299999999999999</v>
      </c>
      <c r="L59" s="60"/>
      <c r="M59" s="61"/>
      <c r="N59" s="60"/>
      <c r="O59" s="61">
        <f t="shared" si="0"/>
        <v>0.21176226962103956</v>
      </c>
      <c r="P59" s="60"/>
      <c r="Q59" s="61"/>
      <c r="R59" s="62"/>
    </row>
    <row r="60" spans="1:18" x14ac:dyDescent="0.35">
      <c r="A60" s="1"/>
      <c r="B60" s="6"/>
      <c r="C60" s="6"/>
      <c r="D60" s="6"/>
      <c r="E60" s="6"/>
      <c r="F60" s="6"/>
      <c r="G60" s="45" t="s">
        <v>21</v>
      </c>
      <c r="H60" s="22">
        <v>2.3919999999999999</v>
      </c>
      <c r="I60" s="22">
        <v>1.5</v>
      </c>
      <c r="J60" s="22">
        <v>0.11</v>
      </c>
      <c r="K60" s="22">
        <v>0.17080000000000001</v>
      </c>
      <c r="L60" s="22">
        <f>AVERAGE(I60:I61)</f>
        <v>1.5</v>
      </c>
      <c r="M60" s="8">
        <f>STDEV(I60:I61)</f>
        <v>0</v>
      </c>
      <c r="N60" s="63">
        <f>M60/L60</f>
        <v>0</v>
      </c>
      <c r="O60" s="8">
        <f t="shared" si="0"/>
        <v>0.33601159660385177</v>
      </c>
      <c r="P60" s="8">
        <f>AVERAGE(O60:O61)</f>
        <v>0.33601159660385177</v>
      </c>
      <c r="Q60" s="8">
        <f>STDEV(O60:O61)</f>
        <v>0</v>
      </c>
      <c r="R60" s="65">
        <f>Q60/P60</f>
        <v>0</v>
      </c>
    </row>
    <row r="61" spans="1:18" ht="16" thickBot="1" x14ac:dyDescent="0.4">
      <c r="A61" s="1"/>
      <c r="B61" s="6"/>
      <c r="C61" s="6"/>
      <c r="D61" s="6"/>
      <c r="E61" s="6"/>
      <c r="F61" s="6"/>
      <c r="G61" s="48" t="s">
        <v>21</v>
      </c>
      <c r="H61" s="36">
        <v>2.391</v>
      </c>
      <c r="I61" s="36">
        <v>1.5</v>
      </c>
      <c r="J61" s="36">
        <v>0.12</v>
      </c>
      <c r="K61" s="36">
        <v>0.1681</v>
      </c>
      <c r="L61" s="36"/>
      <c r="M61" s="36"/>
      <c r="N61" s="36"/>
      <c r="O61" s="11">
        <f t="shared" si="0"/>
        <v>0.33601159660385177</v>
      </c>
      <c r="P61" s="36"/>
      <c r="Q61" s="11"/>
      <c r="R61" s="38"/>
    </row>
  </sheetData>
  <mergeCells count="7">
    <mergeCell ref="U3:Y3"/>
    <mergeCell ref="U4:Y4"/>
    <mergeCell ref="B2:F2"/>
    <mergeCell ref="B16:F16"/>
    <mergeCell ref="U1:AB2"/>
    <mergeCell ref="A1:B1"/>
    <mergeCell ref="C1:G1"/>
  </mergeCells>
  <pageMargins left="0.75" right="0.75" top="1" bottom="1" header="0.5" footer="0.5"/>
  <pageSetup paperSize="9" orientation="portrait" horizontalDpi="4294967292" verticalDpi="429496729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T75"/>
  <sheetViews>
    <sheetView topLeftCell="A42" workbookViewId="0">
      <selection activeCell="A45" sqref="A45:Q75"/>
    </sheetView>
  </sheetViews>
  <sheetFormatPr baseColWidth="10" defaultRowHeight="15.5" x14ac:dyDescent="0.35"/>
  <cols>
    <col min="10" max="10" width="10.83203125" style="70"/>
    <col min="30" max="30" width="12.5" customWidth="1"/>
    <col min="31" max="31" width="10.83203125" style="70"/>
    <col min="52" max="52" width="10.83203125" style="70"/>
  </cols>
  <sheetData>
    <row r="1" spans="1:72" x14ac:dyDescent="0.35">
      <c r="A1" s="352" t="s">
        <v>177</v>
      </c>
      <c r="B1" s="367"/>
      <c r="C1" s="355" t="s">
        <v>167</v>
      </c>
      <c r="D1" s="355"/>
      <c r="E1" s="355"/>
      <c r="F1" s="355"/>
      <c r="G1" s="355"/>
    </row>
    <row r="2" spans="1:72" x14ac:dyDescent="0.35">
      <c r="A2" s="367"/>
      <c r="B2" s="367"/>
      <c r="C2" s="355"/>
      <c r="D2" s="355"/>
      <c r="E2" s="355"/>
      <c r="F2" s="355"/>
      <c r="G2" s="355"/>
      <c r="K2" t="s">
        <v>83</v>
      </c>
      <c r="AF2" t="s">
        <v>85</v>
      </c>
      <c r="BA2" s="178" t="s">
        <v>94</v>
      </c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  <c r="BO2" s="178"/>
      <c r="BP2" s="178"/>
      <c r="BQ2" s="178"/>
      <c r="BR2" s="178"/>
      <c r="BS2" s="178"/>
      <c r="BT2" s="178"/>
    </row>
    <row r="3" spans="1:72" ht="16" thickBot="1" x14ac:dyDescent="0.4"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  <c r="BO3" s="178"/>
      <c r="BP3" s="178"/>
      <c r="BQ3" s="178"/>
      <c r="BR3" s="178"/>
      <c r="BS3" s="178"/>
      <c r="BT3" s="178"/>
    </row>
    <row r="4" spans="1:72" ht="16" thickBot="1" x14ac:dyDescent="0.4"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  <c r="BM4" s="178"/>
      <c r="BN4" s="178"/>
      <c r="BO4" s="178"/>
      <c r="BP4" s="359" t="s">
        <v>73</v>
      </c>
      <c r="BQ4" s="360"/>
      <c r="BR4" s="365" t="s">
        <v>74</v>
      </c>
      <c r="BS4" s="366"/>
      <c r="BT4" s="366"/>
    </row>
    <row r="5" spans="1:72" ht="16" thickBot="1" x14ac:dyDescent="0.4">
      <c r="A5" s="235" t="s">
        <v>80</v>
      </c>
      <c r="B5" s="236" t="s">
        <v>86</v>
      </c>
      <c r="C5" s="157" t="s">
        <v>87</v>
      </c>
      <c r="E5" s="235" t="s">
        <v>89</v>
      </c>
      <c r="F5" s="236" t="s">
        <v>86</v>
      </c>
      <c r="G5" s="155" t="s">
        <v>87</v>
      </c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BA5" s="178"/>
      <c r="BB5" s="179" t="s">
        <v>60</v>
      </c>
      <c r="BC5" s="356" t="s">
        <v>61</v>
      </c>
      <c r="BD5" s="356"/>
      <c r="BE5" s="180" t="s">
        <v>62</v>
      </c>
      <c r="BF5" s="181" t="s">
        <v>63</v>
      </c>
      <c r="BG5" s="178"/>
      <c r="BH5" s="178"/>
      <c r="BI5" s="357" t="s">
        <v>81</v>
      </c>
      <c r="BJ5" s="358"/>
      <c r="BK5" s="358"/>
      <c r="BL5" s="193" t="s">
        <v>68</v>
      </c>
      <c r="BM5" s="194" t="s">
        <v>69</v>
      </c>
      <c r="BN5" s="178"/>
      <c r="BO5" s="178"/>
      <c r="BP5" s="233" t="s">
        <v>75</v>
      </c>
      <c r="BQ5" s="234" t="s">
        <v>76</v>
      </c>
      <c r="BR5" s="203" t="s">
        <v>77</v>
      </c>
      <c r="BS5" s="178" t="s">
        <v>7</v>
      </c>
      <c r="BT5" s="178" t="s">
        <v>78</v>
      </c>
    </row>
    <row r="6" spans="1:72" ht="16" thickBot="1" x14ac:dyDescent="0.4">
      <c r="A6" s="237" t="s">
        <v>90</v>
      </c>
      <c r="B6" s="238">
        <v>-1.6927770932345654E-4</v>
      </c>
      <c r="C6" s="276">
        <v>0.14632819926069354</v>
      </c>
      <c r="E6" s="237" t="s">
        <v>90</v>
      </c>
      <c r="F6" s="241">
        <v>1.9843777544623189E-3</v>
      </c>
      <c r="G6" s="242">
        <v>2.9356483362032323E-2</v>
      </c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BA6" s="178"/>
      <c r="BB6" s="182">
        <v>2</v>
      </c>
      <c r="BC6" s="178">
        <v>1.2538199999999999</v>
      </c>
      <c r="BD6" s="178">
        <v>1.26024</v>
      </c>
      <c r="BE6" s="183">
        <f t="shared" ref="BE6:BE13" si="0">AVERAGE(BC6:BD6)</f>
        <v>1.2570299999999999</v>
      </c>
      <c r="BF6" s="184">
        <f>BE6-$E$12</f>
        <v>1.2570299999999999</v>
      </c>
      <c r="BG6" s="178"/>
      <c r="BH6" s="178"/>
      <c r="BI6" s="220" t="s">
        <v>159</v>
      </c>
      <c r="BJ6" s="230">
        <v>0.45216600000000001</v>
      </c>
      <c r="BK6" s="230">
        <v>0.47264400000000001</v>
      </c>
      <c r="BL6" s="230">
        <f t="shared" ref="BL6:BL11" si="1">AVERAGE(BJ6:BK6)</f>
        <v>0.46240500000000001</v>
      </c>
      <c r="BM6" s="186">
        <f t="shared" ref="BM6:BM11" si="2">BL6-$E$12</f>
        <v>0.46240500000000001</v>
      </c>
      <c r="BN6" s="178"/>
      <c r="BO6" s="178"/>
      <c r="BP6" s="220" t="s">
        <v>159</v>
      </c>
      <c r="BQ6" s="207">
        <f t="shared" ref="BQ6:BQ11" si="3">BM6</f>
        <v>0.46240500000000001</v>
      </c>
      <c r="BR6" s="208">
        <f t="shared" ref="BR6:BR11" si="4">(BQ6-0.0233)/0.6753</f>
        <v>0.65023693173404418</v>
      </c>
      <c r="BS6" s="178"/>
      <c r="BT6" s="178"/>
    </row>
    <row r="7" spans="1:72" ht="16" thickBot="1" x14ac:dyDescent="0.4">
      <c r="A7" s="243" t="s">
        <v>162</v>
      </c>
      <c r="B7" s="244">
        <v>4.2716833524809893E-2</v>
      </c>
      <c r="C7" s="277">
        <v>0.33909546474095958</v>
      </c>
      <c r="E7" s="243" t="s">
        <v>162</v>
      </c>
      <c r="F7" s="247">
        <v>8.3006689805795988E-4</v>
      </c>
      <c r="G7" s="248">
        <v>3.1097565527025157E-2</v>
      </c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359" t="s">
        <v>73</v>
      </c>
      <c r="AA7" s="360"/>
      <c r="AB7" s="361" t="s">
        <v>74</v>
      </c>
      <c r="AC7" s="362"/>
      <c r="AD7" s="363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359" t="s">
        <v>73</v>
      </c>
      <c r="AV7" s="360"/>
      <c r="AW7" s="361" t="s">
        <v>74</v>
      </c>
      <c r="AX7" s="362"/>
      <c r="AY7" s="363"/>
      <c r="BA7" s="178"/>
      <c r="BB7" s="182">
        <v>1</v>
      </c>
      <c r="BC7" s="178">
        <v>0.79092499999999999</v>
      </c>
      <c r="BD7" s="178">
        <v>0.75693299999999997</v>
      </c>
      <c r="BE7" s="185">
        <f t="shared" si="0"/>
        <v>0.77392899999999998</v>
      </c>
      <c r="BF7" s="186">
        <f t="shared" ref="BF7:BF13" si="5">BE7-$E$12</f>
        <v>0.77392899999999998</v>
      </c>
      <c r="BG7" s="178"/>
      <c r="BH7" s="178"/>
      <c r="BI7" s="220" t="s">
        <v>160</v>
      </c>
      <c r="BJ7" s="231">
        <v>0.41493400000000003</v>
      </c>
      <c r="BK7" s="231">
        <v>0.42336099999999999</v>
      </c>
      <c r="BL7" s="230">
        <f t="shared" si="1"/>
        <v>0.41914750000000001</v>
      </c>
      <c r="BM7" s="186">
        <f t="shared" si="2"/>
        <v>0.41914750000000001</v>
      </c>
      <c r="BN7" s="178"/>
      <c r="BO7" s="178"/>
      <c r="BP7" s="220" t="s">
        <v>160</v>
      </c>
      <c r="BQ7" s="207">
        <f t="shared" si="3"/>
        <v>0.41914750000000001</v>
      </c>
      <c r="BR7" s="208">
        <f t="shared" si="4"/>
        <v>0.58618021620020733</v>
      </c>
      <c r="BS7" s="192">
        <f>AVERAGE(BR6:BR8)</f>
        <v>0.60281726640011846</v>
      </c>
      <c r="BT7" s="178">
        <f>STDEV(BR6:BR8)</f>
        <v>4.167124604703306E-2</v>
      </c>
    </row>
    <row r="8" spans="1:72" ht="16" thickBot="1" x14ac:dyDescent="0.4">
      <c r="A8" s="243" t="s">
        <v>163</v>
      </c>
      <c r="B8" s="244">
        <v>5.4744092251760947E-2</v>
      </c>
      <c r="C8" s="277">
        <v>0.50070262248820119</v>
      </c>
      <c r="E8" s="243" t="s">
        <v>163</v>
      </c>
      <c r="F8" s="247">
        <v>9.8086244112477136E-4</v>
      </c>
      <c r="G8" s="248">
        <v>0.18943462970497602</v>
      </c>
      <c r="K8" s="178"/>
      <c r="L8" s="179" t="s">
        <v>60</v>
      </c>
      <c r="M8" s="356" t="s">
        <v>61</v>
      </c>
      <c r="N8" s="356"/>
      <c r="O8" s="180" t="s">
        <v>62</v>
      </c>
      <c r="P8" s="181" t="s">
        <v>63</v>
      </c>
      <c r="Q8" s="178"/>
      <c r="R8" s="178"/>
      <c r="S8" s="364" t="s">
        <v>81</v>
      </c>
      <c r="T8" s="358"/>
      <c r="U8" s="358"/>
      <c r="V8" s="218" t="s">
        <v>68</v>
      </c>
      <c r="W8" s="181" t="s">
        <v>69</v>
      </c>
      <c r="X8" s="178"/>
      <c r="Y8" s="178"/>
      <c r="Z8" s="202" t="s">
        <v>75</v>
      </c>
      <c r="AA8" s="203" t="s">
        <v>76</v>
      </c>
      <c r="AB8" s="203" t="s">
        <v>77</v>
      </c>
      <c r="AC8" s="204" t="s">
        <v>7</v>
      </c>
      <c r="AD8" s="205" t="s">
        <v>78</v>
      </c>
      <c r="AF8" s="178"/>
      <c r="AG8" s="179" t="s">
        <v>60</v>
      </c>
      <c r="AH8" s="356" t="s">
        <v>61</v>
      </c>
      <c r="AI8" s="356"/>
      <c r="AJ8" s="180" t="s">
        <v>62</v>
      </c>
      <c r="AK8" s="181" t="s">
        <v>63</v>
      </c>
      <c r="AL8" s="178"/>
      <c r="AM8" s="178"/>
      <c r="AN8" s="364" t="s">
        <v>84</v>
      </c>
      <c r="AO8" s="358"/>
      <c r="AP8" s="358"/>
      <c r="AQ8" s="218" t="s">
        <v>68</v>
      </c>
      <c r="AR8" s="181" t="s">
        <v>69</v>
      </c>
      <c r="AS8" s="178"/>
      <c r="AT8" s="178"/>
      <c r="AU8" s="202" t="s">
        <v>75</v>
      </c>
      <c r="AV8" s="203" t="s">
        <v>76</v>
      </c>
      <c r="AW8" s="203" t="s">
        <v>77</v>
      </c>
      <c r="AX8" s="204" t="s">
        <v>7</v>
      </c>
      <c r="AY8" s="205" t="s">
        <v>78</v>
      </c>
      <c r="BA8" s="178"/>
      <c r="BB8" s="182">
        <v>0.5</v>
      </c>
      <c r="BC8" s="178">
        <v>0.46323599999999998</v>
      </c>
      <c r="BD8" s="178">
        <v>0.46745500000000001</v>
      </c>
      <c r="BE8" s="185">
        <f t="shared" si="0"/>
        <v>0.46534549999999997</v>
      </c>
      <c r="BF8" s="186">
        <f t="shared" si="5"/>
        <v>0.46534549999999997</v>
      </c>
      <c r="BG8" s="178"/>
      <c r="BH8" s="178"/>
      <c r="BI8" s="220" t="s">
        <v>161</v>
      </c>
      <c r="BJ8" s="186">
        <v>0.40473900000000002</v>
      </c>
      <c r="BK8" s="186">
        <v>0.41445100000000001</v>
      </c>
      <c r="BL8" s="230">
        <f t="shared" si="1"/>
        <v>0.40959500000000004</v>
      </c>
      <c r="BM8" s="186">
        <f t="shared" si="2"/>
        <v>0.40959500000000004</v>
      </c>
      <c r="BN8" s="178"/>
      <c r="BO8" s="178"/>
      <c r="BP8" s="220" t="s">
        <v>161</v>
      </c>
      <c r="BQ8" s="207">
        <f t="shared" si="3"/>
        <v>0.40959500000000004</v>
      </c>
      <c r="BR8" s="208">
        <f t="shared" si="4"/>
        <v>0.57203465126610398</v>
      </c>
      <c r="BS8" s="178"/>
      <c r="BT8" s="178"/>
    </row>
    <row r="9" spans="1:72" ht="16" thickBot="1" x14ac:dyDescent="0.4">
      <c r="A9" s="249" t="s">
        <v>164</v>
      </c>
      <c r="B9" s="278">
        <v>1.4260748309393362E-2</v>
      </c>
      <c r="C9" s="279">
        <v>0.52425914408411078</v>
      </c>
      <c r="E9" s="249" t="s">
        <v>164</v>
      </c>
      <c r="F9" s="247">
        <v>9.6060850223630718E-4</v>
      </c>
      <c r="G9" s="248">
        <v>4.1671246047033039E-2</v>
      </c>
      <c r="K9" s="178"/>
      <c r="L9" s="182">
        <v>2</v>
      </c>
      <c r="M9" s="178">
        <v>1.1974499999999999</v>
      </c>
      <c r="N9" s="178">
        <v>1.1694899999999999</v>
      </c>
      <c r="O9" s="183">
        <f t="shared" ref="O9:O16" si="6">AVERAGE(M9:N9)</f>
        <v>1.1834699999999998</v>
      </c>
      <c r="P9" s="184">
        <f>O9-$E$12</f>
        <v>1.1834699999999998</v>
      </c>
      <c r="Q9" s="178"/>
      <c r="R9" s="178"/>
      <c r="S9" s="220" t="s">
        <v>11</v>
      </c>
      <c r="T9" s="196">
        <v>0.53075399999999995</v>
      </c>
      <c r="U9" s="196">
        <v>0.529613</v>
      </c>
      <c r="V9" s="183">
        <f t="shared" ref="V9:V14" si="7">AVERAGE(T9:U9)</f>
        <v>0.53018349999999992</v>
      </c>
      <c r="W9" s="184">
        <f t="shared" ref="W9:W14" si="8">V9-$E$12</f>
        <v>0.53018349999999992</v>
      </c>
      <c r="X9" s="178"/>
      <c r="Y9" s="178"/>
      <c r="Z9" s="220" t="s">
        <v>11</v>
      </c>
      <c r="AA9" s="207">
        <f t="shared" ref="AA9:AA14" si="9">W9</f>
        <v>0.53018349999999992</v>
      </c>
      <c r="AB9" s="208">
        <f t="shared" ref="AB9:AB14" si="10">(AA9-0.0025)/0.5868</f>
        <v>0.8992561349693251</v>
      </c>
      <c r="AC9" s="208"/>
      <c r="AD9" s="209"/>
      <c r="AF9" s="178"/>
      <c r="AG9" s="182">
        <v>2</v>
      </c>
      <c r="AH9" s="178">
        <v>1.1932199999999999</v>
      </c>
      <c r="AI9" s="178">
        <v>1.2428600000000001</v>
      </c>
      <c r="AJ9" s="183">
        <f t="shared" ref="AJ9:AJ16" si="11">AVERAGE(AH9:AI9)</f>
        <v>1.21804</v>
      </c>
      <c r="AK9" s="184">
        <f>AJ9-$E$12</f>
        <v>1.21804</v>
      </c>
      <c r="AL9" s="178"/>
      <c r="AM9" s="178"/>
      <c r="AN9" s="219" t="s">
        <v>156</v>
      </c>
      <c r="AO9" s="221">
        <v>0.55343600000000004</v>
      </c>
      <c r="AP9" s="223">
        <v>0.56481300000000001</v>
      </c>
      <c r="AQ9" s="183">
        <f t="shared" ref="AQ9:AQ14" si="12">AVERAGE(AO9:AP9)</f>
        <v>0.55912450000000002</v>
      </c>
      <c r="AR9" s="184">
        <f t="shared" ref="AR9:AR14" si="13">AQ9-$E$12</f>
        <v>0.55912450000000002</v>
      </c>
      <c r="AS9" s="178"/>
      <c r="AT9" s="178"/>
      <c r="AU9" s="219" t="s">
        <v>156</v>
      </c>
      <c r="AV9" s="207">
        <f t="shared" ref="AV9:AV14" si="14">AR9</f>
        <v>0.55912450000000002</v>
      </c>
      <c r="AW9" s="208">
        <f t="shared" ref="AW9:AW14" si="15">(AV9-0.0252)/0.6851</f>
        <v>0.77933805283900159</v>
      </c>
      <c r="AX9" s="208"/>
      <c r="AY9" s="209"/>
      <c r="BA9" s="178"/>
      <c r="BB9" s="182">
        <v>0.25</v>
      </c>
      <c r="BC9" s="178">
        <v>0.29339599999999999</v>
      </c>
      <c r="BD9" s="178">
        <v>0.294267</v>
      </c>
      <c r="BE9" s="185">
        <f t="shared" si="0"/>
        <v>0.29383150000000002</v>
      </c>
      <c r="BF9" s="186">
        <f t="shared" si="5"/>
        <v>0.29383150000000002</v>
      </c>
      <c r="BG9" s="178"/>
      <c r="BH9" s="178"/>
      <c r="BI9" s="219" t="s">
        <v>10</v>
      </c>
      <c r="BJ9" s="230">
        <v>8.4996299999999997E-2</v>
      </c>
      <c r="BK9" s="230">
        <v>8.6761599999999994E-2</v>
      </c>
      <c r="BL9" s="230">
        <f t="shared" si="1"/>
        <v>8.5878949999999996E-2</v>
      </c>
      <c r="BM9" s="186">
        <f t="shared" si="2"/>
        <v>8.5878949999999996E-2</v>
      </c>
      <c r="BN9" s="178"/>
      <c r="BO9" s="178"/>
      <c r="BP9" s="219" t="s">
        <v>10</v>
      </c>
      <c r="BQ9" s="207">
        <f t="shared" si="3"/>
        <v>8.5878949999999996E-2</v>
      </c>
      <c r="BR9" s="208">
        <f t="shared" si="4"/>
        <v>9.2668369613505094E-2</v>
      </c>
      <c r="BS9" s="178"/>
      <c r="BT9" s="178"/>
    </row>
    <row r="10" spans="1:72" ht="16" thickBot="1" x14ac:dyDescent="0.4">
      <c r="K10" s="178"/>
      <c r="L10" s="182">
        <v>1</v>
      </c>
      <c r="M10" s="178">
        <v>0.70567999999999997</v>
      </c>
      <c r="N10" s="178">
        <v>0.66812400000000005</v>
      </c>
      <c r="O10" s="185">
        <f t="shared" si="6"/>
        <v>0.68690200000000001</v>
      </c>
      <c r="P10" s="186">
        <f t="shared" ref="P10:P16" si="16">O10-$E$12</f>
        <v>0.68690200000000001</v>
      </c>
      <c r="Q10" s="178"/>
      <c r="R10" s="178"/>
      <c r="S10" s="220" t="s">
        <v>15</v>
      </c>
      <c r="T10" s="198">
        <v>0.60783200000000004</v>
      </c>
      <c r="U10" s="198">
        <v>0.59697999999999996</v>
      </c>
      <c r="V10" s="183">
        <f t="shared" si="7"/>
        <v>0.602406</v>
      </c>
      <c r="W10" s="184">
        <f t="shared" si="8"/>
        <v>0.602406</v>
      </c>
      <c r="X10" s="178"/>
      <c r="Y10" s="178"/>
      <c r="Z10" s="220" t="s">
        <v>15</v>
      </c>
      <c r="AA10" s="211">
        <f t="shared" si="9"/>
        <v>0.602406</v>
      </c>
      <c r="AB10" s="208">
        <f t="shared" si="10"/>
        <v>1.0223346966598501</v>
      </c>
      <c r="AC10" s="185">
        <f>AVERAGE(AB9:AB11)</f>
        <v>0.97019313792319928</v>
      </c>
      <c r="AD10" s="212">
        <f>STDEV(AB9:AB11)</f>
        <v>6.3655593858231829E-2</v>
      </c>
      <c r="AF10" s="178"/>
      <c r="AG10" s="182">
        <v>1</v>
      </c>
      <c r="AH10" s="178">
        <v>0.778389</v>
      </c>
      <c r="AI10" s="178">
        <v>0.78566999999999998</v>
      </c>
      <c r="AJ10" s="185">
        <f t="shared" si="11"/>
        <v>0.78202949999999993</v>
      </c>
      <c r="AK10" s="186">
        <f t="shared" ref="AK10:AK16" si="17">AJ10-$E$12</f>
        <v>0.78202949999999993</v>
      </c>
      <c r="AL10" s="178"/>
      <c r="AM10" s="178"/>
      <c r="AN10" s="220" t="s">
        <v>157</v>
      </c>
      <c r="AO10" s="221">
        <v>0.38233499999999998</v>
      </c>
      <c r="AP10" s="223">
        <v>0.39567000000000002</v>
      </c>
      <c r="AQ10" s="183">
        <f t="shared" si="12"/>
        <v>0.38900250000000003</v>
      </c>
      <c r="AR10" s="184">
        <f t="shared" si="13"/>
        <v>0.38900250000000003</v>
      </c>
      <c r="AS10" s="178"/>
      <c r="AT10" s="178"/>
      <c r="AU10" s="220" t="s">
        <v>157</v>
      </c>
      <c r="AV10" s="211">
        <f t="shared" si="14"/>
        <v>0.38900250000000003</v>
      </c>
      <c r="AW10" s="208">
        <f t="shared" si="15"/>
        <v>0.53102101882936803</v>
      </c>
      <c r="AX10" s="185">
        <f>AVERAGE(AW9:AW11)</f>
        <v>0.57257577969152917</v>
      </c>
      <c r="AY10" s="212">
        <f>STDEV(AW9:AW11)</f>
        <v>0.18943462970497585</v>
      </c>
      <c r="BA10" s="178"/>
      <c r="BB10" s="182">
        <v>0.125</v>
      </c>
      <c r="BC10" s="178">
        <v>0.20588100000000001</v>
      </c>
      <c r="BD10" s="178">
        <v>0.209038</v>
      </c>
      <c r="BE10" s="185">
        <f t="shared" si="0"/>
        <v>0.20745950000000002</v>
      </c>
      <c r="BF10" s="186">
        <f t="shared" si="5"/>
        <v>0.20745950000000002</v>
      </c>
      <c r="BG10" s="178"/>
      <c r="BH10" s="178"/>
      <c r="BI10" s="220" t="s">
        <v>14</v>
      </c>
      <c r="BJ10" s="231">
        <v>8.5934200000000002E-2</v>
      </c>
      <c r="BK10" s="231">
        <v>8.4843199999999994E-2</v>
      </c>
      <c r="BL10" s="230">
        <f t="shared" si="1"/>
        <v>8.5388699999999998E-2</v>
      </c>
      <c r="BM10" s="186">
        <f t="shared" si="2"/>
        <v>8.5388699999999998E-2</v>
      </c>
      <c r="BN10" s="178"/>
      <c r="BO10" s="178"/>
      <c r="BP10" s="220" t="s">
        <v>14</v>
      </c>
      <c r="BQ10" s="207">
        <f t="shared" si="3"/>
        <v>8.5388699999999998E-2</v>
      </c>
      <c r="BR10" s="208">
        <f t="shared" si="4"/>
        <v>9.1942395972160515E-2</v>
      </c>
      <c r="BS10" s="192">
        <f>AVERAGE(BR9:BR11)</f>
        <v>9.2818870625401048E-2</v>
      </c>
      <c r="BT10" s="178">
        <f>STDEV(BR9:BR11)</f>
        <v>9.606085022363036E-4</v>
      </c>
    </row>
    <row r="11" spans="1:72" ht="16" thickBot="1" x14ac:dyDescent="0.4">
      <c r="K11" s="178"/>
      <c r="L11" s="182">
        <v>0.5</v>
      </c>
      <c r="M11" s="178">
        <v>0.38801400000000003</v>
      </c>
      <c r="N11" s="178">
        <v>0.42406300000000002</v>
      </c>
      <c r="O11" s="185">
        <f t="shared" si="6"/>
        <v>0.40603850000000002</v>
      </c>
      <c r="P11" s="186">
        <f t="shared" si="16"/>
        <v>0.40603850000000002</v>
      </c>
      <c r="Q11" s="178"/>
      <c r="R11" s="178"/>
      <c r="S11" s="220" t="s">
        <v>19</v>
      </c>
      <c r="T11" s="196">
        <v>0.58079199999999997</v>
      </c>
      <c r="U11" s="196">
        <v>0.58488499999999999</v>
      </c>
      <c r="V11" s="183">
        <f t="shared" si="7"/>
        <v>0.58283850000000004</v>
      </c>
      <c r="W11" s="184">
        <f t="shared" si="8"/>
        <v>0.58283850000000004</v>
      </c>
      <c r="X11" s="178"/>
      <c r="Y11" s="178"/>
      <c r="Z11" s="220" t="s">
        <v>19</v>
      </c>
      <c r="AA11" s="211">
        <f t="shared" si="9"/>
        <v>0.58283850000000004</v>
      </c>
      <c r="AB11" s="208">
        <f t="shared" si="10"/>
        <v>0.98898858214042284</v>
      </c>
      <c r="AC11" s="173"/>
      <c r="AD11" s="212"/>
      <c r="AF11" s="178"/>
      <c r="AG11" s="182">
        <v>0.5</v>
      </c>
      <c r="AH11" s="178">
        <v>0.465339</v>
      </c>
      <c r="AI11" s="178">
        <v>0.47145100000000001</v>
      </c>
      <c r="AJ11" s="185">
        <f t="shared" si="11"/>
        <v>0.46839500000000001</v>
      </c>
      <c r="AK11" s="186">
        <f t="shared" si="17"/>
        <v>0.46839500000000001</v>
      </c>
      <c r="AL11" s="178"/>
      <c r="AM11" s="178"/>
      <c r="AN11" s="220" t="s">
        <v>158</v>
      </c>
      <c r="AO11" s="221">
        <v>0.30217899999999998</v>
      </c>
      <c r="AP11" s="223">
        <v>0.30639699999999997</v>
      </c>
      <c r="AQ11" s="183">
        <f t="shared" si="12"/>
        <v>0.304288</v>
      </c>
      <c r="AR11" s="184">
        <f t="shared" si="13"/>
        <v>0.304288</v>
      </c>
      <c r="AS11" s="178"/>
      <c r="AT11" s="178"/>
      <c r="AU11" s="220" t="s">
        <v>158</v>
      </c>
      <c r="AV11" s="211">
        <f t="shared" si="14"/>
        <v>0.304288</v>
      </c>
      <c r="AW11" s="208">
        <f t="shared" si="15"/>
        <v>0.40736826740621807</v>
      </c>
      <c r="AX11" s="173"/>
      <c r="AY11" s="212"/>
      <c r="BA11" s="178"/>
      <c r="BB11" s="182">
        <v>6.25E-2</v>
      </c>
      <c r="BC11" s="178">
        <v>0.156831</v>
      </c>
      <c r="BD11" s="178">
        <v>0.15554899999999999</v>
      </c>
      <c r="BE11" s="185">
        <f t="shared" si="0"/>
        <v>0.15619</v>
      </c>
      <c r="BF11" s="186">
        <f t="shared" si="5"/>
        <v>0.15619</v>
      </c>
      <c r="BG11" s="178"/>
      <c r="BH11" s="178"/>
      <c r="BI11" s="220" t="s">
        <v>18</v>
      </c>
      <c r="BJ11" s="186">
        <v>8.7020100000000003E-2</v>
      </c>
      <c r="BK11" s="186">
        <v>8.6328100000000005E-2</v>
      </c>
      <c r="BL11" s="230">
        <f t="shared" si="1"/>
        <v>8.6674100000000004E-2</v>
      </c>
      <c r="BM11" s="186">
        <f t="shared" si="2"/>
        <v>8.6674100000000004E-2</v>
      </c>
      <c r="BN11" s="178"/>
      <c r="BO11" s="178"/>
      <c r="BP11" s="220" t="s">
        <v>18</v>
      </c>
      <c r="BQ11" s="207">
        <f t="shared" si="3"/>
        <v>8.6674100000000004E-2</v>
      </c>
      <c r="BR11" s="208">
        <f t="shared" si="4"/>
        <v>9.3845846290537535E-2</v>
      </c>
      <c r="BS11" s="178"/>
      <c r="BT11" s="178"/>
    </row>
    <row r="12" spans="1:72" ht="16" thickBot="1" x14ac:dyDescent="0.4">
      <c r="B12" s="280"/>
      <c r="K12" s="178"/>
      <c r="L12" s="182">
        <v>0.25</v>
      </c>
      <c r="M12" s="178">
        <v>0.281416</v>
      </c>
      <c r="N12" s="178">
        <v>0.27190999999999999</v>
      </c>
      <c r="O12" s="185">
        <f t="shared" si="6"/>
        <v>0.27666299999999999</v>
      </c>
      <c r="P12" s="186">
        <f t="shared" si="16"/>
        <v>0.27666299999999999</v>
      </c>
      <c r="Q12" s="178"/>
      <c r="R12" s="178"/>
      <c r="S12" s="219" t="s">
        <v>10</v>
      </c>
      <c r="T12" s="185">
        <v>8.8463299999999995E-2</v>
      </c>
      <c r="U12" s="185">
        <v>8.7721800000000003E-2</v>
      </c>
      <c r="V12" s="183">
        <f t="shared" si="7"/>
        <v>8.8092549999999992E-2</v>
      </c>
      <c r="W12" s="184">
        <f t="shared" si="8"/>
        <v>8.8092549999999992E-2</v>
      </c>
      <c r="X12" s="178"/>
      <c r="Y12" s="178"/>
      <c r="Z12" s="219" t="s">
        <v>10</v>
      </c>
      <c r="AA12" s="211">
        <f t="shared" si="9"/>
        <v>8.8092549999999992E-2</v>
      </c>
      <c r="AB12" s="208">
        <f t="shared" si="10"/>
        <v>0.14586324130879344</v>
      </c>
      <c r="AC12" s="173"/>
      <c r="AD12" s="212"/>
      <c r="AF12" s="178"/>
      <c r="AG12" s="182">
        <v>0.25</v>
      </c>
      <c r="AH12" s="178">
        <v>0.29415799999999998</v>
      </c>
      <c r="AI12" s="178">
        <v>0.29953099999999999</v>
      </c>
      <c r="AJ12" s="185">
        <f t="shared" si="11"/>
        <v>0.29684449999999996</v>
      </c>
      <c r="AK12" s="186">
        <f t="shared" si="17"/>
        <v>0.29684449999999996</v>
      </c>
      <c r="AL12" s="178"/>
      <c r="AM12" s="178"/>
      <c r="AN12" s="220" t="s">
        <v>10</v>
      </c>
      <c r="AO12" s="221">
        <v>8.6731600000000006E-2</v>
      </c>
      <c r="AP12" s="223">
        <v>8.6312399999999997E-2</v>
      </c>
      <c r="AQ12" s="183">
        <f t="shared" si="12"/>
        <v>8.6522000000000002E-2</v>
      </c>
      <c r="AR12" s="184">
        <f t="shared" si="13"/>
        <v>8.6522000000000002E-2</v>
      </c>
      <c r="AS12" s="178"/>
      <c r="AT12" s="178"/>
      <c r="AU12" s="220" t="s">
        <v>10</v>
      </c>
      <c r="AV12" s="211">
        <f t="shared" si="14"/>
        <v>8.6522000000000002E-2</v>
      </c>
      <c r="AW12" s="208">
        <f t="shared" si="15"/>
        <v>8.9508101007152244E-2</v>
      </c>
      <c r="AX12" s="173"/>
      <c r="AY12" s="212"/>
      <c r="BA12" s="178"/>
      <c r="BB12" s="187">
        <v>3.125E-2</v>
      </c>
      <c r="BC12" s="178">
        <v>0.12398199999999999</v>
      </c>
      <c r="BD12" s="178">
        <v>0.12617900000000001</v>
      </c>
      <c r="BE12" s="185">
        <f t="shared" si="0"/>
        <v>0.12508050000000001</v>
      </c>
      <c r="BF12" s="186">
        <f t="shared" si="5"/>
        <v>0.12508050000000001</v>
      </c>
      <c r="BG12" s="178"/>
      <c r="BH12" s="178"/>
      <c r="BI12" s="199"/>
      <c r="BJ12" s="200"/>
      <c r="BK12" s="200"/>
      <c r="BL12" s="192"/>
      <c r="BM12" s="201"/>
      <c r="BN12" s="178"/>
      <c r="BO12" s="178"/>
      <c r="BP12" s="199"/>
      <c r="BQ12" s="192"/>
      <c r="BR12" s="178"/>
      <c r="BS12" s="178"/>
      <c r="BT12" s="178"/>
    </row>
    <row r="13" spans="1:72" ht="16" thickBot="1" x14ac:dyDescent="0.4">
      <c r="K13" s="178"/>
      <c r="L13" s="182">
        <v>0.125</v>
      </c>
      <c r="M13" s="178">
        <v>0.19989699999999999</v>
      </c>
      <c r="N13" s="178">
        <v>0.18968199999999999</v>
      </c>
      <c r="O13" s="185">
        <f t="shared" si="6"/>
        <v>0.1947895</v>
      </c>
      <c r="P13" s="186">
        <f t="shared" si="16"/>
        <v>0.1947895</v>
      </c>
      <c r="Q13" s="178"/>
      <c r="R13" s="178"/>
      <c r="S13" s="220" t="s">
        <v>14</v>
      </c>
      <c r="T13" s="185">
        <v>8.78332E-2</v>
      </c>
      <c r="U13" s="185">
        <v>8.8440299999999999E-2</v>
      </c>
      <c r="V13" s="183">
        <f t="shared" si="7"/>
        <v>8.813675E-2</v>
      </c>
      <c r="W13" s="184">
        <f t="shared" si="8"/>
        <v>8.813675E-2</v>
      </c>
      <c r="X13" s="178"/>
      <c r="Y13" s="178"/>
      <c r="Z13" s="220" t="s">
        <v>14</v>
      </c>
      <c r="AA13" s="211">
        <f t="shared" si="9"/>
        <v>8.813675E-2</v>
      </c>
      <c r="AB13" s="208">
        <f t="shared" si="10"/>
        <v>0.14593856509884118</v>
      </c>
      <c r="AC13" s="185">
        <f>AVERAGE(AB12:AB14)</f>
        <v>0.14555211883662802</v>
      </c>
      <c r="AD13" s="212">
        <f>STDEV(AB12:AB14)</f>
        <v>6.0528507558311475E-4</v>
      </c>
      <c r="AF13" s="178"/>
      <c r="AG13" s="182">
        <v>0.125</v>
      </c>
      <c r="AH13" s="178">
        <v>0.20476</v>
      </c>
      <c r="AI13" s="178">
        <v>0.206042</v>
      </c>
      <c r="AJ13" s="185">
        <f t="shared" si="11"/>
        <v>0.205401</v>
      </c>
      <c r="AK13" s="186">
        <f t="shared" si="17"/>
        <v>0.205401</v>
      </c>
      <c r="AL13" s="178"/>
      <c r="AM13" s="178"/>
      <c r="AN13" s="220" t="s">
        <v>14</v>
      </c>
      <c r="AO13" s="221">
        <v>8.9022500000000004E-2</v>
      </c>
      <c r="AP13" s="223">
        <v>8.6535399999999998E-2</v>
      </c>
      <c r="AQ13" s="183">
        <f t="shared" si="12"/>
        <v>8.7778949999999994E-2</v>
      </c>
      <c r="AR13" s="184">
        <f t="shared" si="13"/>
        <v>8.7778949999999994E-2</v>
      </c>
      <c r="AS13" s="178"/>
      <c r="AT13" s="178"/>
      <c r="AU13" s="220" t="s">
        <v>14</v>
      </c>
      <c r="AV13" s="211">
        <f t="shared" si="14"/>
        <v>8.7778949999999994E-2</v>
      </c>
      <c r="AW13" s="208">
        <f t="shared" si="15"/>
        <v>9.1342796672018667E-2</v>
      </c>
      <c r="AX13" s="185">
        <f>AVERAGE(AW12:AW14)</f>
        <v>9.0224979321753496E-2</v>
      </c>
      <c r="AY13" s="212">
        <f>STDEV(AW12:AW14)</f>
        <v>9.8086244112476637E-4</v>
      </c>
      <c r="BA13" s="178"/>
      <c r="BB13" s="188">
        <v>0</v>
      </c>
      <c r="BC13" s="178">
        <v>8.6958599999999997E-2</v>
      </c>
      <c r="BD13" s="178">
        <v>8.93732E-2</v>
      </c>
      <c r="BE13" s="185">
        <f t="shared" si="0"/>
        <v>8.8165899999999991E-2</v>
      </c>
      <c r="BF13" s="186">
        <f t="shared" si="5"/>
        <v>8.8165899999999991E-2</v>
      </c>
      <c r="BG13" s="178"/>
      <c r="BH13" s="178"/>
      <c r="BI13" s="199"/>
      <c r="BJ13" s="200"/>
      <c r="BK13" s="200"/>
      <c r="BL13" s="192"/>
      <c r="BM13" s="201"/>
      <c r="BN13" s="178"/>
      <c r="BO13" s="178"/>
      <c r="BP13" s="199"/>
      <c r="BQ13" s="192"/>
      <c r="BR13" s="178"/>
      <c r="BS13" s="178"/>
      <c r="BT13" s="178"/>
    </row>
    <row r="14" spans="1:72" x14ac:dyDescent="0.35">
      <c r="K14" s="178"/>
      <c r="L14" s="182">
        <v>6.25E-2</v>
      </c>
      <c r="M14" s="178">
        <v>0.149501</v>
      </c>
      <c r="N14" s="178">
        <v>0.14738999999999999</v>
      </c>
      <c r="O14" s="185">
        <f t="shared" si="6"/>
        <v>0.14844550000000001</v>
      </c>
      <c r="P14" s="186">
        <f t="shared" si="16"/>
        <v>0.14844550000000001</v>
      </c>
      <c r="Q14" s="178"/>
      <c r="R14" s="178"/>
      <c r="S14" s="220" t="s">
        <v>18</v>
      </c>
      <c r="T14" s="185">
        <v>8.6689699999999995E-2</v>
      </c>
      <c r="U14" s="185">
        <v>8.8311600000000004E-2</v>
      </c>
      <c r="V14" s="183">
        <f t="shared" si="7"/>
        <v>8.7500649999999999E-2</v>
      </c>
      <c r="W14" s="184">
        <f t="shared" si="8"/>
        <v>8.7500649999999999E-2</v>
      </c>
      <c r="X14" s="178"/>
      <c r="Y14" s="178"/>
      <c r="Z14" s="220" t="s">
        <v>18</v>
      </c>
      <c r="AA14" s="211">
        <f t="shared" si="9"/>
        <v>8.7500649999999999E-2</v>
      </c>
      <c r="AB14" s="208">
        <f t="shared" si="10"/>
        <v>0.14485455010224949</v>
      </c>
      <c r="AC14" s="173"/>
      <c r="AD14" s="212"/>
      <c r="AF14" s="178"/>
      <c r="AG14" s="182">
        <v>6.25E-2</v>
      </c>
      <c r="AH14" s="178">
        <v>0.169991</v>
      </c>
      <c r="AI14" s="178">
        <v>0.15357399999999999</v>
      </c>
      <c r="AJ14" s="185">
        <f t="shared" si="11"/>
        <v>0.1617825</v>
      </c>
      <c r="AK14" s="186">
        <f t="shared" si="17"/>
        <v>0.1617825</v>
      </c>
      <c r="AL14" s="178"/>
      <c r="AM14" s="178"/>
      <c r="AN14" s="220" t="s">
        <v>18</v>
      </c>
      <c r="AO14" s="221">
        <v>8.6653099999999997E-2</v>
      </c>
      <c r="AP14" s="223">
        <v>8.6823800000000007E-2</v>
      </c>
      <c r="AQ14" s="183">
        <f t="shared" si="12"/>
        <v>8.6738449999999995E-2</v>
      </c>
      <c r="AR14" s="184">
        <f t="shared" si="13"/>
        <v>8.6738449999999995E-2</v>
      </c>
      <c r="AS14" s="178"/>
      <c r="AT14" s="178"/>
      <c r="AU14" s="220" t="s">
        <v>18</v>
      </c>
      <c r="AV14" s="211">
        <f t="shared" si="14"/>
        <v>8.6738449999999995E-2</v>
      </c>
      <c r="AW14" s="208">
        <f t="shared" si="15"/>
        <v>8.9824040286089604E-2</v>
      </c>
      <c r="AX14" s="173"/>
      <c r="AY14" s="212"/>
      <c r="BA14" s="178"/>
      <c r="BB14" s="189"/>
      <c r="BC14" s="190"/>
      <c r="BD14" s="190"/>
      <c r="BE14" s="178"/>
      <c r="BF14" s="191"/>
      <c r="BG14" s="178"/>
      <c r="BH14" s="178"/>
      <c r="BI14" s="178"/>
      <c r="BJ14" s="178"/>
      <c r="BK14" s="178"/>
      <c r="BL14" s="178"/>
      <c r="BM14" s="178"/>
      <c r="BN14" s="178"/>
      <c r="BO14" s="178"/>
      <c r="BP14" s="178"/>
      <c r="BQ14" s="178"/>
      <c r="BR14" s="178"/>
      <c r="BS14" s="178"/>
      <c r="BT14" s="178"/>
    </row>
    <row r="15" spans="1:72" x14ac:dyDescent="0.35">
      <c r="K15" s="178"/>
      <c r="L15" s="187">
        <v>3.125E-2</v>
      </c>
      <c r="M15" s="178">
        <v>0.121923</v>
      </c>
      <c r="N15" s="178">
        <v>0.118823</v>
      </c>
      <c r="O15" s="185">
        <f t="shared" si="6"/>
        <v>0.12037300000000001</v>
      </c>
      <c r="P15" s="186">
        <f t="shared" si="16"/>
        <v>0.12037300000000001</v>
      </c>
      <c r="Q15" s="178"/>
      <c r="R15" s="178"/>
      <c r="S15" s="199"/>
      <c r="T15" s="200"/>
      <c r="U15" s="200"/>
      <c r="V15" s="192"/>
      <c r="W15" s="201"/>
      <c r="X15" s="178"/>
      <c r="Y15" s="178"/>
      <c r="Z15" s="178"/>
      <c r="AA15" s="178"/>
      <c r="AB15" s="178"/>
      <c r="AC15" s="178"/>
      <c r="AD15" s="178"/>
      <c r="AF15" s="178"/>
      <c r="AG15" s="187">
        <v>3.125E-2</v>
      </c>
      <c r="AH15" s="178">
        <v>0.112722</v>
      </c>
      <c r="AI15" s="178">
        <v>0.12732099999999999</v>
      </c>
      <c r="AJ15" s="185">
        <f t="shared" si="11"/>
        <v>0.1200215</v>
      </c>
      <c r="AK15" s="186">
        <f t="shared" si="17"/>
        <v>0.1200215</v>
      </c>
      <c r="AL15" s="178"/>
      <c r="AM15" s="178"/>
      <c r="AN15" s="199"/>
      <c r="AO15" s="200"/>
      <c r="AP15" s="200"/>
      <c r="AQ15" s="192"/>
      <c r="AR15" s="201"/>
      <c r="AS15" s="178"/>
      <c r="AT15" s="178"/>
      <c r="AU15" s="178"/>
      <c r="AV15" s="178"/>
      <c r="AW15" s="178"/>
      <c r="AX15" s="178"/>
      <c r="AY15" s="178"/>
      <c r="BA15" s="178"/>
      <c r="BB15" s="178"/>
      <c r="BC15" s="190"/>
      <c r="BD15" s="190"/>
      <c r="BE15" s="178"/>
      <c r="BF15" s="191"/>
      <c r="BG15" s="178"/>
      <c r="BH15" s="178"/>
      <c r="BI15" s="178"/>
      <c r="BJ15" s="178"/>
      <c r="BK15" s="178"/>
      <c r="BL15" s="178"/>
      <c r="BM15" s="178"/>
      <c r="BN15" s="178"/>
      <c r="BO15" s="178"/>
      <c r="BP15" s="178"/>
      <c r="BQ15" s="178"/>
      <c r="BR15" s="178"/>
      <c r="BS15" s="178"/>
      <c r="BT15" s="178"/>
    </row>
    <row r="16" spans="1:72" x14ac:dyDescent="0.35">
      <c r="K16" s="178"/>
      <c r="L16" s="188">
        <v>0</v>
      </c>
      <c r="M16" s="178">
        <v>8.1190999999999999E-2</v>
      </c>
      <c r="N16" s="178">
        <v>8.6408499999999999E-2</v>
      </c>
      <c r="O16" s="185">
        <f t="shared" si="6"/>
        <v>8.3799750000000006E-2</v>
      </c>
      <c r="P16" s="186">
        <f t="shared" si="16"/>
        <v>8.3799750000000006E-2</v>
      </c>
      <c r="Q16" s="178"/>
      <c r="R16" s="178"/>
      <c r="S16" s="199"/>
      <c r="T16" s="200"/>
      <c r="U16" s="200"/>
      <c r="V16" s="192"/>
      <c r="W16" s="201"/>
      <c r="X16" s="178"/>
      <c r="Y16" s="178"/>
      <c r="Z16" s="178"/>
      <c r="AA16" s="178"/>
      <c r="AB16" s="178"/>
      <c r="AC16" s="178"/>
      <c r="AD16" s="178"/>
      <c r="AF16" s="178"/>
      <c r="AG16" s="188">
        <v>0</v>
      </c>
      <c r="AH16" s="178">
        <v>8.4019399999999994E-2</v>
      </c>
      <c r="AI16" s="178">
        <v>8.5711599999999999E-2</v>
      </c>
      <c r="AJ16" s="185">
        <f t="shared" si="11"/>
        <v>8.4865499999999996E-2</v>
      </c>
      <c r="AK16" s="186">
        <f t="shared" si="17"/>
        <v>8.4865499999999996E-2</v>
      </c>
      <c r="AL16" s="178"/>
      <c r="AM16" s="178"/>
      <c r="AN16" s="199"/>
      <c r="AO16" s="200"/>
      <c r="AP16" s="200"/>
      <c r="AQ16" s="192"/>
      <c r="AR16" s="201"/>
      <c r="AS16" s="178"/>
      <c r="AT16" s="178"/>
      <c r="AU16" s="178"/>
      <c r="AV16" s="178"/>
      <c r="AW16" s="178"/>
      <c r="AX16" s="178"/>
      <c r="AY16" s="178"/>
      <c r="BA16" s="178"/>
      <c r="BB16" s="178"/>
      <c r="BC16" s="190"/>
      <c r="BD16" s="190"/>
      <c r="BE16" s="178"/>
      <c r="BF16" s="191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</row>
    <row r="17" spans="11:72" x14ac:dyDescent="0.35">
      <c r="K17" s="178"/>
      <c r="L17" s="189"/>
      <c r="M17" s="190"/>
      <c r="N17" s="190"/>
      <c r="O17" s="178"/>
      <c r="P17" s="191"/>
      <c r="Q17" s="178"/>
      <c r="R17" s="178"/>
      <c r="S17" s="199"/>
      <c r="T17" s="200"/>
      <c r="U17" s="200"/>
      <c r="V17" s="192"/>
      <c r="W17" s="201"/>
      <c r="X17" s="178"/>
      <c r="Y17" s="178"/>
      <c r="Z17" s="178"/>
      <c r="AA17" s="178"/>
      <c r="AB17" s="178"/>
      <c r="AC17" s="178"/>
      <c r="AD17" s="178"/>
      <c r="AF17" s="178"/>
      <c r="AG17" s="189"/>
      <c r="AH17" s="190"/>
      <c r="AI17" s="190"/>
      <c r="AJ17" s="178"/>
      <c r="AK17" s="191"/>
      <c r="AL17" s="178"/>
      <c r="AM17" s="200"/>
      <c r="AN17" s="200"/>
      <c r="AO17" s="200"/>
      <c r="AP17" s="200"/>
      <c r="AQ17" s="192"/>
      <c r="AR17" s="201"/>
      <c r="AS17" s="178"/>
      <c r="AT17" s="178"/>
      <c r="AU17" s="178"/>
      <c r="AV17" s="178"/>
      <c r="AW17" s="178"/>
      <c r="AX17" s="178"/>
      <c r="AY17" s="178"/>
      <c r="BA17" s="178"/>
      <c r="BB17" s="178"/>
      <c r="BC17" s="190"/>
      <c r="BD17" s="190"/>
      <c r="BE17" s="178"/>
      <c r="BF17" s="191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</row>
    <row r="18" spans="11:72" x14ac:dyDescent="0.35">
      <c r="K18" s="178"/>
      <c r="L18" s="178"/>
      <c r="M18" s="190"/>
      <c r="N18" s="190"/>
      <c r="O18" s="178"/>
      <c r="P18" s="191"/>
      <c r="Q18" s="178"/>
      <c r="R18" s="178"/>
      <c r="S18" s="199"/>
      <c r="T18" s="200"/>
      <c r="U18" s="200"/>
      <c r="V18" s="192"/>
      <c r="W18" s="201"/>
      <c r="X18" s="178"/>
      <c r="Y18" s="178"/>
      <c r="Z18" s="178"/>
      <c r="AA18" s="178"/>
      <c r="AB18" s="178"/>
      <c r="AC18" s="178"/>
      <c r="AD18" s="178"/>
      <c r="AF18" s="178"/>
      <c r="AG18" s="178"/>
      <c r="AH18" s="190"/>
      <c r="AI18" s="190"/>
      <c r="AJ18" s="178"/>
      <c r="AK18" s="191"/>
      <c r="AL18" s="178"/>
      <c r="AM18" s="192"/>
      <c r="AN18" s="192"/>
      <c r="AO18" s="200"/>
      <c r="AP18" s="200"/>
      <c r="AQ18" s="192"/>
      <c r="AR18" s="201"/>
      <c r="AS18" s="178"/>
      <c r="AT18" s="178"/>
      <c r="AU18" s="178"/>
      <c r="AV18" s="178"/>
      <c r="AW18" s="178"/>
      <c r="AX18" s="178"/>
      <c r="AY18" s="178"/>
      <c r="BA18" s="178"/>
      <c r="BB18" s="178"/>
      <c r="BC18" s="190"/>
      <c r="BD18" s="190"/>
      <c r="BE18" s="178"/>
      <c r="BF18" s="191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</row>
    <row r="19" spans="11:72" x14ac:dyDescent="0.35">
      <c r="K19" s="178"/>
      <c r="L19" s="178"/>
      <c r="M19" s="190"/>
      <c r="N19" s="190"/>
      <c r="O19" s="178"/>
      <c r="P19" s="191"/>
      <c r="Q19" s="178"/>
      <c r="R19" s="199"/>
      <c r="S19" s="199"/>
      <c r="T19" s="200"/>
      <c r="U19" s="201"/>
      <c r="V19" s="178"/>
      <c r="W19" s="178"/>
      <c r="X19" s="178"/>
      <c r="Y19" s="178"/>
      <c r="Z19" s="178"/>
      <c r="AA19" s="178"/>
      <c r="AB19" s="178"/>
      <c r="AC19" s="178"/>
      <c r="AD19" s="178"/>
      <c r="AF19" s="178"/>
      <c r="AG19" s="178"/>
      <c r="AH19" s="190"/>
      <c r="AI19" s="190"/>
      <c r="AJ19" s="178"/>
      <c r="AK19" s="191"/>
      <c r="AL19" s="178"/>
      <c r="AM19" s="178"/>
      <c r="AN19" s="178"/>
      <c r="AO19" s="200"/>
      <c r="AP19" s="200"/>
      <c r="AQ19" s="192"/>
      <c r="AR19" s="201"/>
      <c r="AS19" s="178"/>
      <c r="AT19" s="178"/>
      <c r="AU19" s="178"/>
      <c r="AV19" s="178"/>
      <c r="AW19" s="178"/>
      <c r="AX19" s="178"/>
      <c r="AY19" s="178"/>
      <c r="BA19" s="178"/>
      <c r="BB19" s="178"/>
      <c r="BC19" s="190"/>
      <c r="BD19" s="190"/>
      <c r="BE19" s="178"/>
      <c r="BF19" s="191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281"/>
    </row>
    <row r="20" spans="11:72" x14ac:dyDescent="0.35">
      <c r="K20" s="178"/>
      <c r="L20" s="178"/>
      <c r="M20" s="190"/>
      <c r="N20" s="190"/>
      <c r="O20" s="178"/>
      <c r="P20" s="191"/>
      <c r="Q20" s="178"/>
      <c r="R20" s="201"/>
      <c r="S20" s="199"/>
      <c r="T20" s="200"/>
      <c r="U20" s="200"/>
      <c r="V20" s="192"/>
      <c r="W20" s="201"/>
      <c r="X20" s="178"/>
      <c r="Y20" s="178"/>
      <c r="Z20" s="178"/>
      <c r="AA20" s="178"/>
      <c r="AB20" s="178"/>
      <c r="AC20" s="178"/>
      <c r="AD20" s="178"/>
      <c r="AF20" s="178"/>
      <c r="AG20" s="178"/>
      <c r="AH20" s="190"/>
      <c r="AI20" s="190"/>
      <c r="AJ20" s="178"/>
      <c r="AK20" s="191"/>
      <c r="AL20" s="178"/>
      <c r="AM20" s="178"/>
      <c r="AN20" s="178"/>
      <c r="AO20" s="200"/>
      <c r="AP20" s="200"/>
      <c r="AQ20" s="192"/>
      <c r="AR20" s="201"/>
      <c r="AS20" s="178"/>
      <c r="AT20" s="178"/>
      <c r="AU20" s="178"/>
      <c r="AV20" s="178"/>
      <c r="AW20" s="178"/>
      <c r="AX20" s="178"/>
      <c r="AY20" s="178"/>
      <c r="BA20" s="178"/>
      <c r="BB20" s="178"/>
      <c r="BC20" s="190"/>
      <c r="BD20" s="190"/>
      <c r="BE20" s="178"/>
      <c r="BF20" s="191"/>
      <c r="BG20" s="178"/>
      <c r="BH20" s="178"/>
      <c r="BI20" s="178"/>
      <c r="BJ20" s="178"/>
      <c r="BK20" s="178"/>
      <c r="BL20" s="178"/>
      <c r="BM20" s="178"/>
      <c r="BN20" s="178"/>
      <c r="BO20" s="178"/>
      <c r="BP20" s="178"/>
      <c r="BQ20" s="178"/>
      <c r="BR20" s="178"/>
      <c r="BS20" s="178"/>
      <c r="BT20" s="281"/>
    </row>
    <row r="21" spans="11:72" x14ac:dyDescent="0.35">
      <c r="K21" s="178"/>
      <c r="L21" s="178"/>
      <c r="M21" s="190"/>
      <c r="N21" s="190"/>
      <c r="O21" s="178"/>
      <c r="P21" s="191"/>
      <c r="Q21" s="178"/>
      <c r="R21" s="178"/>
      <c r="S21" s="178"/>
      <c r="T21" s="200"/>
      <c r="U21" s="200"/>
      <c r="V21" s="192"/>
      <c r="W21" s="201"/>
      <c r="X21" s="178"/>
      <c r="Y21" s="178"/>
      <c r="Z21" s="178"/>
      <c r="AA21" s="178"/>
      <c r="AB21" s="178"/>
      <c r="AC21" s="178"/>
      <c r="AD21" s="178"/>
      <c r="AF21" s="178"/>
      <c r="AG21" s="178"/>
      <c r="AH21" s="190"/>
      <c r="AI21" s="190"/>
      <c r="AJ21" s="178"/>
      <c r="AK21" s="191"/>
      <c r="AL21" s="178"/>
      <c r="AM21" s="178"/>
      <c r="AN21" s="178"/>
      <c r="AO21" s="200"/>
      <c r="AP21" s="200"/>
      <c r="AQ21" s="192"/>
      <c r="AR21" s="201"/>
      <c r="AS21" s="178"/>
      <c r="AT21" s="178"/>
      <c r="AU21" s="178"/>
      <c r="AV21" s="178"/>
      <c r="AW21" s="178"/>
      <c r="AX21" s="178"/>
      <c r="AY21" s="178"/>
      <c r="BA21" s="178"/>
      <c r="BB21" s="178"/>
      <c r="BC21" s="190"/>
      <c r="BD21" s="190"/>
      <c r="BE21" s="178"/>
      <c r="BF21" s="191"/>
      <c r="BG21" s="178"/>
      <c r="BH21" s="178"/>
      <c r="BI21" s="178"/>
      <c r="BJ21" s="178"/>
      <c r="BK21" s="178"/>
      <c r="BL21" s="178"/>
      <c r="BM21" s="178"/>
      <c r="BN21" s="178"/>
      <c r="BO21" s="178"/>
      <c r="BP21" s="178"/>
      <c r="BQ21" s="178"/>
      <c r="BR21" s="178"/>
      <c r="BS21" s="178"/>
      <c r="BT21" s="281"/>
    </row>
    <row r="22" spans="11:72" x14ac:dyDescent="0.35">
      <c r="K22" s="178"/>
      <c r="L22" s="178"/>
      <c r="M22" s="190"/>
      <c r="N22" s="190"/>
      <c r="O22" s="178"/>
      <c r="P22" s="191"/>
      <c r="Q22" s="178"/>
      <c r="R22" s="178"/>
      <c r="S22" s="178"/>
      <c r="T22" s="200"/>
      <c r="U22" s="200"/>
      <c r="V22" s="192"/>
      <c r="W22" s="201"/>
      <c r="X22" s="178"/>
      <c r="Y22" s="178"/>
      <c r="Z22" s="178"/>
      <c r="AA22" s="178"/>
      <c r="AB22" s="178"/>
      <c r="AC22" s="178"/>
      <c r="AD22" s="178"/>
      <c r="AF22" s="178"/>
      <c r="AG22" s="178"/>
      <c r="AH22" s="190"/>
      <c r="AI22" s="190"/>
      <c r="AJ22" s="178"/>
      <c r="AK22" s="191"/>
      <c r="AL22" s="178"/>
      <c r="AM22" s="178"/>
      <c r="AN22" s="178"/>
      <c r="AO22" s="200"/>
      <c r="AP22" s="200"/>
      <c r="AQ22" s="192"/>
      <c r="AR22" s="201"/>
      <c r="AS22" s="178"/>
      <c r="AT22" s="178"/>
      <c r="AU22" s="178"/>
      <c r="AV22" s="178"/>
      <c r="AW22" s="178"/>
      <c r="AX22" s="178"/>
      <c r="AY22" s="178"/>
      <c r="BA22" s="178"/>
      <c r="BB22" s="178"/>
      <c r="BC22" s="190"/>
      <c r="BD22" s="190"/>
      <c r="BE22" s="178"/>
      <c r="BF22" s="191"/>
      <c r="BG22" s="178"/>
      <c r="BH22" s="178"/>
      <c r="BI22" s="178"/>
      <c r="BJ22" s="178"/>
      <c r="BK22" s="178"/>
      <c r="BL22" s="178"/>
      <c r="BM22" s="178"/>
      <c r="BN22" s="178"/>
      <c r="BO22" s="178"/>
      <c r="BP22" s="178"/>
      <c r="BQ22" s="178"/>
      <c r="BR22" s="178"/>
      <c r="BS22" s="178"/>
      <c r="BT22" s="281"/>
    </row>
    <row r="23" spans="11:72" x14ac:dyDescent="0.35">
      <c r="K23" s="178"/>
      <c r="L23" s="178"/>
      <c r="M23" s="190"/>
      <c r="N23" s="190"/>
      <c r="O23" s="178"/>
      <c r="P23" s="191"/>
      <c r="Q23" s="178"/>
      <c r="R23" s="178"/>
      <c r="S23" s="178"/>
      <c r="T23" s="200"/>
      <c r="U23" s="200"/>
      <c r="V23" s="192"/>
      <c r="W23" s="201"/>
      <c r="X23" s="178"/>
      <c r="Y23" s="178"/>
      <c r="Z23" s="199"/>
      <c r="AA23" s="178"/>
      <c r="AB23" s="178"/>
      <c r="AC23" s="192"/>
      <c r="AD23" s="201"/>
      <c r="AF23" s="178"/>
      <c r="AG23" s="178"/>
      <c r="AH23" s="190"/>
      <c r="AI23" s="190"/>
      <c r="AJ23" s="178"/>
      <c r="AK23" s="191"/>
      <c r="AL23" s="178"/>
      <c r="AM23" s="178"/>
      <c r="AN23" s="199"/>
      <c r="AO23" s="200"/>
      <c r="AP23" s="200"/>
      <c r="AQ23" s="192"/>
      <c r="AR23" s="201"/>
      <c r="AS23" s="178"/>
      <c r="AT23" s="178"/>
      <c r="AU23" s="199"/>
      <c r="AV23" s="178"/>
      <c r="AW23" s="178"/>
      <c r="AX23" s="192"/>
      <c r="AY23" s="201"/>
      <c r="BA23" s="178"/>
      <c r="BB23" s="178"/>
      <c r="BC23" s="190"/>
      <c r="BD23" s="190"/>
      <c r="BE23" s="178"/>
      <c r="BF23" s="191"/>
      <c r="BG23" s="178"/>
      <c r="BH23" s="178"/>
      <c r="BI23" s="178"/>
      <c r="BJ23" s="178"/>
      <c r="BK23" s="178"/>
      <c r="BL23" s="178"/>
      <c r="BM23" s="178"/>
      <c r="BN23" s="178"/>
      <c r="BO23" s="178"/>
      <c r="BP23" s="178"/>
      <c r="BQ23" s="178"/>
      <c r="BR23" s="178"/>
      <c r="BS23" s="178"/>
      <c r="BT23" s="281"/>
    </row>
    <row r="24" spans="11:72" x14ac:dyDescent="0.35">
      <c r="K24" s="178"/>
      <c r="L24" s="178"/>
      <c r="M24" s="190"/>
      <c r="N24" s="190"/>
      <c r="O24" s="178"/>
      <c r="P24" s="191"/>
      <c r="Q24" s="178"/>
      <c r="R24" s="178"/>
      <c r="S24" s="178"/>
      <c r="T24" s="178"/>
      <c r="U24" s="178"/>
      <c r="V24" s="178"/>
      <c r="W24" s="178"/>
      <c r="X24" s="178"/>
      <c r="Y24" s="178"/>
      <c r="Z24" s="199"/>
      <c r="AA24" s="178"/>
      <c r="AB24" s="178"/>
      <c r="AC24" s="192"/>
      <c r="AD24" s="201"/>
      <c r="AF24" s="178"/>
      <c r="AG24" s="178"/>
      <c r="AH24" s="190"/>
      <c r="AI24" s="190"/>
      <c r="AJ24" s="178"/>
      <c r="AK24" s="191"/>
      <c r="AL24" s="178"/>
      <c r="AM24" s="178"/>
      <c r="AN24" s="178"/>
      <c r="AO24" s="178"/>
      <c r="AP24" s="178"/>
      <c r="AQ24" s="178"/>
      <c r="AR24" s="178"/>
      <c r="AS24" s="178"/>
      <c r="AT24" s="178"/>
      <c r="AU24" s="199"/>
      <c r="AV24" s="178"/>
      <c r="AW24" s="178"/>
      <c r="AX24" s="192"/>
      <c r="AY24" s="201"/>
      <c r="BA24" s="178"/>
      <c r="BB24" s="178"/>
      <c r="BC24" s="190"/>
      <c r="BD24" s="190"/>
      <c r="BE24" s="178"/>
      <c r="BF24" s="191"/>
      <c r="BG24" s="178"/>
      <c r="BH24" s="178"/>
      <c r="BI24" s="178"/>
      <c r="BJ24" s="178"/>
      <c r="BK24" s="178"/>
      <c r="BL24" s="178"/>
      <c r="BM24" s="178"/>
      <c r="BN24" s="178"/>
      <c r="BO24" s="178"/>
      <c r="BP24" s="178"/>
      <c r="BQ24" s="178"/>
      <c r="BR24" s="178"/>
      <c r="BS24" s="178"/>
      <c r="BT24" s="281"/>
    </row>
    <row r="25" spans="11:72" x14ac:dyDescent="0.35">
      <c r="K25" s="178"/>
      <c r="L25" s="178"/>
      <c r="M25" s="190"/>
      <c r="N25" s="190"/>
      <c r="O25" s="178"/>
      <c r="P25" s="191"/>
      <c r="Q25" s="178"/>
      <c r="R25" s="178"/>
      <c r="S25" s="178"/>
      <c r="T25" s="178"/>
      <c r="U25" s="178"/>
      <c r="V25" s="178"/>
      <c r="W25" s="178"/>
      <c r="X25" s="178"/>
      <c r="Y25" s="178"/>
      <c r="Z25" s="199"/>
      <c r="AA25" s="178"/>
      <c r="AB25" s="178"/>
      <c r="AC25" s="192"/>
      <c r="AD25" s="201"/>
      <c r="AF25" s="178"/>
      <c r="AG25" s="178"/>
      <c r="AH25" s="190"/>
      <c r="AI25" s="190"/>
      <c r="AJ25" s="178"/>
      <c r="AK25" s="191"/>
      <c r="AL25" s="178"/>
      <c r="AM25" s="178"/>
      <c r="AN25" s="178"/>
      <c r="AO25" s="178"/>
      <c r="AP25" s="178"/>
      <c r="AQ25" s="178"/>
      <c r="AR25" s="178"/>
      <c r="AS25" s="178"/>
      <c r="AT25" s="178"/>
      <c r="AU25" s="199"/>
      <c r="AV25" s="178"/>
      <c r="AW25" s="178"/>
      <c r="AX25" s="192"/>
      <c r="AY25" s="201"/>
      <c r="BA25" s="178"/>
      <c r="BB25" s="178"/>
      <c r="BC25" s="190"/>
      <c r="BD25" s="190"/>
      <c r="BE25" s="178"/>
      <c r="BF25" s="191"/>
      <c r="BG25" s="178"/>
      <c r="BH25" s="178"/>
      <c r="BI25" s="178"/>
      <c r="BJ25" s="178"/>
      <c r="BK25" s="178"/>
      <c r="BL25" s="178"/>
      <c r="BM25" s="178"/>
      <c r="BN25" s="178"/>
      <c r="BO25" s="178"/>
      <c r="BP25" s="178"/>
      <c r="BQ25" s="178"/>
      <c r="BR25" s="178"/>
      <c r="BS25" s="178"/>
      <c r="BT25" s="281"/>
    </row>
    <row r="26" spans="11:72" x14ac:dyDescent="0.35">
      <c r="K26" s="178"/>
      <c r="L26" s="178"/>
      <c r="M26" s="190"/>
      <c r="N26" s="190"/>
      <c r="O26" s="178"/>
      <c r="P26" s="191"/>
      <c r="Q26" s="178"/>
      <c r="R26" s="178"/>
      <c r="S26" s="178"/>
      <c r="T26" s="178"/>
      <c r="U26" s="178"/>
      <c r="V26" s="178"/>
      <c r="W26" s="178"/>
      <c r="X26" s="178"/>
      <c r="Y26" s="178"/>
      <c r="Z26" s="199"/>
      <c r="AA26" s="178"/>
      <c r="AB26" s="178"/>
      <c r="AC26" s="192"/>
      <c r="AD26" s="201"/>
      <c r="AF26" s="178"/>
      <c r="AG26" s="178"/>
      <c r="AH26" s="190"/>
      <c r="AI26" s="190"/>
      <c r="AJ26" s="178"/>
      <c r="AK26" s="191"/>
      <c r="AL26" s="178"/>
      <c r="AM26" s="178"/>
      <c r="AN26" s="178"/>
      <c r="AO26" s="178"/>
      <c r="AP26" s="178"/>
      <c r="AQ26" s="178"/>
      <c r="AR26" s="178"/>
      <c r="AS26" s="178"/>
      <c r="AT26" s="178"/>
      <c r="AU26" s="199"/>
      <c r="AV26" s="178"/>
      <c r="AW26" s="178"/>
      <c r="AX26" s="192"/>
      <c r="AY26" s="201"/>
      <c r="BA26" s="178"/>
      <c r="BB26" s="178"/>
      <c r="BC26" s="190"/>
      <c r="BD26" s="190"/>
      <c r="BE26" s="178"/>
      <c r="BF26" s="191"/>
      <c r="BG26" s="178"/>
      <c r="BH26" s="178"/>
      <c r="BI26" s="178"/>
      <c r="BJ26" s="178"/>
      <c r="BK26" s="178"/>
      <c r="BL26" s="178"/>
      <c r="BM26" s="178"/>
      <c r="BN26" s="178"/>
      <c r="BO26" s="178"/>
      <c r="BP26" s="178"/>
      <c r="BQ26" s="178"/>
      <c r="BR26" s="178"/>
      <c r="BS26" s="178"/>
      <c r="BT26" s="281"/>
    </row>
    <row r="27" spans="11:72" x14ac:dyDescent="0.35">
      <c r="K27" s="178"/>
      <c r="L27" s="178"/>
      <c r="M27" s="190"/>
      <c r="N27" s="190"/>
      <c r="O27" s="178"/>
      <c r="P27" s="191"/>
      <c r="Q27" s="178"/>
      <c r="R27" s="178"/>
      <c r="S27" s="178"/>
      <c r="T27" s="178"/>
      <c r="U27" s="178"/>
      <c r="V27" s="178"/>
      <c r="W27" s="178"/>
      <c r="X27" s="178"/>
      <c r="Y27" s="178"/>
      <c r="Z27" s="199"/>
      <c r="AA27" s="178"/>
      <c r="AB27" s="178"/>
      <c r="AC27" s="192"/>
      <c r="AD27" s="201"/>
      <c r="AF27" s="178"/>
      <c r="AG27" s="178"/>
      <c r="AH27" s="190"/>
      <c r="AI27" s="190"/>
      <c r="AJ27" s="178"/>
      <c r="AK27" s="191"/>
      <c r="AL27" s="178"/>
      <c r="AM27" s="178"/>
      <c r="AN27" s="178"/>
      <c r="AO27" s="178"/>
      <c r="AP27" s="178"/>
      <c r="AQ27" s="178"/>
      <c r="AR27" s="178"/>
      <c r="AS27" s="178"/>
      <c r="AT27" s="178"/>
      <c r="AU27" s="199"/>
      <c r="AV27" s="178"/>
      <c r="AW27" s="178"/>
      <c r="AX27" s="192"/>
      <c r="AY27" s="201"/>
      <c r="BA27" s="178"/>
      <c r="BB27" s="178"/>
      <c r="BC27" s="190"/>
      <c r="BD27" s="190"/>
      <c r="BE27" s="178"/>
      <c r="BF27" s="191"/>
      <c r="BG27" s="178"/>
      <c r="BH27" s="178"/>
      <c r="BI27" s="178"/>
      <c r="BJ27" s="178"/>
      <c r="BK27" s="178"/>
      <c r="BL27" s="178"/>
      <c r="BM27" s="178"/>
      <c r="BN27" s="178"/>
      <c r="BO27" s="178"/>
      <c r="BP27" s="178"/>
      <c r="BQ27" s="178"/>
      <c r="BR27" s="178"/>
      <c r="BS27" s="178"/>
      <c r="BT27" s="281"/>
    </row>
    <row r="28" spans="11:72" x14ac:dyDescent="0.35">
      <c r="K28" s="178"/>
      <c r="L28" s="178"/>
      <c r="M28" s="190"/>
      <c r="N28" s="190"/>
      <c r="O28" s="178"/>
      <c r="P28" s="191"/>
      <c r="Q28" s="178"/>
      <c r="R28" s="178"/>
      <c r="S28" s="178"/>
      <c r="T28" s="178"/>
      <c r="U28" s="178"/>
      <c r="V28" s="178"/>
      <c r="W28" s="178"/>
      <c r="X28" s="178"/>
      <c r="Y28" s="178"/>
      <c r="Z28" s="199"/>
      <c r="AA28" s="178"/>
      <c r="AB28" s="178"/>
      <c r="AC28" s="192"/>
      <c r="AD28" s="201"/>
      <c r="AF28" s="178"/>
      <c r="AG28" s="178"/>
      <c r="AH28" s="190"/>
      <c r="AI28" s="190"/>
      <c r="AJ28" s="178"/>
      <c r="AK28" s="191"/>
      <c r="AL28" s="178"/>
      <c r="AM28" s="178"/>
      <c r="AN28" s="178"/>
      <c r="AO28" s="178"/>
      <c r="AP28" s="178"/>
      <c r="AQ28" s="178"/>
      <c r="AR28" s="178"/>
      <c r="AS28" s="178"/>
      <c r="AT28" s="178"/>
      <c r="AU28" s="199"/>
      <c r="AV28" s="178"/>
      <c r="AW28" s="178"/>
      <c r="AX28" s="192"/>
      <c r="AY28" s="201"/>
      <c r="BA28" s="178"/>
      <c r="BB28" s="178"/>
      <c r="BC28" s="190"/>
      <c r="BD28" s="190"/>
      <c r="BE28" s="178"/>
      <c r="BF28" s="191"/>
      <c r="BG28" s="178"/>
      <c r="BH28" s="178"/>
      <c r="BI28" s="178"/>
      <c r="BJ28" s="178"/>
      <c r="BK28" s="178"/>
      <c r="BL28" s="178"/>
      <c r="BM28" s="178"/>
      <c r="BN28" s="178"/>
      <c r="BO28" s="178"/>
      <c r="BP28" s="178"/>
      <c r="BQ28" s="178"/>
      <c r="BR28" s="178"/>
      <c r="BS28" s="178"/>
      <c r="BT28" s="281"/>
    </row>
    <row r="29" spans="11:72" x14ac:dyDescent="0.35">
      <c r="K29" s="178"/>
      <c r="L29" s="178"/>
      <c r="M29" s="190"/>
      <c r="N29" s="190"/>
      <c r="O29" s="178"/>
      <c r="P29" s="191"/>
      <c r="Q29" s="178"/>
      <c r="R29" s="178"/>
      <c r="S29" s="178"/>
      <c r="T29" s="178"/>
      <c r="U29" s="178"/>
      <c r="V29" s="178"/>
      <c r="W29" s="178"/>
      <c r="X29" s="178"/>
      <c r="Y29" s="178"/>
      <c r="Z29" s="199"/>
      <c r="AA29" s="178"/>
      <c r="AB29" s="178"/>
      <c r="AC29" s="192"/>
      <c r="AD29" s="201"/>
      <c r="AF29" s="178"/>
      <c r="AG29" s="178"/>
      <c r="AH29" s="190"/>
      <c r="AI29" s="190"/>
      <c r="AJ29" s="178"/>
      <c r="AK29" s="191"/>
      <c r="AL29" s="178"/>
      <c r="AM29" s="178"/>
      <c r="AN29" s="178"/>
      <c r="AO29" s="178"/>
      <c r="AP29" s="178"/>
      <c r="AQ29" s="178"/>
      <c r="AR29" s="178"/>
      <c r="AS29" s="178"/>
      <c r="AT29" s="178"/>
      <c r="AU29" s="199"/>
      <c r="AV29" s="178"/>
      <c r="AW29" s="178"/>
      <c r="AX29" s="192"/>
      <c r="AY29" s="201"/>
      <c r="BA29" s="178"/>
      <c r="BB29" s="178"/>
      <c r="BC29" s="190"/>
      <c r="BD29" s="190"/>
      <c r="BE29" s="178"/>
      <c r="BF29" s="191"/>
      <c r="BG29" s="178"/>
      <c r="BH29" s="178"/>
      <c r="BI29" s="178"/>
      <c r="BJ29" s="178"/>
      <c r="BK29" s="178"/>
      <c r="BL29" s="178"/>
      <c r="BM29" s="178"/>
      <c r="BN29" s="178"/>
      <c r="BO29" s="178"/>
      <c r="BP29" s="178"/>
      <c r="BQ29" s="178"/>
      <c r="BR29" s="178"/>
      <c r="BS29" s="178"/>
      <c r="BT29" s="281"/>
    </row>
    <row r="30" spans="11:72" x14ac:dyDescent="0.35">
      <c r="K30" s="178"/>
      <c r="L30" s="178"/>
      <c r="M30" s="190"/>
      <c r="N30" s="190"/>
      <c r="O30" s="178"/>
      <c r="P30" s="191"/>
      <c r="Q30" s="178"/>
      <c r="R30" s="178"/>
      <c r="S30" s="178"/>
      <c r="T30" s="178"/>
      <c r="U30" s="178"/>
      <c r="V30" s="178"/>
      <c r="W30" s="178"/>
      <c r="X30" s="178"/>
      <c r="Y30" s="178"/>
      <c r="Z30" s="199"/>
      <c r="AA30" s="178"/>
      <c r="AB30" s="178"/>
      <c r="AC30" s="192"/>
      <c r="AD30" s="201"/>
      <c r="AF30" s="178"/>
      <c r="AG30" s="178"/>
      <c r="AH30" s="190"/>
      <c r="AI30" s="190"/>
      <c r="AJ30" s="178"/>
      <c r="AK30" s="191"/>
      <c r="AL30" s="178"/>
      <c r="AM30" s="178"/>
      <c r="AN30" s="178"/>
      <c r="AO30" s="178"/>
      <c r="AP30" s="178"/>
      <c r="AQ30" s="178"/>
      <c r="AR30" s="178"/>
      <c r="AS30" s="178"/>
      <c r="AT30" s="178"/>
      <c r="AU30" s="199"/>
      <c r="AV30" s="178"/>
      <c r="AW30" s="178"/>
      <c r="AX30" s="192"/>
      <c r="AY30" s="201"/>
      <c r="BA30" s="178"/>
      <c r="BB30" s="178"/>
      <c r="BC30" s="190"/>
      <c r="BD30" s="190"/>
      <c r="BE30" s="178"/>
      <c r="BF30" s="191"/>
      <c r="BG30" s="178"/>
      <c r="BH30" s="178"/>
      <c r="BI30" s="178"/>
      <c r="BJ30" s="178"/>
      <c r="BK30" s="178"/>
      <c r="BL30" s="178"/>
      <c r="BM30" s="178"/>
      <c r="BN30" s="178"/>
      <c r="BO30" s="178"/>
      <c r="BP30" s="178"/>
      <c r="BQ30" s="178"/>
      <c r="BR30" s="178"/>
      <c r="BS30" s="178"/>
      <c r="BT30" s="281"/>
    </row>
    <row r="31" spans="11:72" x14ac:dyDescent="0.35">
      <c r="K31" s="178"/>
      <c r="L31" s="178"/>
      <c r="M31" s="190"/>
      <c r="N31" s="190"/>
      <c r="O31" s="178"/>
      <c r="P31" s="191"/>
      <c r="Q31" s="178"/>
      <c r="R31" s="178"/>
      <c r="S31" s="178"/>
      <c r="T31" s="178"/>
      <c r="U31" s="178"/>
      <c r="V31" s="178"/>
      <c r="W31" s="178"/>
      <c r="X31" s="178"/>
      <c r="Y31" s="178"/>
      <c r="Z31" s="199"/>
      <c r="AA31" s="178"/>
      <c r="AB31" s="178"/>
      <c r="AC31" s="192"/>
      <c r="AD31" s="201"/>
      <c r="AF31" s="178"/>
      <c r="AG31" s="178"/>
      <c r="AH31" s="190"/>
      <c r="AI31" s="190"/>
      <c r="AJ31" s="178"/>
      <c r="AK31" s="191"/>
      <c r="AL31" s="178"/>
      <c r="AM31" s="178"/>
      <c r="AN31" s="178"/>
      <c r="AO31" s="178"/>
      <c r="AP31" s="178"/>
      <c r="AQ31" s="178"/>
      <c r="AR31" s="178"/>
      <c r="AS31" s="178"/>
      <c r="AT31" s="178"/>
      <c r="AU31" s="199"/>
      <c r="AV31" s="178"/>
      <c r="AW31" s="178"/>
      <c r="AX31" s="192"/>
      <c r="AY31" s="201"/>
      <c r="BA31" s="178"/>
      <c r="BB31" s="178"/>
      <c r="BC31" s="190"/>
      <c r="BD31" s="190"/>
      <c r="BE31" s="178"/>
      <c r="BF31" s="191"/>
      <c r="BG31" s="178"/>
      <c r="BH31" s="178"/>
      <c r="BI31" s="178"/>
      <c r="BJ31" s="178"/>
      <c r="BK31" s="178"/>
      <c r="BL31" s="178"/>
      <c r="BM31" s="178"/>
      <c r="BN31" s="178"/>
      <c r="BO31" s="178"/>
      <c r="BP31" s="178"/>
      <c r="BQ31" s="178"/>
      <c r="BR31" s="178"/>
      <c r="BS31" s="178"/>
      <c r="BT31" s="281"/>
    </row>
    <row r="32" spans="11:72" x14ac:dyDescent="0.35">
      <c r="K32" s="178"/>
      <c r="L32" s="178"/>
      <c r="M32" s="190"/>
      <c r="N32" s="190"/>
      <c r="O32" s="178"/>
      <c r="P32" s="191"/>
      <c r="Q32" s="178"/>
      <c r="R32" s="178"/>
      <c r="S32" s="178"/>
      <c r="T32" s="178"/>
      <c r="U32" s="178"/>
      <c r="V32" s="178"/>
      <c r="W32" s="178"/>
      <c r="X32" s="178"/>
      <c r="Y32" s="178"/>
      <c r="Z32" s="199"/>
      <c r="AA32" s="178"/>
      <c r="AB32" s="178"/>
      <c r="AC32" s="192"/>
      <c r="AD32" s="201"/>
      <c r="AF32" s="178"/>
      <c r="AG32" s="178"/>
      <c r="AH32" s="190"/>
      <c r="AI32" s="190"/>
      <c r="AJ32" s="178"/>
      <c r="AK32" s="191"/>
      <c r="AL32" s="178"/>
      <c r="AM32" s="178"/>
      <c r="AN32" s="178"/>
      <c r="AO32" s="178"/>
      <c r="AP32" s="178"/>
      <c r="AQ32" s="178"/>
      <c r="AR32" s="178"/>
      <c r="AS32" s="178"/>
      <c r="AT32" s="178"/>
      <c r="AU32" s="199"/>
      <c r="AV32" s="178"/>
      <c r="AW32" s="178"/>
      <c r="AX32" s="192"/>
      <c r="AY32" s="201"/>
      <c r="BA32" s="178"/>
      <c r="BB32" s="178"/>
      <c r="BC32" s="190"/>
      <c r="BD32" s="190"/>
      <c r="BE32" s="178"/>
      <c r="BF32" s="191"/>
      <c r="BG32" s="178"/>
      <c r="BH32" s="178"/>
      <c r="BI32" s="178"/>
      <c r="BJ32" s="178"/>
      <c r="BK32" s="178"/>
      <c r="BL32" s="178"/>
      <c r="BM32" s="178"/>
      <c r="BN32" s="178"/>
      <c r="BO32" s="178"/>
      <c r="BP32" s="178"/>
      <c r="BQ32" s="178"/>
      <c r="BR32" s="178"/>
      <c r="BS32" s="178"/>
      <c r="BT32" s="178"/>
    </row>
    <row r="33" spans="1:72" x14ac:dyDescent="0.35">
      <c r="K33" s="178"/>
      <c r="L33" s="178"/>
      <c r="M33" s="190"/>
      <c r="N33" s="190"/>
      <c r="O33" s="178"/>
      <c r="P33" s="191"/>
      <c r="Q33" s="178"/>
      <c r="R33" s="178"/>
      <c r="S33" s="178"/>
      <c r="T33" s="178"/>
      <c r="U33" s="178"/>
      <c r="V33" s="178"/>
      <c r="W33" s="178"/>
      <c r="X33" s="178"/>
      <c r="Y33" s="178"/>
      <c r="Z33" s="199"/>
      <c r="AA33" s="178"/>
      <c r="AB33" s="178"/>
      <c r="AC33" s="192"/>
      <c r="AD33" s="201"/>
      <c r="AF33" s="178"/>
      <c r="AG33" s="178"/>
      <c r="AH33" s="190"/>
      <c r="AI33" s="190"/>
      <c r="AJ33" s="178"/>
      <c r="AK33" s="191"/>
      <c r="AL33" s="178"/>
      <c r="AM33" s="178"/>
      <c r="AN33" s="178"/>
      <c r="AO33" s="178"/>
      <c r="AP33" s="178"/>
      <c r="AQ33" s="178"/>
      <c r="AR33" s="178"/>
      <c r="AS33" s="178"/>
      <c r="AT33" s="178"/>
      <c r="AU33" s="199"/>
      <c r="AV33" s="178"/>
      <c r="AW33" s="178"/>
      <c r="AX33" s="192"/>
      <c r="AY33" s="201"/>
      <c r="BA33" s="178"/>
      <c r="BB33" s="178"/>
      <c r="BC33" s="190"/>
      <c r="BD33" s="190"/>
      <c r="BE33" s="178"/>
      <c r="BF33" s="191"/>
      <c r="BG33" s="178"/>
      <c r="BH33" s="178"/>
      <c r="BI33" s="178"/>
      <c r="BJ33" s="178"/>
      <c r="BK33" s="178"/>
      <c r="BL33" s="178"/>
      <c r="BM33" s="178"/>
      <c r="BN33" s="178"/>
      <c r="BO33" s="178"/>
      <c r="BP33" s="178"/>
      <c r="BQ33" s="178"/>
      <c r="BR33" s="178"/>
      <c r="BS33" s="178"/>
      <c r="BT33" s="178"/>
    </row>
    <row r="34" spans="1:72" x14ac:dyDescent="0.35">
      <c r="K34" s="178"/>
      <c r="L34" s="178"/>
      <c r="M34" s="190"/>
      <c r="N34" s="190"/>
      <c r="O34" s="178"/>
      <c r="P34" s="191"/>
      <c r="Q34" s="178"/>
      <c r="R34" s="178"/>
      <c r="S34" s="178"/>
      <c r="T34" s="178"/>
      <c r="U34" s="178"/>
      <c r="V34" s="178"/>
      <c r="W34" s="178"/>
      <c r="X34" s="178"/>
      <c r="Y34" s="178"/>
      <c r="Z34" s="199"/>
      <c r="AA34" s="178"/>
      <c r="AB34" s="178"/>
      <c r="AC34" s="192"/>
      <c r="AD34" s="201"/>
      <c r="AF34" s="178"/>
      <c r="AG34" s="178"/>
      <c r="AH34" s="190"/>
      <c r="AI34" s="190"/>
      <c r="AJ34" s="178"/>
      <c r="AK34" s="191"/>
      <c r="AL34" s="178"/>
      <c r="AM34" s="178"/>
      <c r="AN34" s="178"/>
      <c r="AO34" s="178"/>
      <c r="AP34" s="178"/>
      <c r="AQ34" s="178"/>
      <c r="AR34" s="178"/>
      <c r="AS34" s="178"/>
      <c r="AT34" s="178"/>
      <c r="AU34" s="199"/>
      <c r="AV34" s="178"/>
      <c r="AW34" s="178"/>
      <c r="AX34" s="192"/>
      <c r="AY34" s="201"/>
      <c r="BA34" s="178"/>
      <c r="BB34" s="178"/>
      <c r="BC34" s="190"/>
      <c r="BD34" s="190"/>
      <c r="BE34" s="178"/>
      <c r="BF34" s="191"/>
      <c r="BG34" s="178"/>
      <c r="BH34" s="178"/>
      <c r="BI34" s="178"/>
      <c r="BJ34" s="178"/>
      <c r="BK34" s="178"/>
      <c r="BL34" s="178"/>
      <c r="BM34" s="178"/>
      <c r="BN34" s="178"/>
      <c r="BO34" s="178"/>
      <c r="BP34" s="178"/>
      <c r="BQ34" s="178"/>
      <c r="BR34" s="178"/>
      <c r="BS34" s="178"/>
      <c r="BT34" s="178"/>
    </row>
    <row r="35" spans="1:72" x14ac:dyDescent="0.35">
      <c r="K35" s="178"/>
      <c r="L35" s="178"/>
      <c r="M35" s="190"/>
      <c r="N35" s="190"/>
      <c r="O35" s="178"/>
      <c r="P35" s="191"/>
      <c r="Q35" s="178"/>
      <c r="R35" s="178"/>
      <c r="S35" s="178"/>
      <c r="T35" s="178"/>
      <c r="U35" s="178"/>
      <c r="V35" s="178"/>
      <c r="W35" s="178"/>
      <c r="X35" s="178"/>
      <c r="Y35" s="178"/>
      <c r="Z35" s="199"/>
      <c r="AA35" s="178"/>
      <c r="AB35" s="178"/>
      <c r="AC35" s="192"/>
      <c r="AD35" s="201"/>
      <c r="AF35" s="178"/>
      <c r="AG35" s="178"/>
      <c r="AH35" s="190"/>
      <c r="AI35" s="190"/>
      <c r="AJ35" s="178"/>
      <c r="AK35" s="191"/>
      <c r="AL35" s="178"/>
      <c r="AM35" s="178"/>
      <c r="AN35" s="178"/>
      <c r="AO35" s="178"/>
      <c r="AP35" s="178"/>
      <c r="AQ35" s="178"/>
      <c r="AR35" s="178"/>
      <c r="AS35" s="178"/>
      <c r="AT35" s="178"/>
      <c r="AU35" s="199"/>
      <c r="AV35" s="178"/>
      <c r="AW35" s="178"/>
      <c r="AX35" s="192"/>
      <c r="AY35" s="201"/>
      <c r="BA35" s="178"/>
      <c r="BB35" s="178"/>
      <c r="BC35" s="190"/>
      <c r="BD35" s="190"/>
      <c r="BE35" s="178"/>
      <c r="BF35" s="191"/>
      <c r="BG35" s="178"/>
      <c r="BH35" s="178"/>
      <c r="BI35" s="178"/>
      <c r="BJ35" s="178"/>
      <c r="BK35" s="178"/>
      <c r="BL35" s="178"/>
      <c r="BM35" s="178"/>
      <c r="BN35" s="178"/>
      <c r="BO35" s="178"/>
      <c r="BP35" s="178"/>
      <c r="BQ35" s="178"/>
      <c r="BR35" s="178"/>
      <c r="BS35" s="178"/>
      <c r="BT35" s="178"/>
    </row>
    <row r="36" spans="1:72" x14ac:dyDescent="0.35">
      <c r="K36" s="178"/>
      <c r="L36" s="178"/>
      <c r="M36" s="190"/>
      <c r="N36" s="190"/>
      <c r="O36" s="178"/>
      <c r="P36" s="191"/>
      <c r="Q36" s="178"/>
      <c r="R36" s="178"/>
      <c r="S36" s="178"/>
      <c r="T36" s="178"/>
      <c r="U36" s="178"/>
      <c r="V36" s="178"/>
      <c r="W36" s="178"/>
      <c r="X36" s="178"/>
      <c r="Y36" s="178"/>
      <c r="Z36" s="199"/>
      <c r="AA36" s="178"/>
      <c r="AB36" s="178"/>
      <c r="AC36" s="192"/>
      <c r="AD36" s="201"/>
      <c r="AF36" s="178"/>
      <c r="AG36" s="178"/>
      <c r="AH36" s="190"/>
      <c r="AI36" s="190"/>
      <c r="AJ36" s="178"/>
      <c r="AK36" s="191"/>
      <c r="AL36" s="178"/>
      <c r="AM36" s="178"/>
      <c r="AN36" s="178"/>
      <c r="AO36" s="178"/>
      <c r="AP36" s="178"/>
      <c r="AQ36" s="178"/>
      <c r="AR36" s="178"/>
      <c r="AS36" s="178"/>
      <c r="AT36" s="178"/>
      <c r="AU36" s="199"/>
      <c r="AV36" s="178"/>
      <c r="AW36" s="178"/>
      <c r="AX36" s="192"/>
      <c r="AY36" s="201"/>
      <c r="BA36" s="178"/>
      <c r="BB36" s="178"/>
      <c r="BC36" s="190"/>
      <c r="BD36" s="190"/>
      <c r="BE36" s="178"/>
      <c r="BF36" s="191"/>
      <c r="BG36" s="178"/>
      <c r="BH36" s="178"/>
      <c r="BI36" s="178"/>
      <c r="BJ36" s="178"/>
      <c r="BK36" s="178"/>
      <c r="BL36" s="178"/>
      <c r="BM36" s="178"/>
      <c r="BN36" s="178"/>
      <c r="BO36" s="178"/>
      <c r="BP36" s="178"/>
      <c r="BQ36" s="178"/>
      <c r="BR36" s="178"/>
      <c r="BS36" s="178"/>
      <c r="BT36" s="178"/>
    </row>
    <row r="37" spans="1:72" x14ac:dyDescent="0.35">
      <c r="K37" s="178"/>
      <c r="L37" s="178"/>
      <c r="M37" s="190"/>
      <c r="N37" s="190"/>
      <c r="O37" s="178"/>
      <c r="P37" s="191"/>
      <c r="Q37" s="178"/>
      <c r="R37" s="178"/>
      <c r="S37" s="178"/>
      <c r="T37" s="178"/>
      <c r="U37" s="178"/>
      <c r="V37" s="178"/>
      <c r="W37" s="178"/>
      <c r="X37" s="178"/>
      <c r="Y37" s="178"/>
      <c r="Z37" s="199"/>
      <c r="AA37" s="178"/>
      <c r="AB37" s="178"/>
      <c r="AC37" s="192"/>
      <c r="AD37" s="201"/>
      <c r="AF37" s="178"/>
      <c r="AG37" s="178"/>
      <c r="AH37" s="190"/>
      <c r="AI37" s="190"/>
      <c r="AJ37" s="178"/>
      <c r="AK37" s="191"/>
      <c r="AL37" s="178"/>
      <c r="AM37" s="178"/>
      <c r="AN37" s="178"/>
      <c r="AO37" s="178"/>
      <c r="AP37" s="178"/>
      <c r="AQ37" s="178"/>
      <c r="AR37" s="178"/>
      <c r="AS37" s="178"/>
      <c r="AT37" s="178"/>
      <c r="AU37" s="199"/>
      <c r="AV37" s="178"/>
      <c r="AW37" s="178"/>
      <c r="AX37" s="192"/>
      <c r="AY37" s="201"/>
      <c r="BA37" s="178"/>
      <c r="BB37" s="178"/>
      <c r="BC37" s="190"/>
      <c r="BD37" s="190"/>
      <c r="BE37" s="178"/>
      <c r="BF37" s="191"/>
      <c r="BG37" s="178"/>
      <c r="BH37" s="178"/>
      <c r="BI37" s="178"/>
      <c r="BJ37" s="178"/>
      <c r="BK37" s="178"/>
      <c r="BL37" s="178"/>
      <c r="BM37" s="178"/>
      <c r="BN37" s="178"/>
      <c r="BO37" s="178"/>
      <c r="BP37" s="178"/>
      <c r="BQ37" s="178"/>
      <c r="BR37" s="178"/>
      <c r="BS37" s="178"/>
      <c r="BT37" s="178"/>
    </row>
    <row r="38" spans="1:72" x14ac:dyDescent="0.35">
      <c r="K38" s="178"/>
      <c r="L38" s="178"/>
      <c r="M38" s="190"/>
      <c r="N38" s="190"/>
      <c r="O38" s="178"/>
      <c r="P38" s="191"/>
      <c r="Q38" s="178"/>
      <c r="R38" s="178"/>
      <c r="S38" s="178"/>
      <c r="T38" s="178"/>
      <c r="U38" s="178"/>
      <c r="V38" s="178"/>
      <c r="W38" s="178"/>
      <c r="X38" s="178"/>
      <c r="Y38" s="178"/>
      <c r="Z38" s="199"/>
      <c r="AA38" s="178"/>
      <c r="AB38" s="178"/>
      <c r="AC38" s="192"/>
      <c r="AD38" s="201"/>
      <c r="AF38" s="178"/>
      <c r="AG38" s="178"/>
      <c r="AH38" s="190"/>
      <c r="AI38" s="190"/>
      <c r="AJ38" s="178"/>
      <c r="AK38" s="191"/>
      <c r="AL38" s="178"/>
      <c r="AM38" s="178"/>
      <c r="AN38" s="178"/>
      <c r="AO38" s="178"/>
      <c r="AP38" s="178"/>
      <c r="AQ38" s="178"/>
      <c r="AR38" s="178"/>
      <c r="AS38" s="178"/>
      <c r="AT38" s="178"/>
      <c r="AU38" s="199"/>
      <c r="AV38" s="178"/>
      <c r="AW38" s="178"/>
      <c r="AX38" s="192"/>
      <c r="AY38" s="201"/>
      <c r="BA38" s="178"/>
      <c r="BB38" s="178"/>
      <c r="BC38" s="190"/>
      <c r="BD38" s="190"/>
      <c r="BE38" s="178"/>
      <c r="BF38" s="191"/>
      <c r="BG38" s="178"/>
      <c r="BH38" s="178"/>
      <c r="BI38" s="178"/>
      <c r="BJ38" s="178"/>
      <c r="BK38" s="178"/>
      <c r="BL38" s="178"/>
      <c r="BM38" s="178"/>
      <c r="BN38" s="178"/>
      <c r="BO38" s="178"/>
      <c r="BP38" s="178"/>
      <c r="BQ38" s="178"/>
      <c r="BR38" s="178"/>
      <c r="BS38" s="178"/>
      <c r="BT38" s="178"/>
    </row>
    <row r="39" spans="1:72" x14ac:dyDescent="0.35">
      <c r="K39" s="178"/>
      <c r="L39" s="178"/>
      <c r="M39" s="190"/>
      <c r="N39" s="190"/>
      <c r="O39" s="178"/>
      <c r="P39" s="191"/>
      <c r="Q39" s="178"/>
      <c r="R39" s="178"/>
      <c r="S39" s="178"/>
      <c r="T39" s="178"/>
      <c r="U39" s="178"/>
      <c r="V39" s="178"/>
      <c r="W39" s="178"/>
      <c r="X39" s="178"/>
      <c r="Y39" s="178"/>
      <c r="Z39" s="199"/>
      <c r="AA39" s="178"/>
      <c r="AB39" s="178"/>
      <c r="AC39" s="192"/>
      <c r="AD39" s="201"/>
      <c r="AF39" s="178"/>
      <c r="AG39" s="178"/>
      <c r="AH39" s="190"/>
      <c r="AI39" s="190"/>
      <c r="AJ39" s="178"/>
      <c r="AK39" s="191"/>
      <c r="AL39" s="178"/>
      <c r="AM39" s="178"/>
      <c r="AN39" s="178"/>
      <c r="AO39" s="178"/>
      <c r="AP39" s="178"/>
      <c r="AQ39" s="178"/>
      <c r="AR39" s="178"/>
      <c r="AS39" s="178"/>
      <c r="AT39" s="178"/>
      <c r="AU39" s="199"/>
      <c r="AV39" s="178"/>
      <c r="AW39" s="178"/>
      <c r="AX39" s="192"/>
      <c r="AY39" s="201"/>
      <c r="BA39" s="178"/>
      <c r="BB39" s="178"/>
      <c r="BC39" s="190"/>
      <c r="BD39" s="190"/>
      <c r="BE39" s="178"/>
      <c r="BF39" s="191"/>
      <c r="BG39" s="178"/>
      <c r="BH39" s="178"/>
      <c r="BI39" s="178"/>
      <c r="BJ39" s="178"/>
      <c r="BK39" s="178"/>
      <c r="BL39" s="178"/>
      <c r="BM39" s="178"/>
      <c r="BN39" s="178"/>
      <c r="BO39" s="178"/>
      <c r="BP39" s="178"/>
      <c r="BQ39" s="178"/>
      <c r="BR39" s="178"/>
      <c r="BS39" s="178"/>
      <c r="BT39" s="178"/>
    </row>
    <row r="40" spans="1:72" x14ac:dyDescent="0.35">
      <c r="K40" s="178"/>
      <c r="L40" s="178"/>
      <c r="M40" s="190"/>
      <c r="N40" s="190"/>
      <c r="O40" s="178"/>
      <c r="P40" s="191"/>
      <c r="Q40" s="178"/>
      <c r="R40" s="178"/>
      <c r="S40" s="178"/>
      <c r="T40" s="178"/>
      <c r="U40" s="178"/>
      <c r="V40" s="178"/>
      <c r="W40" s="178"/>
      <c r="X40" s="178"/>
      <c r="Y40" s="178"/>
      <c r="Z40" s="199"/>
      <c r="AA40" s="178"/>
      <c r="AB40" s="178"/>
      <c r="AC40" s="192"/>
      <c r="AD40" s="201"/>
      <c r="AF40" s="178"/>
      <c r="AG40" s="178"/>
      <c r="AH40" s="190"/>
      <c r="AI40" s="190"/>
      <c r="AJ40" s="178"/>
      <c r="AK40" s="191"/>
      <c r="AL40" s="178"/>
      <c r="AM40" s="178"/>
      <c r="AN40" s="178"/>
      <c r="AO40" s="178"/>
      <c r="AP40" s="178"/>
      <c r="AQ40" s="178"/>
      <c r="AR40" s="178"/>
      <c r="AS40" s="178"/>
      <c r="AT40" s="178"/>
      <c r="AU40" s="199"/>
      <c r="AV40" s="178"/>
      <c r="AW40" s="178"/>
      <c r="AX40" s="192"/>
      <c r="AY40" s="201"/>
      <c r="BA40" s="178"/>
      <c r="BB40" s="178" t="s">
        <v>64</v>
      </c>
      <c r="BC40" s="190"/>
      <c r="BD40" s="190"/>
      <c r="BE40" s="178"/>
      <c r="BF40" s="191"/>
      <c r="BG40" s="178"/>
      <c r="BH40" s="178"/>
      <c r="BI40" s="178"/>
      <c r="BJ40" s="178"/>
      <c r="BK40" s="178"/>
      <c r="BL40" s="178"/>
      <c r="BM40" s="178"/>
      <c r="BN40" s="178"/>
      <c r="BO40" s="178"/>
      <c r="BP40" s="178"/>
      <c r="BQ40" s="178"/>
      <c r="BR40" s="178"/>
      <c r="BS40" s="178"/>
      <c r="BT40" s="178"/>
    </row>
    <row r="41" spans="1:72" x14ac:dyDescent="0.35">
      <c r="K41" s="178"/>
      <c r="L41" s="178"/>
      <c r="M41" s="190"/>
      <c r="N41" s="190"/>
      <c r="O41" s="178"/>
      <c r="P41" s="191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F41" s="178"/>
      <c r="AG41" s="178"/>
      <c r="AH41" s="190"/>
      <c r="AI41" s="190"/>
      <c r="AJ41" s="178"/>
      <c r="AK41" s="191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BA41" s="178"/>
      <c r="BB41" s="178"/>
      <c r="BC41" s="178" t="s">
        <v>65</v>
      </c>
      <c r="BD41" s="192">
        <f>SLOPE(BF6:BF13,BB6:BB13)</f>
        <v>0.58361474445371742</v>
      </c>
      <c r="BE41" s="178"/>
      <c r="BF41" s="191"/>
      <c r="BG41" s="178"/>
      <c r="BH41" s="178"/>
      <c r="BI41" s="178"/>
      <c r="BJ41" s="178"/>
      <c r="BK41" s="178"/>
      <c r="BL41" s="178"/>
      <c r="BM41" s="178"/>
      <c r="BN41" s="178"/>
      <c r="BO41" s="178"/>
      <c r="BP41" s="178"/>
      <c r="BQ41" s="178"/>
      <c r="BR41" s="178"/>
      <c r="BS41" s="178"/>
      <c r="BT41" s="178"/>
    </row>
    <row r="42" spans="1:72" x14ac:dyDescent="0.35">
      <c r="K42" s="178"/>
      <c r="L42" s="178"/>
      <c r="M42" s="190"/>
      <c r="N42" s="190"/>
      <c r="O42" s="178"/>
      <c r="P42" s="191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F42" s="178"/>
      <c r="AG42" s="178"/>
      <c r="AH42" s="190"/>
      <c r="AI42" s="190"/>
      <c r="AJ42" s="178"/>
      <c r="AK42" s="191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BA42" s="178"/>
      <c r="BB42" s="178"/>
      <c r="BC42" s="178" t="s">
        <v>66</v>
      </c>
      <c r="BD42" s="192">
        <f>INTERCEPT(BF6:BF13,BB6:BB13)</f>
        <v>0.13135136036866363</v>
      </c>
      <c r="BE42" s="178"/>
      <c r="BF42" s="191"/>
      <c r="BG42" s="178"/>
      <c r="BH42" s="178"/>
      <c r="BI42" s="178"/>
      <c r="BJ42" s="178"/>
      <c r="BK42" s="178"/>
      <c r="BL42" s="178"/>
      <c r="BM42" s="178"/>
      <c r="BN42" s="178"/>
      <c r="BO42" s="178"/>
      <c r="BP42" s="178"/>
      <c r="BQ42" s="178"/>
      <c r="BR42" s="178"/>
      <c r="BS42" s="178"/>
      <c r="BT42" s="178"/>
    </row>
    <row r="43" spans="1:72" x14ac:dyDescent="0.35">
      <c r="K43" s="178"/>
      <c r="L43" s="178" t="s">
        <v>64</v>
      </c>
      <c r="M43" s="190"/>
      <c r="N43" s="190"/>
      <c r="O43" s="178"/>
      <c r="P43" s="191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F43" s="178"/>
      <c r="AG43" s="178" t="s">
        <v>64</v>
      </c>
      <c r="AH43" s="190"/>
      <c r="AI43" s="190"/>
      <c r="AJ43" s="178"/>
      <c r="AK43" s="191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BA43" s="178"/>
      <c r="BB43" s="178"/>
      <c r="BC43" s="190"/>
      <c r="BD43" s="190"/>
      <c r="BE43" s="178"/>
      <c r="BF43" s="191"/>
      <c r="BG43" s="178"/>
      <c r="BH43" s="178"/>
      <c r="BI43" s="178"/>
      <c r="BJ43" s="178"/>
      <c r="BK43" s="178"/>
      <c r="BL43" s="178"/>
      <c r="BM43" s="178"/>
      <c r="BN43" s="178"/>
      <c r="BO43" s="178"/>
      <c r="BP43" s="178"/>
      <c r="BQ43" s="178"/>
      <c r="BR43" s="178"/>
      <c r="BS43" s="178"/>
      <c r="BT43" s="178"/>
    </row>
    <row r="44" spans="1:72" ht="16" thickBot="1" x14ac:dyDescent="0.4">
      <c r="K44" s="178"/>
      <c r="L44" s="178"/>
      <c r="M44" s="178" t="s">
        <v>65</v>
      </c>
      <c r="N44" s="192">
        <f>SLOPE(P9:P16,L9:L16)</f>
        <v>0.54257198795311867</v>
      </c>
      <c r="O44" s="178"/>
      <c r="P44" s="191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F44" s="178"/>
      <c r="AG44" s="178"/>
      <c r="AH44" s="178" t="s">
        <v>65</v>
      </c>
      <c r="AI44" s="192">
        <f>SLOPE(AK9:AK16,AG9:AG16)</f>
        <v>0.56787310715192851</v>
      </c>
      <c r="AJ44" s="178"/>
      <c r="AK44" s="191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BA44" s="178"/>
      <c r="BB44" s="178"/>
      <c r="BC44" s="190"/>
      <c r="BD44" s="190"/>
      <c r="BE44" s="178"/>
      <c r="BF44" s="191"/>
      <c r="BG44" s="178"/>
      <c r="BH44" s="178"/>
      <c r="BI44" s="178"/>
      <c r="BJ44" s="178"/>
      <c r="BK44" s="178"/>
      <c r="BL44" s="178"/>
      <c r="BM44" s="178"/>
      <c r="BN44" s="178"/>
      <c r="BO44" s="178"/>
      <c r="BP44" s="178"/>
      <c r="BQ44" s="178"/>
      <c r="BR44" s="178"/>
      <c r="BS44" s="178"/>
      <c r="BT44" s="178"/>
    </row>
    <row r="45" spans="1:72" ht="16" thickBot="1" x14ac:dyDescent="0.4">
      <c r="A45" s="294" t="s">
        <v>80</v>
      </c>
      <c r="B45" s="295" t="s">
        <v>24</v>
      </c>
      <c r="C45" s="296" t="s">
        <v>26</v>
      </c>
      <c r="D45" s="297"/>
      <c r="E45" s="294" t="s">
        <v>89</v>
      </c>
      <c r="F45" s="295" t="s">
        <v>86</v>
      </c>
      <c r="G45" s="298" t="s">
        <v>87</v>
      </c>
      <c r="H45" s="297"/>
      <c r="I45" s="297"/>
      <c r="J45" s="294" t="s">
        <v>80</v>
      </c>
      <c r="K45" s="1" t="s">
        <v>200</v>
      </c>
      <c r="L45" s="295" t="s">
        <v>24</v>
      </c>
      <c r="M45" s="296" t="s">
        <v>26</v>
      </c>
      <c r="N45" s="1"/>
      <c r="O45" s="1"/>
      <c r="P45" s="1"/>
      <c r="Q45" s="1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F45" s="178"/>
      <c r="AG45" s="178"/>
      <c r="AH45" s="178" t="s">
        <v>66</v>
      </c>
      <c r="AI45" s="192">
        <f>INTERCEPT(AK9:AK16,AG9:AG16)</f>
        <v>0.135454138248848</v>
      </c>
      <c r="AJ45" s="178"/>
      <c r="AK45" s="191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BA45" s="178"/>
      <c r="BB45" s="178"/>
      <c r="BC45" s="190"/>
      <c r="BD45" s="190"/>
      <c r="BE45" s="178"/>
      <c r="BF45" s="191"/>
      <c r="BG45" s="178"/>
      <c r="BH45" s="178"/>
      <c r="BI45" s="178"/>
      <c r="BJ45" s="178"/>
      <c r="BK45" s="178"/>
      <c r="BL45" s="178"/>
      <c r="BM45" s="178"/>
      <c r="BN45" s="178"/>
      <c r="BO45" s="178"/>
      <c r="BP45" s="178"/>
      <c r="BQ45" s="178"/>
      <c r="BR45" s="178"/>
      <c r="BS45" s="178"/>
      <c r="BT45" s="178"/>
    </row>
    <row r="46" spans="1:72" x14ac:dyDescent="0.35">
      <c r="A46" s="299" t="s">
        <v>201</v>
      </c>
      <c r="B46" s="300">
        <v>0</v>
      </c>
      <c r="C46" s="301">
        <v>0.14632819926069354</v>
      </c>
      <c r="D46" s="297"/>
      <c r="E46" s="299" t="s">
        <v>90</v>
      </c>
      <c r="F46" s="302">
        <v>1.9843777544623189E-3</v>
      </c>
      <c r="G46" s="303">
        <v>2.9356483362032323E-2</v>
      </c>
      <c r="H46" s="297"/>
      <c r="I46" s="297"/>
      <c r="J46" s="299" t="s">
        <v>202</v>
      </c>
      <c r="K46" s="304">
        <f>M46-L46</f>
        <v>0.14632819926069354</v>
      </c>
      <c r="L46" s="300">
        <v>0</v>
      </c>
      <c r="M46" s="301">
        <v>0.14632819926069354</v>
      </c>
      <c r="N46" s="1"/>
      <c r="O46" s="1"/>
      <c r="P46" s="1"/>
      <c r="Q46" s="1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F46" s="178"/>
      <c r="AG46" s="178"/>
      <c r="AH46" s="190"/>
      <c r="AI46" s="190"/>
      <c r="AJ46" s="178"/>
      <c r="AK46" s="191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BA46" s="178"/>
      <c r="BB46" s="178"/>
      <c r="BC46" s="178"/>
      <c r="BD46" s="178"/>
      <c r="BE46" s="178"/>
      <c r="BF46" s="225"/>
      <c r="BG46" s="178"/>
      <c r="BH46" s="178"/>
      <c r="BI46" s="178"/>
      <c r="BJ46" s="178"/>
      <c r="BK46" s="178"/>
      <c r="BL46" s="178"/>
      <c r="BM46" s="178"/>
      <c r="BN46" s="178"/>
      <c r="BO46" s="178"/>
      <c r="BP46" s="178"/>
      <c r="BQ46" s="178"/>
      <c r="BR46" s="178"/>
      <c r="BS46" s="178"/>
      <c r="BT46" s="178"/>
    </row>
    <row r="47" spans="1:72" x14ac:dyDescent="0.35">
      <c r="A47" s="305" t="s">
        <v>162</v>
      </c>
      <c r="B47" s="306">
        <v>4.2716833524809893E-2</v>
      </c>
      <c r="C47" s="307">
        <v>0.33909546474095958</v>
      </c>
      <c r="D47" s="297"/>
      <c r="E47" s="305" t="s">
        <v>162</v>
      </c>
      <c r="F47" s="308">
        <v>8.3006689805795988E-4</v>
      </c>
      <c r="G47" s="309">
        <v>3.1097565527025157E-2</v>
      </c>
      <c r="H47" s="297"/>
      <c r="I47" s="297"/>
      <c r="J47" s="305" t="s">
        <v>192</v>
      </c>
      <c r="K47" s="304">
        <f>M47-L47</f>
        <v>0.29637863121614971</v>
      </c>
      <c r="L47" s="306">
        <v>4.2716833524809893E-2</v>
      </c>
      <c r="M47" s="307">
        <v>0.33909546474095958</v>
      </c>
      <c r="N47" s="1"/>
      <c r="O47" s="1"/>
      <c r="P47" s="1"/>
      <c r="Q47" s="1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F47" s="178"/>
      <c r="AG47" s="178"/>
      <c r="AH47" s="190"/>
      <c r="AI47" s="190"/>
      <c r="AJ47" s="178"/>
      <c r="AK47" s="191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BA47" s="178"/>
      <c r="BB47" s="178"/>
      <c r="BC47" s="190"/>
      <c r="BD47" s="190"/>
      <c r="BE47" s="178"/>
      <c r="BF47" s="191"/>
      <c r="BG47" s="178"/>
      <c r="BH47" s="178"/>
      <c r="BI47" s="178"/>
      <c r="BJ47" s="178"/>
      <c r="BK47" s="178"/>
      <c r="BL47" s="178"/>
      <c r="BM47" s="178"/>
      <c r="BN47" s="178"/>
      <c r="BO47" s="178"/>
      <c r="BP47" s="178"/>
      <c r="BQ47" s="178"/>
      <c r="BR47" s="178"/>
      <c r="BS47" s="178"/>
      <c r="BT47" s="178"/>
    </row>
    <row r="48" spans="1:72" x14ac:dyDescent="0.35">
      <c r="A48" s="305" t="s">
        <v>163</v>
      </c>
      <c r="B48" s="306">
        <v>5.4744092251760947E-2</v>
      </c>
      <c r="C48" s="307">
        <v>0.50070262248820119</v>
      </c>
      <c r="D48" s="297"/>
      <c r="E48" s="305" t="s">
        <v>163</v>
      </c>
      <c r="F48" s="308">
        <v>9.8086244112477136E-4</v>
      </c>
      <c r="G48" s="309">
        <v>0.18943462970497602</v>
      </c>
      <c r="H48" s="297"/>
      <c r="I48" s="297"/>
      <c r="J48" s="305" t="s">
        <v>190</v>
      </c>
      <c r="K48" s="304">
        <f>M48-L48</f>
        <v>0.44595853023644022</v>
      </c>
      <c r="L48" s="306">
        <v>5.4744092251760947E-2</v>
      </c>
      <c r="M48" s="307">
        <v>0.50070262248820119</v>
      </c>
      <c r="N48" s="1"/>
      <c r="O48" s="1"/>
      <c r="P48" s="1"/>
      <c r="Q48" s="1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F48" s="178"/>
      <c r="AG48" s="178"/>
      <c r="AH48" s="190"/>
      <c r="AI48" s="190"/>
      <c r="AJ48" s="178"/>
      <c r="AK48" s="191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BA48" s="178"/>
      <c r="BB48" s="178"/>
      <c r="BC48" s="178"/>
      <c r="BD48" s="178"/>
      <c r="BE48" s="178"/>
      <c r="BF48" s="178"/>
      <c r="BG48" s="178"/>
      <c r="BH48" s="178"/>
      <c r="BI48" s="178"/>
      <c r="BJ48" s="178"/>
      <c r="BK48" s="178"/>
      <c r="BL48" s="178"/>
      <c r="BM48" s="178"/>
      <c r="BN48" s="178"/>
      <c r="BO48" s="178"/>
      <c r="BP48" s="178"/>
      <c r="BQ48" s="178"/>
      <c r="BR48" s="178"/>
      <c r="BS48" s="178"/>
      <c r="BT48" s="178"/>
    </row>
    <row r="49" spans="1:72" ht="16" thickBot="1" x14ac:dyDescent="0.4">
      <c r="A49" s="310" t="s">
        <v>164</v>
      </c>
      <c r="B49" s="311">
        <v>1.4260748309393362E-2</v>
      </c>
      <c r="C49" s="312">
        <v>0.52425914408411078</v>
      </c>
      <c r="D49" s="297"/>
      <c r="E49" s="310" t="s">
        <v>164</v>
      </c>
      <c r="F49" s="308">
        <v>9.6060850223630718E-4</v>
      </c>
      <c r="G49" s="309">
        <v>4.1671246047033039E-2</v>
      </c>
      <c r="H49" s="297"/>
      <c r="I49" s="297"/>
      <c r="J49" s="310" t="s">
        <v>191</v>
      </c>
      <c r="K49" s="304">
        <f>M49-L49</f>
        <v>0.50999839577471739</v>
      </c>
      <c r="L49" s="311">
        <v>1.4260748309393362E-2</v>
      </c>
      <c r="M49" s="312">
        <v>0.52425914408411078</v>
      </c>
      <c r="N49" s="1"/>
      <c r="O49" s="1"/>
      <c r="P49" s="1"/>
      <c r="Q49" s="1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F49" s="178"/>
      <c r="AG49" s="178"/>
      <c r="AH49" s="178"/>
      <c r="AI49" s="178"/>
      <c r="AJ49" s="178"/>
      <c r="AK49" s="225"/>
      <c r="AL49" s="178"/>
      <c r="AM49" s="178"/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BA49" s="178"/>
      <c r="BB49" s="178"/>
      <c r="BC49" s="178"/>
      <c r="BD49" s="178"/>
      <c r="BE49" s="178"/>
      <c r="BF49" s="178"/>
      <c r="BG49" s="178"/>
      <c r="BH49" s="178"/>
      <c r="BI49" s="178"/>
      <c r="BJ49" s="178"/>
      <c r="BK49" s="178"/>
      <c r="BL49" s="178"/>
      <c r="BM49" s="178"/>
      <c r="BN49" s="178"/>
      <c r="BO49" s="178"/>
      <c r="BP49" s="178"/>
      <c r="BQ49" s="178"/>
      <c r="BR49" s="178"/>
      <c r="BS49" s="178"/>
      <c r="BT49" s="178"/>
    </row>
    <row r="50" spans="1:72" x14ac:dyDescent="0.35">
      <c r="A50" s="297"/>
      <c r="B50" s="297"/>
      <c r="C50" s="297"/>
      <c r="D50" s="297"/>
      <c r="E50" s="297"/>
      <c r="F50" s="297"/>
      <c r="G50" s="297"/>
      <c r="H50" s="297"/>
      <c r="I50" s="297"/>
      <c r="J50" s="1"/>
      <c r="K50" s="1"/>
      <c r="L50" s="1"/>
      <c r="M50" s="1"/>
      <c r="N50" s="1"/>
      <c r="O50" s="1"/>
      <c r="P50" s="1"/>
      <c r="Q50" s="1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</row>
    <row r="51" spans="1:72" x14ac:dyDescent="0.35">
      <c r="A51" s="297"/>
      <c r="B51" s="297"/>
      <c r="C51" s="297"/>
      <c r="D51" s="297"/>
      <c r="E51" s="297"/>
      <c r="F51" s="297"/>
      <c r="G51" s="297"/>
      <c r="H51" s="297"/>
      <c r="I51" s="297"/>
      <c r="J51" s="1"/>
      <c r="K51" s="1"/>
      <c r="L51" s="1"/>
      <c r="M51" s="1"/>
      <c r="N51" s="1"/>
      <c r="O51" s="1"/>
      <c r="P51" s="1"/>
      <c r="Q51" s="1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</row>
    <row r="52" spans="1:72" x14ac:dyDescent="0.35">
      <c r="A52" s="297"/>
      <c r="B52" s="313"/>
      <c r="C52" s="297"/>
      <c r="D52" s="297"/>
      <c r="E52" s="297"/>
      <c r="F52" s="297"/>
      <c r="G52" s="297"/>
      <c r="H52" s="297"/>
      <c r="I52" s="297"/>
      <c r="J52" s="1"/>
      <c r="K52" s="1"/>
      <c r="L52" s="1"/>
      <c r="M52" s="1"/>
      <c r="N52" s="1"/>
      <c r="O52" s="1"/>
      <c r="P52" s="1"/>
      <c r="Q52" s="1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</row>
    <row r="53" spans="1:72" x14ac:dyDescent="0.35">
      <c r="A53" s="297"/>
      <c r="B53" s="297"/>
      <c r="C53" s="297"/>
      <c r="D53" s="297"/>
      <c r="E53" s="297"/>
      <c r="F53" s="297"/>
      <c r="G53" s="297"/>
      <c r="H53" s="297"/>
      <c r="I53" s="297"/>
      <c r="J53" s="1"/>
      <c r="K53" s="1"/>
      <c r="L53" s="1"/>
      <c r="M53" s="1"/>
      <c r="N53" s="1"/>
      <c r="O53" s="1"/>
      <c r="P53" s="1"/>
      <c r="Q53" s="1"/>
    </row>
    <row r="54" spans="1:72" x14ac:dyDescent="0.35">
      <c r="A54" s="297"/>
      <c r="B54" s="297"/>
      <c r="C54" s="297"/>
      <c r="D54" s="297"/>
      <c r="E54" s="297"/>
      <c r="F54" s="297"/>
      <c r="G54" s="297"/>
      <c r="H54" s="297"/>
      <c r="I54" s="297"/>
      <c r="J54" s="1"/>
      <c r="K54" s="1"/>
      <c r="L54" s="1"/>
      <c r="M54" s="1"/>
      <c r="N54" s="1"/>
      <c r="O54" s="1"/>
      <c r="P54" s="1"/>
      <c r="Q54" s="1"/>
    </row>
    <row r="55" spans="1:72" x14ac:dyDescent="0.35">
      <c r="A55" s="297"/>
      <c r="B55" s="297"/>
      <c r="C55" s="297"/>
      <c r="D55" s="297"/>
      <c r="E55" s="297"/>
      <c r="F55" s="297"/>
      <c r="G55" s="297"/>
      <c r="H55" s="297"/>
      <c r="I55" s="297"/>
      <c r="J55" s="1"/>
      <c r="K55" s="1"/>
      <c r="L55" s="1"/>
      <c r="M55" s="1"/>
      <c r="N55" s="1"/>
      <c r="O55" s="1"/>
      <c r="P55" s="1"/>
      <c r="Q55" s="1"/>
    </row>
    <row r="56" spans="1:72" x14ac:dyDescent="0.35">
      <c r="A56" s="297"/>
      <c r="B56" s="297"/>
      <c r="C56" s="297"/>
      <c r="D56" s="297"/>
      <c r="E56" s="297"/>
      <c r="F56" s="297"/>
      <c r="G56" s="297"/>
      <c r="H56" s="297"/>
      <c r="I56" s="297"/>
      <c r="J56" s="1"/>
      <c r="K56" s="1"/>
      <c r="L56" s="1"/>
      <c r="M56" s="1"/>
      <c r="N56" s="1"/>
      <c r="O56" s="1"/>
      <c r="P56" s="1"/>
      <c r="Q56" s="1"/>
    </row>
    <row r="57" spans="1:72" x14ac:dyDescent="0.35">
      <c r="A57" s="297"/>
      <c r="B57" s="297"/>
      <c r="C57" s="297"/>
      <c r="D57" s="297"/>
      <c r="E57" s="297"/>
      <c r="F57" s="297"/>
      <c r="G57" s="297"/>
      <c r="H57" s="297"/>
      <c r="I57" s="297"/>
      <c r="J57" s="1"/>
      <c r="K57" s="1"/>
      <c r="L57" s="1"/>
      <c r="M57" s="1"/>
      <c r="N57" s="1"/>
      <c r="O57" s="1"/>
      <c r="P57" s="1"/>
      <c r="Q57" s="1"/>
    </row>
    <row r="58" spans="1:72" x14ac:dyDescent="0.35">
      <c r="A58" s="297"/>
      <c r="B58" s="297"/>
      <c r="C58" s="297"/>
      <c r="D58" s="297"/>
      <c r="E58" s="297"/>
      <c r="F58" s="297"/>
      <c r="G58" s="297"/>
      <c r="H58" s="297"/>
      <c r="I58" s="297"/>
      <c r="J58" s="1"/>
      <c r="K58" s="1"/>
      <c r="L58" s="1"/>
      <c r="M58" s="1"/>
      <c r="N58" s="1"/>
      <c r="O58" s="1"/>
      <c r="P58" s="1"/>
      <c r="Q58" s="1"/>
    </row>
    <row r="59" spans="1:72" x14ac:dyDescent="0.35">
      <c r="A59" s="297"/>
      <c r="B59" s="297"/>
      <c r="C59" s="297"/>
      <c r="D59" s="297"/>
      <c r="E59" s="297"/>
      <c r="F59" s="297"/>
      <c r="G59" s="297"/>
      <c r="H59" s="297"/>
      <c r="I59" s="297"/>
      <c r="J59" s="1"/>
      <c r="K59" s="1"/>
      <c r="L59" s="1"/>
      <c r="M59" s="1"/>
      <c r="N59" s="1"/>
      <c r="O59" s="1"/>
      <c r="P59" s="1"/>
      <c r="Q59" s="1"/>
    </row>
    <row r="60" spans="1:72" x14ac:dyDescent="0.35">
      <c r="A60" s="297"/>
      <c r="B60" s="297"/>
      <c r="C60" s="297"/>
      <c r="D60" s="297"/>
      <c r="E60" s="297"/>
      <c r="F60" s="297"/>
      <c r="G60" s="297"/>
      <c r="H60" s="297"/>
      <c r="I60" s="297"/>
      <c r="J60" s="1"/>
      <c r="K60" s="1"/>
      <c r="L60" s="1"/>
      <c r="M60" s="1"/>
      <c r="N60" s="1"/>
      <c r="O60" s="1"/>
      <c r="P60" s="1"/>
      <c r="Q60" s="1"/>
    </row>
    <row r="61" spans="1:72" x14ac:dyDescent="0.35">
      <c r="A61" s="297"/>
      <c r="B61" s="297"/>
      <c r="C61" s="297"/>
      <c r="D61" s="297"/>
      <c r="E61" s="297"/>
      <c r="F61" s="297"/>
      <c r="G61" s="297"/>
      <c r="H61" s="297"/>
      <c r="I61" s="297"/>
      <c r="J61" s="1"/>
      <c r="K61" s="1"/>
      <c r="L61" s="1"/>
      <c r="M61" s="1"/>
      <c r="N61" s="1"/>
      <c r="O61" s="1"/>
      <c r="P61" s="1"/>
      <c r="Q61" s="1"/>
    </row>
    <row r="62" spans="1:72" x14ac:dyDescent="0.35">
      <c r="A62" s="297"/>
      <c r="B62" s="297"/>
      <c r="C62" s="297"/>
      <c r="D62" s="297"/>
      <c r="E62" s="297"/>
      <c r="F62" s="297"/>
      <c r="G62" s="297"/>
      <c r="H62" s="297"/>
      <c r="I62" s="297"/>
      <c r="J62" s="1"/>
      <c r="K62" s="1"/>
      <c r="L62" s="1"/>
      <c r="M62" s="1"/>
      <c r="N62" s="1"/>
      <c r="O62" s="1"/>
      <c r="P62" s="1"/>
      <c r="Q62" s="1"/>
    </row>
    <row r="63" spans="1:72" x14ac:dyDescent="0.35">
      <c r="A63" s="297"/>
      <c r="B63" s="297"/>
      <c r="C63" s="297"/>
      <c r="D63" s="297"/>
      <c r="E63" s="297"/>
      <c r="F63" s="297"/>
      <c r="G63" s="297"/>
      <c r="H63" s="297"/>
      <c r="I63" s="297"/>
      <c r="J63" s="1"/>
      <c r="K63" s="1"/>
      <c r="L63" s="1"/>
      <c r="M63" s="1"/>
      <c r="N63" s="1"/>
      <c r="O63" s="1"/>
      <c r="P63" s="1"/>
      <c r="Q63" s="1"/>
    </row>
    <row r="64" spans="1:72" x14ac:dyDescent="0.35">
      <c r="A64" s="297"/>
      <c r="B64" s="297"/>
      <c r="C64" s="297"/>
      <c r="D64" s="297"/>
      <c r="E64" s="297"/>
      <c r="F64" s="297"/>
      <c r="G64" s="297"/>
      <c r="H64" s="297"/>
      <c r="I64" s="297"/>
      <c r="J64" s="1"/>
      <c r="K64" s="1"/>
      <c r="L64" s="1"/>
      <c r="M64" s="1"/>
      <c r="N64" s="1"/>
      <c r="O64" s="1"/>
      <c r="P64" s="1"/>
      <c r="Q64" s="1"/>
    </row>
    <row r="65" spans="1:17" x14ac:dyDescent="0.35">
      <c r="A65" s="297"/>
      <c r="B65" s="297"/>
      <c r="C65" s="297"/>
      <c r="D65" s="297"/>
      <c r="E65" s="297"/>
      <c r="F65" s="297"/>
      <c r="G65" s="297"/>
      <c r="H65" s="297"/>
      <c r="I65" s="297"/>
      <c r="J65" s="1"/>
      <c r="K65" s="1"/>
      <c r="L65" s="1"/>
      <c r="M65" s="1"/>
      <c r="N65" s="1"/>
      <c r="O65" s="1"/>
      <c r="P65" s="1"/>
      <c r="Q65" s="1"/>
    </row>
    <row r="66" spans="1:17" x14ac:dyDescent="0.35">
      <c r="A66" s="297"/>
      <c r="B66" s="297"/>
      <c r="C66" s="297"/>
      <c r="D66" s="297"/>
      <c r="E66" s="297"/>
      <c r="F66" s="297"/>
      <c r="G66" s="297"/>
      <c r="H66" s="297"/>
      <c r="I66" s="297"/>
      <c r="J66" s="1"/>
      <c r="K66" s="1"/>
      <c r="L66" s="1"/>
      <c r="M66" s="1"/>
      <c r="N66" s="1"/>
      <c r="O66" s="1"/>
      <c r="P66" s="1"/>
      <c r="Q66" s="1"/>
    </row>
    <row r="67" spans="1:17" x14ac:dyDescent="0.35">
      <c r="A67" s="297"/>
      <c r="B67" s="297"/>
      <c r="C67" s="297"/>
      <c r="D67" s="297"/>
      <c r="E67" s="297"/>
      <c r="F67" s="297"/>
      <c r="G67" s="297"/>
      <c r="H67" s="297"/>
      <c r="I67" s="297"/>
      <c r="J67" s="1"/>
      <c r="K67" s="1"/>
      <c r="L67" s="1"/>
      <c r="M67" s="1"/>
      <c r="N67" s="1"/>
      <c r="O67" s="1"/>
      <c r="P67" s="1"/>
      <c r="Q67" s="1"/>
    </row>
    <row r="68" spans="1:17" x14ac:dyDescent="0.35">
      <c r="A68" s="297"/>
      <c r="B68" s="297"/>
      <c r="C68" s="297"/>
      <c r="D68" s="297"/>
      <c r="E68" s="297"/>
      <c r="F68" s="297"/>
      <c r="G68" s="297"/>
      <c r="H68" s="297"/>
      <c r="I68" s="297"/>
      <c r="J68" s="1"/>
      <c r="K68" s="1"/>
      <c r="L68" s="1"/>
      <c r="M68" s="1"/>
      <c r="N68" s="1"/>
      <c r="O68" s="1"/>
      <c r="P68" s="1"/>
      <c r="Q68" s="1"/>
    </row>
    <row r="69" spans="1:17" x14ac:dyDescent="0.35">
      <c r="A69" s="297"/>
      <c r="B69" s="297"/>
      <c r="C69" s="297"/>
      <c r="D69" s="297"/>
      <c r="E69" s="297"/>
      <c r="F69" s="297"/>
      <c r="G69" s="297"/>
      <c r="H69" s="297"/>
      <c r="I69" s="297"/>
      <c r="J69" s="1"/>
      <c r="K69" s="1"/>
      <c r="L69" s="1"/>
      <c r="M69" s="1"/>
      <c r="N69" s="1"/>
      <c r="O69" s="1"/>
      <c r="P69" s="1"/>
      <c r="Q69" s="1"/>
    </row>
    <row r="70" spans="1:17" x14ac:dyDescent="0.35">
      <c r="A70" s="297"/>
      <c r="B70" s="297"/>
      <c r="C70" s="297"/>
      <c r="D70" s="297"/>
      <c r="E70" s="297"/>
      <c r="F70" s="297"/>
      <c r="G70" s="297"/>
      <c r="H70" s="297"/>
      <c r="I70" s="297"/>
      <c r="J70" s="1"/>
      <c r="K70" s="1"/>
      <c r="L70" s="1"/>
      <c r="M70" s="1"/>
      <c r="N70" s="1"/>
      <c r="O70" s="1"/>
      <c r="P70" s="1"/>
      <c r="Q70" s="1"/>
    </row>
    <row r="71" spans="1:17" x14ac:dyDescent="0.35">
      <c r="A71" s="297"/>
      <c r="B71" s="297"/>
      <c r="C71" s="297"/>
      <c r="D71" s="297"/>
      <c r="E71" s="297"/>
      <c r="F71" s="297"/>
      <c r="G71" s="297"/>
      <c r="H71" s="297"/>
      <c r="I71" s="297"/>
      <c r="J71" s="1"/>
      <c r="K71" s="1"/>
      <c r="L71" s="1"/>
      <c r="M71" s="1"/>
      <c r="N71" s="1"/>
      <c r="O71" s="1"/>
      <c r="P71" s="1"/>
      <c r="Q71" s="1"/>
    </row>
    <row r="72" spans="1:17" x14ac:dyDescent="0.35">
      <c r="A72" s="297"/>
      <c r="B72" s="297"/>
      <c r="C72" s="297"/>
      <c r="D72" s="297"/>
      <c r="E72" s="297"/>
      <c r="F72" s="297"/>
      <c r="G72" s="297"/>
      <c r="H72" s="297"/>
      <c r="I72" s="297"/>
      <c r="J72" s="1"/>
      <c r="K72" s="1"/>
      <c r="L72" s="1"/>
      <c r="M72" s="1"/>
      <c r="N72" s="1"/>
      <c r="O72" s="1"/>
      <c r="P72" s="1"/>
      <c r="Q72" s="1"/>
    </row>
    <row r="73" spans="1:17" x14ac:dyDescent="0.35">
      <c r="A73" s="297"/>
      <c r="B73" s="297"/>
      <c r="C73" s="297"/>
      <c r="D73" s="297"/>
      <c r="E73" s="297"/>
      <c r="F73" s="297"/>
      <c r="G73" s="297"/>
      <c r="H73" s="297"/>
      <c r="I73" s="297"/>
      <c r="J73" s="1"/>
      <c r="K73" s="1"/>
      <c r="L73" s="1"/>
      <c r="M73" s="1"/>
      <c r="N73" s="1"/>
      <c r="O73" s="1"/>
      <c r="P73" s="1"/>
      <c r="Q73" s="1"/>
    </row>
    <row r="74" spans="1:17" x14ac:dyDescent="0.35">
      <c r="A74" s="297"/>
      <c r="B74" s="297"/>
      <c r="C74" s="297"/>
      <c r="D74" s="297"/>
      <c r="E74" s="297"/>
      <c r="F74" s="297"/>
      <c r="G74" s="297"/>
      <c r="H74" s="297"/>
      <c r="I74" s="297"/>
      <c r="J74" s="1"/>
      <c r="K74" s="1"/>
      <c r="L74" s="1"/>
      <c r="M74" s="1"/>
      <c r="N74" s="1"/>
      <c r="O74" s="1"/>
      <c r="P74" s="1"/>
      <c r="Q74" s="1"/>
    </row>
    <row r="75" spans="1:17" x14ac:dyDescent="0.35">
      <c r="A75" s="297"/>
      <c r="B75" s="297"/>
      <c r="C75" s="297"/>
      <c r="D75" s="297"/>
      <c r="E75" s="297"/>
      <c r="F75" s="297"/>
      <c r="G75" s="297"/>
      <c r="H75" s="297"/>
      <c r="I75" s="297"/>
      <c r="J75" s="1"/>
      <c r="K75" s="1"/>
      <c r="L75" s="1"/>
      <c r="M75" s="1"/>
      <c r="N75" s="1"/>
      <c r="O75" s="1"/>
      <c r="P75" s="1"/>
      <c r="Q75" s="1"/>
    </row>
  </sheetData>
  <mergeCells count="14">
    <mergeCell ref="M8:N8"/>
    <mergeCell ref="S8:U8"/>
    <mergeCell ref="AU7:AV7"/>
    <mergeCell ref="AW7:AY7"/>
    <mergeCell ref="AH8:AI8"/>
    <mergeCell ref="AN8:AP8"/>
    <mergeCell ref="Z7:AA7"/>
    <mergeCell ref="AB7:AD7"/>
    <mergeCell ref="BR4:BT4"/>
    <mergeCell ref="BC5:BD5"/>
    <mergeCell ref="BI5:BK5"/>
    <mergeCell ref="BP4:BQ4"/>
    <mergeCell ref="A1:B2"/>
    <mergeCell ref="C1:G2"/>
  </mergeCells>
  <pageMargins left="0.75" right="0.75" top="1" bottom="1" header="0.5" footer="0.5"/>
  <pageSetup paperSize="9" orientation="portrait" horizontalDpi="4294967292" verticalDpi="429496729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67"/>
  <sheetViews>
    <sheetView topLeftCell="B3" workbookViewId="0">
      <selection activeCell="D14" sqref="D14"/>
    </sheetView>
  </sheetViews>
  <sheetFormatPr baseColWidth="10" defaultRowHeight="15.5" x14ac:dyDescent="0.35"/>
  <cols>
    <col min="18" max="18" width="10.83203125" style="70"/>
  </cols>
  <sheetData>
    <row r="1" spans="1:11" x14ac:dyDescent="0.35">
      <c r="A1" s="368">
        <v>42509</v>
      </c>
      <c r="B1" s="355"/>
      <c r="C1" s="355" t="s">
        <v>165</v>
      </c>
      <c r="D1" s="355"/>
      <c r="E1" s="355"/>
      <c r="F1" s="355"/>
      <c r="G1" s="355"/>
    </row>
    <row r="2" spans="1:11" x14ac:dyDescent="0.35">
      <c r="A2" s="355"/>
      <c r="B2" s="355"/>
      <c r="C2" s="355"/>
      <c r="D2" s="355"/>
      <c r="E2" s="355"/>
      <c r="F2" s="355"/>
      <c r="G2" s="355"/>
    </row>
    <row r="6" spans="1:11" ht="16" thickBot="1" x14ac:dyDescent="0.4"/>
    <row r="7" spans="1:11" ht="16" thickBot="1" x14ac:dyDescent="0.4">
      <c r="A7" s="235" t="s">
        <v>97</v>
      </c>
      <c r="B7" s="236" t="s">
        <v>86</v>
      </c>
      <c r="C7" s="155" t="s">
        <v>87</v>
      </c>
      <c r="E7" s="235" t="s">
        <v>89</v>
      </c>
      <c r="F7" s="236" t="s">
        <v>86</v>
      </c>
      <c r="G7" s="155" t="s">
        <v>87</v>
      </c>
      <c r="H7" s="272"/>
      <c r="K7" s="72">
        <v>42509</v>
      </c>
    </row>
    <row r="8" spans="1:11" x14ac:dyDescent="0.35">
      <c r="A8" s="246" t="s">
        <v>162</v>
      </c>
      <c r="B8" s="244">
        <v>0.22145986074606905</v>
      </c>
      <c r="C8" s="245">
        <v>0.26849264536358186</v>
      </c>
      <c r="E8" s="246">
        <v>2</v>
      </c>
      <c r="F8" s="247">
        <v>1.2778536875133516E-2</v>
      </c>
      <c r="G8" s="248">
        <v>1.9432201324024082E-2</v>
      </c>
      <c r="H8" s="273"/>
    </row>
    <row r="9" spans="1:11" x14ac:dyDescent="0.35">
      <c r="A9" s="246" t="s">
        <v>163</v>
      </c>
      <c r="B9" s="244">
        <v>0.20854890026283024</v>
      </c>
      <c r="C9" s="245">
        <v>0.33489187070595289</v>
      </c>
      <c r="E9" s="246">
        <v>3</v>
      </c>
      <c r="F9" s="247">
        <v>1.814203492682807E-2</v>
      </c>
      <c r="G9" s="248">
        <v>5.759208741087677E-2</v>
      </c>
      <c r="H9" s="273"/>
    </row>
    <row r="10" spans="1:11" ht="16" thickBot="1" x14ac:dyDescent="0.4">
      <c r="A10" s="250" t="s">
        <v>164</v>
      </c>
      <c r="B10" s="244">
        <v>0.20762668879974178</v>
      </c>
      <c r="C10" s="245">
        <v>0.36255821459860749</v>
      </c>
      <c r="E10" s="250">
        <v>4</v>
      </c>
      <c r="F10" s="247">
        <v>6.9625438606268622E-3</v>
      </c>
      <c r="G10" s="248">
        <v>4.2261038363589583E-2</v>
      </c>
      <c r="H10" s="273"/>
    </row>
    <row r="13" spans="1:11" ht="16" thickBot="1" x14ac:dyDescent="0.4"/>
    <row r="14" spans="1:11" ht="16" thickBot="1" x14ac:dyDescent="0.4">
      <c r="A14" s="291" t="s">
        <v>97</v>
      </c>
      <c r="B14" s="251" t="s">
        <v>98</v>
      </c>
      <c r="D14" t="s">
        <v>188</v>
      </c>
      <c r="E14" t="s">
        <v>189</v>
      </c>
    </row>
    <row r="15" spans="1:11" x14ac:dyDescent="0.35">
      <c r="A15" s="246" t="s">
        <v>162</v>
      </c>
      <c r="B15" s="238">
        <f>C8-B8</f>
        <v>4.7032784617512813E-2</v>
      </c>
      <c r="D15" t="s">
        <v>90</v>
      </c>
      <c r="E15">
        <v>3.6999999999999998E-2</v>
      </c>
    </row>
    <row r="16" spans="1:11" x14ac:dyDescent="0.35">
      <c r="A16" s="246" t="s">
        <v>163</v>
      </c>
      <c r="B16" s="238">
        <f>C9-B9</f>
        <v>0.12634297044312265</v>
      </c>
      <c r="D16" s="246" t="s">
        <v>192</v>
      </c>
      <c r="E16">
        <v>4.7E-2</v>
      </c>
    </row>
    <row r="17" spans="1:24" ht="16" thickBot="1" x14ac:dyDescent="0.4">
      <c r="A17" s="250" t="s">
        <v>164</v>
      </c>
      <c r="B17" s="238">
        <f>C10-B10</f>
        <v>0.15493152579886571</v>
      </c>
      <c r="D17" s="246" t="s">
        <v>190</v>
      </c>
      <c r="E17">
        <v>0.126</v>
      </c>
    </row>
    <row r="18" spans="1:24" ht="16" thickBot="1" x14ac:dyDescent="0.4">
      <c r="D18" s="250" t="s">
        <v>191</v>
      </c>
      <c r="E18">
        <v>0.155</v>
      </c>
    </row>
    <row r="20" spans="1:24" x14ac:dyDescent="0.35">
      <c r="T20" t="s">
        <v>2</v>
      </c>
      <c r="U20" t="s">
        <v>3</v>
      </c>
      <c r="V20" t="s">
        <v>4</v>
      </c>
      <c r="W20" t="s">
        <v>5</v>
      </c>
    </row>
    <row r="21" spans="1:24" x14ac:dyDescent="0.35">
      <c r="S21">
        <v>0</v>
      </c>
      <c r="T21">
        <v>2.34</v>
      </c>
      <c r="U21" s="172">
        <v>0.5</v>
      </c>
      <c r="V21" s="100">
        <v>4.1000000000000002E-2</v>
      </c>
      <c r="W21">
        <v>0.16439999999999999</v>
      </c>
      <c r="X21">
        <f>U21-$C$3</f>
        <v>0.5</v>
      </c>
    </row>
    <row r="22" spans="1:24" x14ac:dyDescent="0.35">
      <c r="S22">
        <v>0</v>
      </c>
      <c r="T22">
        <v>2.3439999999999999</v>
      </c>
      <c r="U22" s="172">
        <v>0.48</v>
      </c>
      <c r="V22" s="100">
        <v>3.5999999999999997E-2</v>
      </c>
      <c r="W22">
        <v>0.17910000000000001</v>
      </c>
      <c r="X22">
        <f t="shared" ref="X22:X32" si="0">U22-$C$3</f>
        <v>0.48</v>
      </c>
    </row>
    <row r="23" spans="1:24" x14ac:dyDescent="0.35">
      <c r="S23">
        <v>0.1</v>
      </c>
      <c r="T23">
        <v>2.3439999999999999</v>
      </c>
      <c r="U23" s="172">
        <v>0.76</v>
      </c>
      <c r="V23" s="100">
        <v>5.5E-2</v>
      </c>
      <c r="W23">
        <v>0.1822</v>
      </c>
      <c r="X23">
        <f t="shared" si="0"/>
        <v>0.76</v>
      </c>
    </row>
    <row r="24" spans="1:24" x14ac:dyDescent="0.35">
      <c r="S24">
        <v>0.1</v>
      </c>
      <c r="T24">
        <v>2.3370000000000002</v>
      </c>
      <c r="U24" s="172">
        <v>0.69</v>
      </c>
      <c r="V24" s="100">
        <v>5.7000000000000002E-2</v>
      </c>
      <c r="W24">
        <v>0.16039999999999999</v>
      </c>
      <c r="X24">
        <f t="shared" si="0"/>
        <v>0.69</v>
      </c>
    </row>
    <row r="25" spans="1:24" x14ac:dyDescent="0.35">
      <c r="S25">
        <v>0.25</v>
      </c>
      <c r="T25">
        <v>2.3410000000000002</v>
      </c>
      <c r="U25" s="172">
        <v>1.3</v>
      </c>
      <c r="V25" s="100">
        <v>9.5000000000000001E-2</v>
      </c>
      <c r="W25">
        <v>0.17810000000000001</v>
      </c>
      <c r="X25">
        <f t="shared" si="0"/>
        <v>1.3</v>
      </c>
    </row>
    <row r="26" spans="1:24" x14ac:dyDescent="0.35">
      <c r="S26">
        <v>0.25</v>
      </c>
      <c r="T26">
        <v>2.3420000000000001</v>
      </c>
      <c r="U26" s="172">
        <v>1.4</v>
      </c>
      <c r="V26" s="100">
        <v>0.1</v>
      </c>
      <c r="W26">
        <v>0.18060000000000001</v>
      </c>
      <c r="X26">
        <f t="shared" si="0"/>
        <v>1.4</v>
      </c>
    </row>
    <row r="27" spans="1:24" x14ac:dyDescent="0.35">
      <c r="S27">
        <v>0.5</v>
      </c>
      <c r="T27">
        <v>2.343</v>
      </c>
      <c r="U27" s="172">
        <v>2.2000000000000002</v>
      </c>
      <c r="V27" s="100">
        <v>0.15</v>
      </c>
      <c r="W27">
        <v>0.19289999999999999</v>
      </c>
      <c r="X27">
        <f t="shared" si="0"/>
        <v>2.2000000000000002</v>
      </c>
    </row>
    <row r="28" spans="1:24" x14ac:dyDescent="0.35">
      <c r="S28">
        <v>0.5</v>
      </c>
      <c r="T28">
        <v>2.3410000000000002</v>
      </c>
      <c r="U28" s="172">
        <v>2.2999999999999998</v>
      </c>
      <c r="V28" s="100">
        <v>0.17</v>
      </c>
      <c r="W28">
        <v>0.1767</v>
      </c>
      <c r="X28">
        <f t="shared" si="0"/>
        <v>2.2999999999999998</v>
      </c>
    </row>
    <row r="29" spans="1:24" x14ac:dyDescent="0.35">
      <c r="S29">
        <v>0.75</v>
      </c>
      <c r="T29">
        <v>2.347</v>
      </c>
      <c r="U29" s="172">
        <v>3.1</v>
      </c>
      <c r="V29" s="100">
        <v>0.22</v>
      </c>
      <c r="W29">
        <v>0.18149999999999999</v>
      </c>
      <c r="X29">
        <f t="shared" si="0"/>
        <v>3.1</v>
      </c>
    </row>
    <row r="30" spans="1:24" x14ac:dyDescent="0.35">
      <c r="S30">
        <v>0.75</v>
      </c>
      <c r="T30">
        <v>2.3450000000000002</v>
      </c>
      <c r="U30" s="172">
        <v>3.2</v>
      </c>
      <c r="V30" s="100">
        <v>0.24</v>
      </c>
      <c r="W30">
        <v>0.1757</v>
      </c>
      <c r="X30">
        <f t="shared" si="0"/>
        <v>3.2</v>
      </c>
    </row>
    <row r="31" spans="1:24" x14ac:dyDescent="0.35">
      <c r="S31">
        <v>1</v>
      </c>
      <c r="T31">
        <v>2.3420000000000001</v>
      </c>
      <c r="U31" s="172">
        <v>4</v>
      </c>
      <c r="V31" s="100">
        <v>0.28999999999999998</v>
      </c>
      <c r="W31">
        <v>0.18260000000000001</v>
      </c>
      <c r="X31">
        <f t="shared" si="0"/>
        <v>4</v>
      </c>
    </row>
    <row r="32" spans="1:24" x14ac:dyDescent="0.35">
      <c r="S32">
        <v>1</v>
      </c>
      <c r="T32">
        <v>2.347</v>
      </c>
      <c r="U32" s="172">
        <v>4.0999999999999996</v>
      </c>
      <c r="V32" s="100">
        <v>0.3</v>
      </c>
      <c r="W32">
        <v>0.1782</v>
      </c>
      <c r="X32">
        <f t="shared" si="0"/>
        <v>4.0999999999999996</v>
      </c>
    </row>
    <row r="33" spans="2:33" x14ac:dyDescent="0.35">
      <c r="W33" s="100"/>
    </row>
    <row r="34" spans="2:33" x14ac:dyDescent="0.35">
      <c r="W34" s="100"/>
    </row>
    <row r="35" spans="2:33" x14ac:dyDescent="0.35">
      <c r="S35" s="69" t="s">
        <v>6</v>
      </c>
      <c r="T35" s="69" t="s">
        <v>2</v>
      </c>
      <c r="U35" s="69" t="s">
        <v>3</v>
      </c>
      <c r="V35" s="69" t="s">
        <v>4</v>
      </c>
      <c r="W35" s="69" t="s">
        <v>5</v>
      </c>
      <c r="X35" s="100" t="s">
        <v>100</v>
      </c>
    </row>
    <row r="36" spans="2:33" x14ac:dyDescent="0.35">
      <c r="S36" s="274" t="s">
        <v>113</v>
      </c>
      <c r="T36" s="172">
        <v>2.339</v>
      </c>
      <c r="U36" s="172">
        <v>0.73</v>
      </c>
      <c r="V36" s="172">
        <v>0.06</v>
      </c>
      <c r="W36">
        <v>0.1643</v>
      </c>
      <c r="X36">
        <f t="shared" ref="X36:X53" si="1">U36-$C$3</f>
        <v>0.73</v>
      </c>
      <c r="Y36">
        <f>(U36+0.0438)/3.6145</f>
        <v>0.21408216904136115</v>
      </c>
    </row>
    <row r="37" spans="2:33" x14ac:dyDescent="0.35">
      <c r="S37" s="274" t="s">
        <v>114</v>
      </c>
      <c r="T37" s="172">
        <v>2.343</v>
      </c>
      <c r="U37" s="172">
        <v>0.81</v>
      </c>
      <c r="V37" s="172">
        <v>6.2E-2</v>
      </c>
      <c r="W37">
        <v>0.1736</v>
      </c>
      <c r="X37">
        <f t="shared" si="1"/>
        <v>0.81</v>
      </c>
      <c r="Y37">
        <f t="shared" ref="Y37:Y53" si="2">(U37+0.0438)/3.6145</f>
        <v>0.23621524415548484</v>
      </c>
      <c r="Z37" t="s">
        <v>115</v>
      </c>
      <c r="AA37">
        <f>AVERAGE(Y36:Y38)</f>
        <v>0.22145986074606905</v>
      </c>
      <c r="AB37">
        <f>STDEV(Y36:Y38)</f>
        <v>1.2778536875133516E-2</v>
      </c>
    </row>
    <row r="38" spans="2:33" x14ac:dyDescent="0.35">
      <c r="S38" s="274" t="s">
        <v>116</v>
      </c>
      <c r="T38" s="172">
        <v>2.3370000000000002</v>
      </c>
      <c r="U38" s="172">
        <v>0.73</v>
      </c>
      <c r="V38" s="172">
        <v>6.6000000000000003E-2</v>
      </c>
      <c r="W38">
        <v>0.14799999999999999</v>
      </c>
      <c r="X38">
        <f t="shared" si="1"/>
        <v>0.73</v>
      </c>
      <c r="Y38">
        <f t="shared" si="2"/>
        <v>0.21408216904136115</v>
      </c>
    </row>
    <row r="39" spans="2:33" x14ac:dyDescent="0.35">
      <c r="S39" s="275" t="s">
        <v>127</v>
      </c>
      <c r="T39" s="172">
        <v>2.34</v>
      </c>
      <c r="U39" s="172">
        <v>0.65</v>
      </c>
      <c r="V39" s="172">
        <v>5.8000000000000003E-2</v>
      </c>
      <c r="W39" s="100">
        <v>0.15290000000000001</v>
      </c>
      <c r="X39">
        <f t="shared" si="1"/>
        <v>0.65</v>
      </c>
      <c r="Y39">
        <f t="shared" si="2"/>
        <v>0.1919490939272375</v>
      </c>
    </row>
    <row r="40" spans="2:33" x14ac:dyDescent="0.35">
      <c r="S40" s="275" t="s">
        <v>128</v>
      </c>
      <c r="T40" s="172">
        <v>2.3410000000000002</v>
      </c>
      <c r="U40" s="172">
        <v>0.7</v>
      </c>
      <c r="V40" s="172">
        <v>6.0999999999999999E-2</v>
      </c>
      <c r="W40" s="100">
        <v>0.15590000000000001</v>
      </c>
      <c r="X40">
        <f t="shared" si="1"/>
        <v>0.7</v>
      </c>
      <c r="Y40">
        <f t="shared" si="2"/>
        <v>0.20578226587356477</v>
      </c>
      <c r="Z40" t="s">
        <v>129</v>
      </c>
      <c r="AA40">
        <f>AVERAGE(Y39:Y41)</f>
        <v>0.20854890026283024</v>
      </c>
      <c r="AB40">
        <f>STDEV(Y39:Y41)</f>
        <v>1.814203492682807E-2</v>
      </c>
    </row>
    <row r="41" spans="2:33" x14ac:dyDescent="0.35">
      <c r="S41" s="275" t="s">
        <v>130</v>
      </c>
      <c r="T41" s="172">
        <v>2.3380000000000001</v>
      </c>
      <c r="U41" s="172">
        <v>0.78</v>
      </c>
      <c r="V41" s="172">
        <v>6.4000000000000001E-2</v>
      </c>
      <c r="W41" s="100">
        <v>0.1643</v>
      </c>
      <c r="X41">
        <f t="shared" si="1"/>
        <v>0.78</v>
      </c>
      <c r="Y41">
        <f t="shared" si="2"/>
        <v>0.22791534098768848</v>
      </c>
    </row>
    <row r="42" spans="2:33" x14ac:dyDescent="0.35">
      <c r="S42" s="274" t="s">
        <v>139</v>
      </c>
      <c r="T42" s="172">
        <v>2.3380000000000001</v>
      </c>
      <c r="U42" s="172">
        <v>0.68</v>
      </c>
      <c r="V42" s="172">
        <v>5.3999999999999999E-2</v>
      </c>
      <c r="W42" s="100">
        <v>0.16800000000000001</v>
      </c>
      <c r="X42">
        <f t="shared" si="1"/>
        <v>0.68</v>
      </c>
      <c r="Y42">
        <f t="shared" si="2"/>
        <v>0.20024899709503388</v>
      </c>
    </row>
    <row r="43" spans="2:33" x14ac:dyDescent="0.35">
      <c r="S43" s="274" t="s">
        <v>140</v>
      </c>
      <c r="T43" s="172">
        <v>2.3359999999999999</v>
      </c>
      <c r="U43" s="172">
        <v>0.73</v>
      </c>
      <c r="V43" s="172">
        <v>5.8999999999999997E-2</v>
      </c>
      <c r="W43" s="100">
        <v>0.16550000000000001</v>
      </c>
      <c r="X43">
        <f t="shared" si="1"/>
        <v>0.73</v>
      </c>
      <c r="Y43">
        <f t="shared" si="2"/>
        <v>0.21408216904136115</v>
      </c>
      <c r="Z43" t="s">
        <v>141</v>
      </c>
      <c r="AA43">
        <f>AVERAGE(Y42:Y44)</f>
        <v>0.20762668879974178</v>
      </c>
      <c r="AB43">
        <f>STDEV(Y42:Y44)</f>
        <v>6.9625438606268622E-3</v>
      </c>
    </row>
    <row r="44" spans="2:33" x14ac:dyDescent="0.35">
      <c r="S44" s="274" t="s">
        <v>142</v>
      </c>
      <c r="T44" s="172">
        <v>2.339</v>
      </c>
      <c r="U44" s="172">
        <v>0.71</v>
      </c>
      <c r="V44" s="172">
        <v>5.8000000000000003E-2</v>
      </c>
      <c r="W44" s="100">
        <v>0.1646</v>
      </c>
      <c r="X44">
        <f t="shared" si="1"/>
        <v>0.71</v>
      </c>
      <c r="Y44">
        <f t="shared" si="2"/>
        <v>0.20854890026283024</v>
      </c>
    </row>
    <row r="45" spans="2:33" x14ac:dyDescent="0.35">
      <c r="S45" s="275" t="s">
        <v>11</v>
      </c>
      <c r="T45" s="172">
        <v>2.339</v>
      </c>
      <c r="U45" s="172">
        <v>0.86</v>
      </c>
      <c r="V45" s="172">
        <v>6.2E-2</v>
      </c>
      <c r="W45">
        <v>0.184</v>
      </c>
      <c r="X45">
        <f t="shared" si="1"/>
        <v>0.86</v>
      </c>
      <c r="Y45">
        <f t="shared" si="2"/>
        <v>0.25004841610181211</v>
      </c>
    </row>
    <row r="46" spans="2:33" x14ac:dyDescent="0.35">
      <c r="S46" s="275" t="s">
        <v>15</v>
      </c>
      <c r="T46" s="172">
        <v>2.343</v>
      </c>
      <c r="U46" s="172">
        <v>1</v>
      </c>
      <c r="V46" s="172">
        <v>7.9000000000000001E-2</v>
      </c>
      <c r="W46">
        <v>0.1701</v>
      </c>
      <c r="X46">
        <f t="shared" si="1"/>
        <v>1</v>
      </c>
      <c r="Y46">
        <f t="shared" si="2"/>
        <v>0.28878129755152859</v>
      </c>
      <c r="Z46" t="s">
        <v>119</v>
      </c>
      <c r="AA46">
        <f>AVERAGE(Y45:Y47)</f>
        <v>0.26849264536358186</v>
      </c>
      <c r="AB46">
        <f>STDEV(Y45:Y47)</f>
        <v>1.9432201324024082E-2</v>
      </c>
      <c r="AD46" s="100"/>
      <c r="AE46" s="100"/>
      <c r="AG46" s="100"/>
    </row>
    <row r="47" spans="2:33" x14ac:dyDescent="0.35">
      <c r="S47" s="275" t="s">
        <v>19</v>
      </c>
      <c r="T47" s="172">
        <v>2.343</v>
      </c>
      <c r="U47" s="172">
        <v>0.92</v>
      </c>
      <c r="V47" s="172">
        <v>6.9000000000000006E-2</v>
      </c>
      <c r="W47">
        <v>0.17610000000000001</v>
      </c>
      <c r="X47">
        <f t="shared" si="1"/>
        <v>0.92</v>
      </c>
      <c r="Y47">
        <f t="shared" si="2"/>
        <v>0.26664822243740488</v>
      </c>
      <c r="Z47" s="253"/>
      <c r="AE47" s="100"/>
      <c r="AF47" s="100"/>
    </row>
    <row r="48" spans="2:33" x14ac:dyDescent="0.35">
      <c r="B48">
        <v>0.5</v>
      </c>
      <c r="C48" s="282">
        <v>4.7032784617512813E-2</v>
      </c>
      <c r="S48" s="274" t="s">
        <v>156</v>
      </c>
      <c r="T48" s="172">
        <v>2.3370000000000002</v>
      </c>
      <c r="U48" s="172">
        <v>1</v>
      </c>
      <c r="V48" s="172">
        <v>7.4999999999999997E-2</v>
      </c>
      <c r="W48">
        <v>0.18410000000000001</v>
      </c>
      <c r="X48">
        <f t="shared" si="1"/>
        <v>1</v>
      </c>
      <c r="Y48">
        <f t="shared" si="2"/>
        <v>0.28878129755152859</v>
      </c>
      <c r="AD48" s="100"/>
      <c r="AE48" s="100"/>
      <c r="AG48" s="100"/>
    </row>
    <row r="49" spans="2:32" x14ac:dyDescent="0.35">
      <c r="B49">
        <v>1</v>
      </c>
      <c r="C49" s="282">
        <v>0.12634297044312265</v>
      </c>
      <c r="S49" s="274" t="s">
        <v>157</v>
      </c>
      <c r="T49" s="172">
        <v>2.343</v>
      </c>
      <c r="U49" s="172">
        <v>1.4</v>
      </c>
      <c r="V49" s="172">
        <v>9.8000000000000004E-2</v>
      </c>
      <c r="W49">
        <v>0.18729999999999999</v>
      </c>
      <c r="X49">
        <f t="shared" si="1"/>
        <v>1.4</v>
      </c>
      <c r="Y49">
        <f t="shared" si="2"/>
        <v>0.39944667312214688</v>
      </c>
      <c r="Z49" t="s">
        <v>133</v>
      </c>
      <c r="AA49">
        <f>AVERAGE(Y48:Y50)</f>
        <v>0.33489187070595289</v>
      </c>
      <c r="AB49">
        <f>STDEV(Y48:Y50)</f>
        <v>5.759208741087677E-2</v>
      </c>
      <c r="AE49" s="100"/>
      <c r="AF49" s="100"/>
    </row>
    <row r="50" spans="2:32" x14ac:dyDescent="0.35">
      <c r="B50">
        <v>2</v>
      </c>
      <c r="C50" s="282">
        <v>0.15493152579886571</v>
      </c>
      <c r="S50" s="274" t="s">
        <v>158</v>
      </c>
      <c r="T50" s="172">
        <v>2.3370000000000002</v>
      </c>
      <c r="U50" s="172">
        <v>1.1000000000000001</v>
      </c>
      <c r="V50" s="172">
        <v>7.5999999999999998E-2</v>
      </c>
      <c r="W50">
        <v>0.1885</v>
      </c>
      <c r="X50">
        <f t="shared" si="1"/>
        <v>1.1000000000000001</v>
      </c>
      <c r="Y50">
        <f t="shared" si="2"/>
        <v>0.31644764144418319</v>
      </c>
      <c r="AD50" s="100"/>
      <c r="AE50" s="100"/>
      <c r="AF50" s="100"/>
    </row>
    <row r="51" spans="2:32" x14ac:dyDescent="0.35">
      <c r="S51" s="275" t="s">
        <v>159</v>
      </c>
      <c r="T51" s="172">
        <v>2.3330000000000002</v>
      </c>
      <c r="U51" s="172">
        <v>1.3</v>
      </c>
      <c r="V51" s="172">
        <v>8.6999999999999994E-2</v>
      </c>
      <c r="W51">
        <v>0.2009</v>
      </c>
      <c r="X51">
        <f t="shared" si="1"/>
        <v>1.3</v>
      </c>
      <c r="Y51">
        <f t="shared" si="2"/>
        <v>0.37178032922949233</v>
      </c>
    </row>
    <row r="52" spans="2:32" x14ac:dyDescent="0.35">
      <c r="S52" s="275" t="s">
        <v>160</v>
      </c>
      <c r="T52" s="172">
        <v>2.335</v>
      </c>
      <c r="U52" s="172">
        <v>1.4</v>
      </c>
      <c r="V52" s="172">
        <v>0.1</v>
      </c>
      <c r="W52">
        <v>0.19070000000000001</v>
      </c>
      <c r="X52">
        <f t="shared" si="1"/>
        <v>1.4</v>
      </c>
      <c r="Y52">
        <f t="shared" si="2"/>
        <v>0.39944667312214688</v>
      </c>
      <c r="Z52" t="s">
        <v>145</v>
      </c>
      <c r="AA52">
        <f>AVERAGE(Y51:Y53)</f>
        <v>0.36255821459860749</v>
      </c>
      <c r="AB52">
        <f>STDEV(Y51:Y53)</f>
        <v>4.2261038363589583E-2</v>
      </c>
    </row>
    <row r="53" spans="2:32" x14ac:dyDescent="0.35">
      <c r="S53" s="275" t="s">
        <v>161</v>
      </c>
      <c r="T53" s="172">
        <v>2.335</v>
      </c>
      <c r="U53" s="172">
        <v>1.1000000000000001</v>
      </c>
      <c r="V53" s="172">
        <v>0.08</v>
      </c>
      <c r="W53">
        <v>0.18029999999999999</v>
      </c>
      <c r="X53">
        <f t="shared" si="1"/>
        <v>1.1000000000000001</v>
      </c>
      <c r="Y53">
        <f t="shared" si="2"/>
        <v>0.31644764144418319</v>
      </c>
    </row>
    <row r="58" spans="2:32" x14ac:dyDescent="0.35">
      <c r="AC58" s="100" t="s">
        <v>2</v>
      </c>
      <c r="AD58" s="100" t="s">
        <v>3</v>
      </c>
      <c r="AE58" t="s">
        <v>4</v>
      </c>
      <c r="AF58" t="s">
        <v>5</v>
      </c>
    </row>
    <row r="59" spans="2:32" x14ac:dyDescent="0.35">
      <c r="AC59" s="100">
        <v>2.339</v>
      </c>
      <c r="AD59" s="100">
        <v>0.86</v>
      </c>
      <c r="AE59" s="100">
        <v>6.2E-2</v>
      </c>
      <c r="AF59">
        <v>0.184</v>
      </c>
    </row>
    <row r="60" spans="2:32" x14ac:dyDescent="0.35">
      <c r="AC60" s="100">
        <v>2.343</v>
      </c>
      <c r="AD60" s="100">
        <v>1</v>
      </c>
      <c r="AE60" s="100">
        <v>7.9000000000000001E-2</v>
      </c>
      <c r="AF60">
        <v>0.1701</v>
      </c>
    </row>
    <row r="61" spans="2:32" x14ac:dyDescent="0.35">
      <c r="AC61" s="100">
        <v>2.343</v>
      </c>
      <c r="AD61" s="100">
        <v>0.92</v>
      </c>
      <c r="AE61" s="100">
        <v>6.9000000000000006E-2</v>
      </c>
      <c r="AF61">
        <v>0.17610000000000001</v>
      </c>
    </row>
    <row r="62" spans="2:32" x14ac:dyDescent="0.35">
      <c r="AC62" s="100">
        <v>2.3370000000000002</v>
      </c>
      <c r="AD62" s="100">
        <v>1</v>
      </c>
      <c r="AE62" s="100">
        <v>7.4999999999999997E-2</v>
      </c>
      <c r="AF62">
        <v>0.18410000000000001</v>
      </c>
    </row>
    <row r="63" spans="2:32" x14ac:dyDescent="0.35">
      <c r="AC63">
        <v>2.343</v>
      </c>
      <c r="AD63">
        <v>1.4</v>
      </c>
      <c r="AE63" s="100">
        <v>9.8000000000000004E-2</v>
      </c>
      <c r="AF63">
        <v>0.18729999999999999</v>
      </c>
    </row>
    <row r="64" spans="2:32" x14ac:dyDescent="0.35">
      <c r="AC64">
        <v>2.3370000000000002</v>
      </c>
      <c r="AD64">
        <v>1.1000000000000001</v>
      </c>
      <c r="AE64" s="100">
        <v>7.5999999999999998E-2</v>
      </c>
      <c r="AF64">
        <v>0.1885</v>
      </c>
    </row>
    <row r="65" spans="29:32" x14ac:dyDescent="0.35">
      <c r="AC65">
        <v>2.3330000000000002</v>
      </c>
      <c r="AD65">
        <v>1.3</v>
      </c>
      <c r="AE65" s="100">
        <v>8.6999999999999994E-2</v>
      </c>
      <c r="AF65">
        <v>0.2009</v>
      </c>
    </row>
    <row r="66" spans="29:32" x14ac:dyDescent="0.35">
      <c r="AC66">
        <v>2.335</v>
      </c>
      <c r="AD66">
        <v>1.4</v>
      </c>
      <c r="AE66" s="100">
        <v>0.1</v>
      </c>
      <c r="AF66">
        <v>0.19070000000000001</v>
      </c>
    </row>
    <row r="67" spans="29:32" x14ac:dyDescent="0.35">
      <c r="AC67">
        <v>2.335</v>
      </c>
      <c r="AD67">
        <v>1.1000000000000001</v>
      </c>
      <c r="AE67" s="100">
        <v>0.08</v>
      </c>
      <c r="AF67">
        <v>0.18029999999999999</v>
      </c>
    </row>
  </sheetData>
  <mergeCells count="2">
    <mergeCell ref="A1:B2"/>
    <mergeCell ref="C1:G2"/>
  </mergeCells>
  <pageMargins left="0.75" right="0.75" top="1" bottom="1" header="0.5" footer="0.5"/>
  <pageSetup paperSize="9" orientation="portrait" horizontalDpi="4294967292" verticalDpi="429496729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53"/>
  <sheetViews>
    <sheetView topLeftCell="S14" zoomScale="84" zoomScaleNormal="84" workbookViewId="0">
      <selection activeCell="AD22" sqref="AD22"/>
    </sheetView>
  </sheetViews>
  <sheetFormatPr baseColWidth="10" defaultRowHeight="15.5" x14ac:dyDescent="0.35"/>
  <cols>
    <col min="9" max="9" width="10.83203125" style="70"/>
  </cols>
  <sheetData>
    <row r="1" spans="1:27" x14ac:dyDescent="0.35">
      <c r="A1" s="352">
        <v>42572</v>
      </c>
      <c r="B1" s="367"/>
      <c r="C1" s="355" t="s">
        <v>172</v>
      </c>
      <c r="D1" s="355"/>
      <c r="E1" s="355"/>
      <c r="F1" s="355"/>
      <c r="G1" s="355"/>
    </row>
    <row r="2" spans="1:27" x14ac:dyDescent="0.35">
      <c r="A2" s="367"/>
      <c r="B2" s="367"/>
      <c r="C2" s="355"/>
      <c r="D2" s="355"/>
      <c r="E2" s="355"/>
      <c r="F2" s="355"/>
      <c r="G2" s="355"/>
    </row>
    <row r="6" spans="1:27" x14ac:dyDescent="0.35">
      <c r="A6" t="s">
        <v>168</v>
      </c>
      <c r="B6" t="s">
        <v>86</v>
      </c>
      <c r="C6" t="s">
        <v>87</v>
      </c>
      <c r="E6" t="s">
        <v>169</v>
      </c>
      <c r="F6" t="s">
        <v>86</v>
      </c>
      <c r="G6" t="s">
        <v>87</v>
      </c>
      <c r="K6" s="69" t="s">
        <v>2</v>
      </c>
      <c r="L6" s="69" t="s">
        <v>3</v>
      </c>
      <c r="M6" s="69" t="s">
        <v>4</v>
      </c>
      <c r="N6" s="69" t="s">
        <v>5</v>
      </c>
      <c r="O6" s="69" t="s">
        <v>173</v>
      </c>
      <c r="X6" t="s">
        <v>168</v>
      </c>
      <c r="Y6" t="s">
        <v>193</v>
      </c>
      <c r="Z6" t="s">
        <v>194</v>
      </c>
    </row>
    <row r="7" spans="1:27" x14ac:dyDescent="0.35">
      <c r="A7" t="s">
        <v>170</v>
      </c>
      <c r="B7">
        <v>0.24034839924670434</v>
      </c>
      <c r="C7">
        <v>0.31567796610169491</v>
      </c>
      <c r="E7">
        <v>1</v>
      </c>
      <c r="F7">
        <v>8.1546648190625164E-3</v>
      </c>
      <c r="G7">
        <v>0</v>
      </c>
      <c r="J7">
        <v>0</v>
      </c>
      <c r="K7" s="172">
        <v>2.2949999999999999</v>
      </c>
      <c r="L7" s="100">
        <v>0.31</v>
      </c>
      <c r="M7" s="100">
        <v>2.3E-2</v>
      </c>
      <c r="N7">
        <v>0.219</v>
      </c>
      <c r="O7" s="100">
        <f>L7-$C$2</f>
        <v>0.31</v>
      </c>
      <c r="X7" t="s">
        <v>195</v>
      </c>
      <c r="Y7">
        <v>0.24034839924670434</v>
      </c>
      <c r="Z7">
        <v>0.31567796610169491</v>
      </c>
    </row>
    <row r="8" spans="1:27" x14ac:dyDescent="0.35">
      <c r="A8" t="s">
        <v>171</v>
      </c>
      <c r="B8">
        <v>0.11793785310734464</v>
      </c>
      <c r="C8">
        <v>0.15324858757062146</v>
      </c>
      <c r="E8">
        <v>2</v>
      </c>
      <c r="F8">
        <v>2.6659019898554979E-2</v>
      </c>
      <c r="G8">
        <v>4.9936919575321185E-3</v>
      </c>
      <c r="J8">
        <v>0.1</v>
      </c>
      <c r="K8" s="172">
        <v>2.3849999999999998</v>
      </c>
      <c r="L8" s="100">
        <v>0.4</v>
      </c>
      <c r="M8" s="100">
        <v>3.7999999999999999E-2</v>
      </c>
      <c r="N8">
        <v>0.17419999999999999</v>
      </c>
      <c r="O8" s="100"/>
      <c r="X8" t="s">
        <v>172</v>
      </c>
      <c r="Y8">
        <v>0.11793785310734464</v>
      </c>
      <c r="Z8">
        <v>0.15324858757062146</v>
      </c>
    </row>
    <row r="9" spans="1:27" x14ac:dyDescent="0.35">
      <c r="J9">
        <v>0.25</v>
      </c>
      <c r="K9" s="172">
        <v>2.2930000000000001</v>
      </c>
      <c r="L9" s="100">
        <v>1</v>
      </c>
      <c r="M9" s="100">
        <v>6.9000000000000006E-2</v>
      </c>
      <c r="N9">
        <v>0.24679999999999999</v>
      </c>
      <c r="O9" s="100">
        <f>L9-$C$2</f>
        <v>1</v>
      </c>
      <c r="Z9">
        <v>0.15324858757062146</v>
      </c>
    </row>
    <row r="10" spans="1:27" x14ac:dyDescent="0.35">
      <c r="J10">
        <v>0.5</v>
      </c>
      <c r="K10" s="172">
        <v>2.2949999999999999</v>
      </c>
      <c r="L10" s="100">
        <v>1.7</v>
      </c>
      <c r="M10" s="100">
        <v>0.11</v>
      </c>
      <c r="N10">
        <v>0.24629999999999999</v>
      </c>
      <c r="O10" s="100">
        <f>L10-$C$2</f>
        <v>1.7</v>
      </c>
    </row>
    <row r="11" spans="1:27" ht="16" thickBot="1" x14ac:dyDescent="0.4">
      <c r="J11">
        <v>0.75</v>
      </c>
      <c r="K11" s="172">
        <v>2.294</v>
      </c>
      <c r="L11" s="100">
        <v>2.5</v>
      </c>
      <c r="M11" s="100">
        <v>0.17</v>
      </c>
      <c r="N11">
        <v>0.2409</v>
      </c>
      <c r="O11" s="100">
        <f>L11-$C$2</f>
        <v>2.5</v>
      </c>
    </row>
    <row r="12" spans="1:27" ht="16" thickBot="1" x14ac:dyDescent="0.4">
      <c r="A12" s="235" t="s">
        <v>97</v>
      </c>
      <c r="B12" s="283" t="s">
        <v>98</v>
      </c>
      <c r="J12">
        <v>1</v>
      </c>
      <c r="K12" s="172">
        <v>2.298</v>
      </c>
      <c r="L12">
        <v>3.1</v>
      </c>
      <c r="M12" s="100">
        <v>0.22</v>
      </c>
      <c r="N12">
        <v>0.2364</v>
      </c>
      <c r="O12" s="100">
        <f>L12-$C$2</f>
        <v>3.1</v>
      </c>
      <c r="X12" s="291" t="s">
        <v>196</v>
      </c>
      <c r="Y12" s="292" t="s">
        <v>98</v>
      </c>
      <c r="Z12" s="293" t="s">
        <v>188</v>
      </c>
      <c r="AA12" s="293" t="s">
        <v>197</v>
      </c>
    </row>
    <row r="13" spans="1:27" x14ac:dyDescent="0.35">
      <c r="A13" s="246">
        <v>1</v>
      </c>
      <c r="B13" s="284">
        <f>C7-B7</f>
        <v>7.5329566854990565E-2</v>
      </c>
      <c r="L13" s="172"/>
      <c r="M13" s="100"/>
      <c r="X13" s="246">
        <v>1</v>
      </c>
      <c r="Y13" s="284">
        <f>Z7-Y7</f>
        <v>7.5329566854990565E-2</v>
      </c>
      <c r="Z13" s="293" t="s">
        <v>198</v>
      </c>
      <c r="AA13">
        <v>7.4999999999999997E-2</v>
      </c>
    </row>
    <row r="14" spans="1:27" ht="16" thickBot="1" x14ac:dyDescent="0.4">
      <c r="A14" s="250">
        <v>2</v>
      </c>
      <c r="B14" s="285">
        <f>C8-B8</f>
        <v>3.5310734463276816E-2</v>
      </c>
      <c r="L14" s="172"/>
      <c r="M14" s="100"/>
      <c r="X14" s="250">
        <v>2</v>
      </c>
      <c r="Y14" s="285">
        <f>Z8-Y8</f>
        <v>3.5310734463276816E-2</v>
      </c>
      <c r="Z14" s="293" t="s">
        <v>199</v>
      </c>
      <c r="AA14">
        <v>3.5000000000000003E-2</v>
      </c>
    </row>
    <row r="15" spans="1:27" x14ac:dyDescent="0.35">
      <c r="J15" s="69" t="s">
        <v>6</v>
      </c>
      <c r="K15" s="69" t="s">
        <v>2</v>
      </c>
      <c r="L15" s="69" t="s">
        <v>3</v>
      </c>
      <c r="M15" s="69" t="s">
        <v>4</v>
      </c>
      <c r="N15" s="69" t="s">
        <v>5</v>
      </c>
      <c r="O15" s="69" t="s">
        <v>100</v>
      </c>
      <c r="P15" s="69" t="s">
        <v>1</v>
      </c>
      <c r="Q15" s="69" t="s">
        <v>7</v>
      </c>
      <c r="R15" s="69" t="s">
        <v>174</v>
      </c>
      <c r="S15" s="69" t="s">
        <v>175</v>
      </c>
    </row>
    <row r="16" spans="1:27" x14ac:dyDescent="0.35">
      <c r="J16" s="274" t="s">
        <v>101</v>
      </c>
      <c r="K16" s="172">
        <v>2.2959999999999998</v>
      </c>
      <c r="L16">
        <v>1</v>
      </c>
      <c r="M16" s="100">
        <v>6.7000000000000004E-2</v>
      </c>
      <c r="N16">
        <v>0.25430000000000003</v>
      </c>
      <c r="O16" s="100">
        <f t="shared" ref="O16:O27" si="0">L16-$C$2</f>
        <v>1</v>
      </c>
      <c r="P16" s="255">
        <f>(O16+0.004)/2.832</f>
        <v>0.35451977401129947</v>
      </c>
    </row>
    <row r="17" spans="10:20" x14ac:dyDescent="0.35">
      <c r="J17" s="274" t="s">
        <v>102</v>
      </c>
      <c r="K17" s="172">
        <v>2.29</v>
      </c>
      <c r="L17">
        <v>1</v>
      </c>
      <c r="M17" s="100">
        <v>7.0999999999999994E-2</v>
      </c>
      <c r="N17">
        <v>0.23419999999999999</v>
      </c>
      <c r="O17" s="100">
        <f t="shared" si="0"/>
        <v>1</v>
      </c>
      <c r="P17" s="255">
        <f t="shared" ref="P17:P27" si="1">(O17+0.004)/2.832</f>
        <v>0.35451977401129947</v>
      </c>
      <c r="Q17" s="255">
        <f>AVERAGE(P16:P18)</f>
        <v>0.34981167608286251</v>
      </c>
      <c r="R17">
        <f>STDEV(P16:P18)</f>
        <v>8.154664819062532E-3</v>
      </c>
      <c r="S17">
        <f>R17/Q17</f>
        <v>2.3311585566202987E-2</v>
      </c>
    </row>
    <row r="18" spans="10:20" x14ac:dyDescent="0.35">
      <c r="J18" s="274" t="s">
        <v>104</v>
      </c>
      <c r="K18" s="172">
        <v>2.2909999999999999</v>
      </c>
      <c r="L18" s="100">
        <v>0.96</v>
      </c>
      <c r="M18" s="100">
        <v>7.0999999999999994E-2</v>
      </c>
      <c r="N18">
        <v>0.22489999999999999</v>
      </c>
      <c r="O18" s="100">
        <f t="shared" si="0"/>
        <v>0.96</v>
      </c>
      <c r="P18" s="255">
        <f t="shared" si="1"/>
        <v>0.3403954802259887</v>
      </c>
    </row>
    <row r="19" spans="10:20" x14ac:dyDescent="0.35">
      <c r="J19" s="275" t="s">
        <v>105</v>
      </c>
      <c r="K19" s="172">
        <v>2.29</v>
      </c>
      <c r="L19">
        <v>1.2</v>
      </c>
      <c r="M19" s="100">
        <v>8.4000000000000005E-2</v>
      </c>
      <c r="N19">
        <v>0.23319999999999999</v>
      </c>
      <c r="O19" s="100">
        <f t="shared" si="0"/>
        <v>1.2</v>
      </c>
      <c r="P19" s="255">
        <f t="shared" si="1"/>
        <v>0.4251412429378531</v>
      </c>
    </row>
    <row r="20" spans="10:20" x14ac:dyDescent="0.35">
      <c r="J20" s="275" t="s">
        <v>106</v>
      </c>
      <c r="K20" s="172">
        <v>2.2909999999999999</v>
      </c>
      <c r="L20" s="100">
        <v>1.2</v>
      </c>
      <c r="M20" s="100">
        <v>8.5999999999999993E-2</v>
      </c>
      <c r="N20">
        <v>0.23269999999999999</v>
      </c>
      <c r="O20" s="100">
        <f t="shared" si="0"/>
        <v>1.2</v>
      </c>
      <c r="P20" s="255">
        <f t="shared" si="1"/>
        <v>0.4251412429378531</v>
      </c>
      <c r="Q20" s="255">
        <f>AVERAGE(P19:P21)</f>
        <v>0.4251412429378531</v>
      </c>
      <c r="R20">
        <f>STDEV(P19:P21)</f>
        <v>0</v>
      </c>
      <c r="S20">
        <f>R20/Q20</f>
        <v>0</v>
      </c>
    </row>
    <row r="21" spans="10:20" x14ac:dyDescent="0.35">
      <c r="J21" s="275" t="s">
        <v>108</v>
      </c>
      <c r="K21" s="172">
        <v>2.2949999999999999</v>
      </c>
      <c r="L21" s="100">
        <v>1.2</v>
      </c>
      <c r="M21" s="100">
        <v>8.4000000000000005E-2</v>
      </c>
      <c r="N21">
        <v>0.23549999999999999</v>
      </c>
      <c r="O21" s="100">
        <f t="shared" si="0"/>
        <v>1.2</v>
      </c>
      <c r="P21" s="255">
        <f t="shared" si="1"/>
        <v>0.4251412429378531</v>
      </c>
    </row>
    <row r="22" spans="10:20" x14ac:dyDescent="0.35">
      <c r="J22" s="274" t="s">
        <v>113</v>
      </c>
      <c r="K22" s="172">
        <v>2.3420000000000001</v>
      </c>
      <c r="L22" s="100">
        <v>0.66</v>
      </c>
      <c r="M22" s="100">
        <v>5.1999999999999998E-2</v>
      </c>
      <c r="N22">
        <v>0.2094</v>
      </c>
      <c r="O22" s="100">
        <f t="shared" si="0"/>
        <v>0.66</v>
      </c>
      <c r="P22" s="255">
        <f t="shared" si="1"/>
        <v>0.23446327683615822</v>
      </c>
    </row>
    <row r="23" spans="10:20" x14ac:dyDescent="0.35">
      <c r="J23" s="274" t="s">
        <v>114</v>
      </c>
      <c r="K23" s="172">
        <v>2.2919999999999998</v>
      </c>
      <c r="L23" s="100">
        <v>0.81</v>
      </c>
      <c r="M23" s="100">
        <v>5.2999999999999999E-2</v>
      </c>
      <c r="N23">
        <v>0.25309999999999999</v>
      </c>
      <c r="O23" s="100">
        <f t="shared" si="0"/>
        <v>0.81</v>
      </c>
      <c r="P23" s="255">
        <f t="shared" si="1"/>
        <v>0.28742937853107348</v>
      </c>
      <c r="Q23" s="255">
        <f>AVERAGE(P22:P24)</f>
        <v>0.26271186440677968</v>
      </c>
      <c r="R23">
        <f>STDEV(P22:P24)</f>
        <v>2.6659019898554907E-2</v>
      </c>
      <c r="S23">
        <f>R23/Q23</f>
        <v>0.10147626929127351</v>
      </c>
    </row>
    <row r="24" spans="10:20" x14ac:dyDescent="0.35">
      <c r="J24" s="274" t="s">
        <v>116</v>
      </c>
      <c r="K24" s="172">
        <v>2.2909999999999999</v>
      </c>
      <c r="L24" s="100">
        <v>0.75</v>
      </c>
      <c r="M24" s="100">
        <v>5.0999999999999997E-2</v>
      </c>
      <c r="N24">
        <v>0.2424</v>
      </c>
      <c r="O24" s="100">
        <f t="shared" si="0"/>
        <v>0.75</v>
      </c>
      <c r="P24" s="255">
        <f t="shared" si="1"/>
        <v>0.26624293785310738</v>
      </c>
    </row>
    <row r="25" spans="10:20" x14ac:dyDescent="0.35">
      <c r="J25" s="275" t="s">
        <v>117</v>
      </c>
      <c r="K25" s="172">
        <v>2.2919999999999998</v>
      </c>
      <c r="L25" s="100">
        <v>0.63</v>
      </c>
      <c r="M25" s="100">
        <v>0.04</v>
      </c>
      <c r="N25">
        <v>0.26369999999999999</v>
      </c>
      <c r="O25" s="100">
        <f t="shared" si="0"/>
        <v>0.63</v>
      </c>
      <c r="P25" s="255">
        <f t="shared" si="1"/>
        <v>0.22387005649717515</v>
      </c>
    </row>
    <row r="26" spans="10:20" x14ac:dyDescent="0.35">
      <c r="J26" s="275" t="s">
        <v>118</v>
      </c>
      <c r="K26" s="172">
        <v>2.2959999999999998</v>
      </c>
      <c r="L26" s="100">
        <v>0.4</v>
      </c>
      <c r="M26" s="100">
        <v>2.8000000000000001E-2</v>
      </c>
      <c r="N26">
        <v>0.24010000000000001</v>
      </c>
      <c r="O26" s="100">
        <f t="shared" si="0"/>
        <v>0.4</v>
      </c>
      <c r="P26" s="255"/>
      <c r="Q26" s="255">
        <f>AVERAGE(P25:P27)</f>
        <v>0.22740112994350284</v>
      </c>
      <c r="R26">
        <f>STDEV(P25:P27)</f>
        <v>4.993691957532128E-3</v>
      </c>
      <c r="S26">
        <f>R26/Q26</f>
        <v>2.1959837925048114E-2</v>
      </c>
    </row>
    <row r="27" spans="10:20" x14ac:dyDescent="0.35">
      <c r="J27" s="275" t="s">
        <v>120</v>
      </c>
      <c r="K27" s="172">
        <v>2.294</v>
      </c>
      <c r="L27" s="100">
        <v>0.65</v>
      </c>
      <c r="M27" s="100">
        <v>4.3999999999999997E-2</v>
      </c>
      <c r="N27">
        <v>0.2457</v>
      </c>
      <c r="O27" s="100">
        <f t="shared" si="0"/>
        <v>0.65</v>
      </c>
      <c r="P27" s="255">
        <f t="shared" si="1"/>
        <v>0.23093220338983053</v>
      </c>
    </row>
    <row r="29" spans="10:20" x14ac:dyDescent="0.35">
      <c r="R29" s="100"/>
      <c r="S29" s="100"/>
    </row>
    <row r="31" spans="10:20" x14ac:dyDescent="0.35">
      <c r="S31" s="100"/>
    </row>
    <row r="32" spans="10:20" x14ac:dyDescent="0.35">
      <c r="P32" s="100"/>
      <c r="Q32" s="100"/>
      <c r="S32" s="100"/>
      <c r="T32" s="100"/>
    </row>
    <row r="33" spans="11:22" x14ac:dyDescent="0.35">
      <c r="L33" s="253"/>
      <c r="Q33" t="s">
        <v>7</v>
      </c>
      <c r="R33" t="s">
        <v>174</v>
      </c>
      <c r="S33" t="s">
        <v>175</v>
      </c>
      <c r="T33" t="s">
        <v>176</v>
      </c>
    </row>
    <row r="34" spans="11:22" x14ac:dyDescent="0.35">
      <c r="P34" s="100" t="s">
        <v>103</v>
      </c>
      <c r="Q34" s="172">
        <v>0.24034839924670434</v>
      </c>
      <c r="R34" s="172">
        <v>8.1546648190625164E-3</v>
      </c>
      <c r="S34">
        <v>3.3928517288322788E-2</v>
      </c>
      <c r="T34" s="172">
        <f>Q35-Q34</f>
        <v>7.5329566854990565E-2</v>
      </c>
    </row>
    <row r="35" spans="11:22" x14ac:dyDescent="0.35">
      <c r="K35" s="172"/>
      <c r="P35" t="s">
        <v>107</v>
      </c>
      <c r="Q35" s="172">
        <v>0.31567796610169491</v>
      </c>
      <c r="R35" s="172">
        <v>0</v>
      </c>
      <c r="S35">
        <v>0</v>
      </c>
      <c r="V35" s="100"/>
    </row>
    <row r="36" spans="11:22" x14ac:dyDescent="0.35">
      <c r="K36" s="172"/>
      <c r="P36" t="s">
        <v>115</v>
      </c>
      <c r="Q36">
        <v>0.15324858757062146</v>
      </c>
      <c r="R36">
        <v>2.6659019898554979E-2</v>
      </c>
      <c r="S36">
        <v>0.17395931878504081</v>
      </c>
      <c r="U36" s="100"/>
      <c r="V36" s="100"/>
    </row>
    <row r="37" spans="11:22" x14ac:dyDescent="0.35">
      <c r="K37" s="172"/>
      <c r="P37" t="s">
        <v>119</v>
      </c>
      <c r="Q37">
        <v>0.11793785310734464</v>
      </c>
      <c r="R37">
        <v>4.9936919575321185E-3</v>
      </c>
      <c r="S37">
        <v>4.234172342434419E-2</v>
      </c>
      <c r="T37">
        <f>Q37-Q36</f>
        <v>-3.5310734463276816E-2</v>
      </c>
    </row>
    <row r="38" spans="11:22" x14ac:dyDescent="0.35">
      <c r="K38" s="172"/>
    </row>
    <row r="39" spans="11:22" x14ac:dyDescent="0.35">
      <c r="K39" s="172"/>
    </row>
    <row r="44" spans="11:22" x14ac:dyDescent="0.35">
      <c r="T44" s="100"/>
      <c r="U44" s="100"/>
    </row>
    <row r="45" spans="11:22" x14ac:dyDescent="0.35">
      <c r="T45" s="100"/>
      <c r="U45" s="100"/>
      <c r="V45" s="100"/>
    </row>
    <row r="46" spans="11:22" x14ac:dyDescent="0.35">
      <c r="T46" s="100"/>
      <c r="U46" s="100"/>
      <c r="V46" s="100"/>
    </row>
    <row r="47" spans="11:22" x14ac:dyDescent="0.35">
      <c r="T47" s="100"/>
      <c r="U47" s="100"/>
      <c r="V47" s="100"/>
    </row>
    <row r="48" spans="11:22" x14ac:dyDescent="0.35">
      <c r="T48" s="100"/>
      <c r="U48" s="100"/>
      <c r="V48" s="100"/>
    </row>
    <row r="49" spans="22:22" x14ac:dyDescent="0.35">
      <c r="V49" s="100"/>
    </row>
    <row r="50" spans="22:22" x14ac:dyDescent="0.35">
      <c r="V50" s="100"/>
    </row>
    <row r="51" spans="22:22" x14ac:dyDescent="0.35">
      <c r="V51" s="100"/>
    </row>
    <row r="52" spans="22:22" x14ac:dyDescent="0.35">
      <c r="V52" s="100"/>
    </row>
    <row r="53" spans="22:22" x14ac:dyDescent="0.35">
      <c r="V53" s="100"/>
    </row>
  </sheetData>
  <mergeCells count="2">
    <mergeCell ref="A1:B2"/>
    <mergeCell ref="C1:G2"/>
  </mergeCells>
  <pageMargins left="0.75" right="0.75" top="1" bottom="1" header="0.5" footer="0.5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9"/>
  <sheetViews>
    <sheetView topLeftCell="B9" zoomScale="96" zoomScaleNormal="96" workbookViewId="0">
      <selection activeCell="B2" sqref="B2"/>
    </sheetView>
  </sheetViews>
  <sheetFormatPr baseColWidth="10" defaultRowHeight="15.5" x14ac:dyDescent="0.35"/>
  <cols>
    <col min="1" max="1" width="10.83203125" style="289"/>
  </cols>
  <sheetData>
    <row r="1" spans="1:5" x14ac:dyDescent="0.35">
      <c r="A1" s="289" t="s">
        <v>178</v>
      </c>
      <c r="B1" t="s">
        <v>182</v>
      </c>
    </row>
    <row r="2" spans="1:5" x14ac:dyDescent="0.35">
      <c r="A2" s="289" t="s">
        <v>179</v>
      </c>
      <c r="B2">
        <v>13</v>
      </c>
    </row>
    <row r="3" spans="1:5" x14ac:dyDescent="0.35">
      <c r="A3" s="289" t="s">
        <v>180</v>
      </c>
      <c r="B3">
        <v>19</v>
      </c>
    </row>
    <row r="4" spans="1:5" x14ac:dyDescent="0.35">
      <c r="A4" s="289" t="s">
        <v>181</v>
      </c>
      <c r="B4">
        <v>12.33</v>
      </c>
    </row>
    <row r="7" spans="1:5" x14ac:dyDescent="0.35">
      <c r="B7">
        <v>7</v>
      </c>
      <c r="C7">
        <v>15</v>
      </c>
      <c r="D7">
        <v>17</v>
      </c>
      <c r="E7">
        <f>AVERAGE(B7:D7)</f>
        <v>13</v>
      </c>
    </row>
    <row r="8" spans="1:5" x14ac:dyDescent="0.35">
      <c r="B8">
        <v>16</v>
      </c>
      <c r="C8">
        <v>16</v>
      </c>
      <c r="D8">
        <v>25</v>
      </c>
      <c r="E8">
        <f>AVERAGE(B8:D8)</f>
        <v>19</v>
      </c>
    </row>
    <row r="9" spans="1:5" x14ac:dyDescent="0.35">
      <c r="B9">
        <v>12</v>
      </c>
      <c r="C9">
        <v>5</v>
      </c>
      <c r="D9">
        <v>20</v>
      </c>
      <c r="E9">
        <f>AVERAGE(B9:D9)</f>
        <v>12.333333333333334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"/>
  <sheetViews>
    <sheetView topLeftCell="A3" workbookViewId="0">
      <selection activeCell="B21" sqref="B21"/>
    </sheetView>
  </sheetViews>
  <sheetFormatPr baseColWidth="10" defaultRowHeight="15.5" x14ac:dyDescent="0.35"/>
  <sheetData>
    <row r="1" spans="1:7" ht="16" thickBot="1" x14ac:dyDescent="0.4">
      <c r="A1" s="235" t="s">
        <v>97</v>
      </c>
      <c r="B1" s="236" t="s">
        <v>86</v>
      </c>
      <c r="C1" s="155" t="s">
        <v>87</v>
      </c>
      <c r="D1" s="290" t="s">
        <v>188</v>
      </c>
      <c r="E1" t="s">
        <v>184</v>
      </c>
      <c r="G1" t="s">
        <v>183</v>
      </c>
    </row>
    <row r="2" spans="1:7" x14ac:dyDescent="0.35">
      <c r="A2" s="237" t="s">
        <v>90</v>
      </c>
      <c r="B2" s="238">
        <v>0.14507656851390402</v>
      </c>
      <c r="C2" s="239">
        <v>0.18251266392915219</v>
      </c>
      <c r="D2" s="237" t="s">
        <v>90</v>
      </c>
      <c r="E2" s="255">
        <f>C2-B2</f>
        <v>3.7436095415248172E-2</v>
      </c>
    </row>
    <row r="3" spans="1:7" x14ac:dyDescent="0.35">
      <c r="A3" s="243" t="s">
        <v>91</v>
      </c>
      <c r="B3" s="244">
        <v>0.16905906713929736</v>
      </c>
      <c r="C3" s="245">
        <v>0.21877888136267387</v>
      </c>
      <c r="D3" s="243" t="s">
        <v>185</v>
      </c>
      <c r="E3" s="255">
        <f>C3-B3</f>
        <v>4.9719814223376513E-2</v>
      </c>
    </row>
    <row r="4" spans="1:7" x14ac:dyDescent="0.35">
      <c r="A4" s="243" t="s">
        <v>92</v>
      </c>
      <c r="B4" s="244">
        <v>0.20003047994185366</v>
      </c>
      <c r="C4" s="245">
        <v>0.22582119997186467</v>
      </c>
      <c r="D4" s="243" t="s">
        <v>186</v>
      </c>
      <c r="E4" s="255">
        <f>C4-B4</f>
        <v>2.5790720030011011E-2</v>
      </c>
    </row>
    <row r="5" spans="1:7" ht="16" thickBot="1" x14ac:dyDescent="0.4">
      <c r="A5" s="249" t="s">
        <v>93</v>
      </c>
      <c r="B5" s="244">
        <v>0.28912569459098264</v>
      </c>
      <c r="C5" s="245">
        <v>0.2944010691425758</v>
      </c>
      <c r="D5" s="249" t="s">
        <v>187</v>
      </c>
      <c r="E5" s="255">
        <f>C5-B5</f>
        <v>5.2753745515931594E-3</v>
      </c>
    </row>
  </sheetData>
  <pageMargins left="0.75" right="0.75" top="1" bottom="1" header="0.5" footer="0.5"/>
  <pageSetup paperSize="9"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4"/>
  <sheetViews>
    <sheetView workbookViewId="0">
      <selection activeCell="E16" sqref="E16"/>
    </sheetView>
  </sheetViews>
  <sheetFormatPr baseColWidth="10" defaultRowHeight="15.5" x14ac:dyDescent="0.35"/>
  <sheetData>
    <row r="1" spans="1:8" ht="32" customHeight="1" x14ac:dyDescent="0.55000000000000004">
      <c r="A1" s="330">
        <v>42039</v>
      </c>
      <c r="B1" s="330"/>
      <c r="C1" s="286" t="s">
        <v>58</v>
      </c>
      <c r="D1" s="287"/>
      <c r="E1" s="287"/>
      <c r="F1" s="287"/>
      <c r="G1" s="288"/>
      <c r="H1" s="288"/>
    </row>
    <row r="3" spans="1:8" ht="16" thickBot="1" x14ac:dyDescent="0.4"/>
    <row r="4" spans="1:8" x14ac:dyDescent="0.35">
      <c r="A4" s="331" t="s">
        <v>0</v>
      </c>
      <c r="B4" s="332"/>
      <c r="C4" s="332"/>
      <c r="D4" s="332"/>
      <c r="E4" s="333"/>
    </row>
    <row r="5" spans="1:8" x14ac:dyDescent="0.35">
      <c r="A5" s="73" t="s">
        <v>1</v>
      </c>
      <c r="B5" s="74" t="s">
        <v>2</v>
      </c>
      <c r="C5" s="75" t="s">
        <v>3</v>
      </c>
      <c r="D5" s="74" t="s">
        <v>4</v>
      </c>
      <c r="E5" s="76" t="s">
        <v>5</v>
      </c>
    </row>
    <row r="6" spans="1:8" x14ac:dyDescent="0.35">
      <c r="A6" s="77">
        <v>0</v>
      </c>
      <c r="B6" s="74">
        <v>2.306</v>
      </c>
      <c r="C6" s="78">
        <v>9.1999999999999993</v>
      </c>
      <c r="D6" s="79">
        <v>0.93</v>
      </c>
      <c r="E6" s="80">
        <v>0.1552</v>
      </c>
    </row>
    <row r="7" spans="1:8" x14ac:dyDescent="0.35">
      <c r="A7" s="77">
        <v>0.5</v>
      </c>
      <c r="B7" s="74">
        <v>2.3109999999999999</v>
      </c>
      <c r="C7" s="74">
        <v>4.7</v>
      </c>
      <c r="D7" s="79">
        <v>0.46</v>
      </c>
      <c r="E7" s="80">
        <v>0.16600000000000001</v>
      </c>
    </row>
    <row r="8" spans="1:8" x14ac:dyDescent="0.35">
      <c r="A8" s="77">
        <v>2.5</v>
      </c>
      <c r="B8" s="74">
        <v>2.3010000000000002</v>
      </c>
      <c r="C8" s="74">
        <v>18.399999999999999</v>
      </c>
      <c r="D8" s="79">
        <v>1.7</v>
      </c>
      <c r="E8" s="80">
        <v>0.14710000000000001</v>
      </c>
    </row>
    <row r="9" spans="1:8" x14ac:dyDescent="0.35">
      <c r="A9" s="77">
        <v>5</v>
      </c>
      <c r="B9" s="74">
        <v>2.306</v>
      </c>
      <c r="C9" s="74">
        <v>34.4</v>
      </c>
      <c r="D9" s="79">
        <v>3.2</v>
      </c>
      <c r="E9" s="80">
        <v>0.14630000000000001</v>
      </c>
    </row>
    <row r="10" spans="1:8" x14ac:dyDescent="0.35">
      <c r="A10" s="77">
        <v>7.5</v>
      </c>
      <c r="B10" s="74">
        <v>2.3090000000000002</v>
      </c>
      <c r="C10" s="74">
        <v>53.3</v>
      </c>
      <c r="D10" s="79">
        <v>5.0999999999999996</v>
      </c>
      <c r="E10" s="80">
        <v>0.1429</v>
      </c>
    </row>
    <row r="11" spans="1:8" ht="16" thickBot="1" x14ac:dyDescent="0.4">
      <c r="A11" s="81">
        <v>10</v>
      </c>
      <c r="B11" s="82">
        <v>2.302</v>
      </c>
      <c r="C11" s="82">
        <v>75.2</v>
      </c>
      <c r="D11" s="83">
        <v>7</v>
      </c>
      <c r="E11" s="84">
        <v>0.1444</v>
      </c>
    </row>
    <row r="12" spans="1:8" ht="16" thickBot="1" x14ac:dyDescent="0.4"/>
    <row r="13" spans="1:8" x14ac:dyDescent="0.35">
      <c r="A13" s="334" t="s">
        <v>34</v>
      </c>
      <c r="B13" s="335"/>
      <c r="C13" s="335"/>
      <c r="D13" s="335"/>
      <c r="E13" s="335"/>
      <c r="F13" s="336"/>
    </row>
    <row r="14" spans="1:8" x14ac:dyDescent="0.35">
      <c r="A14" s="73" t="s">
        <v>6</v>
      </c>
      <c r="B14" s="85" t="s">
        <v>2</v>
      </c>
      <c r="C14" s="86" t="s">
        <v>3</v>
      </c>
      <c r="D14" s="85" t="s">
        <v>4</v>
      </c>
      <c r="E14" s="86" t="s">
        <v>5</v>
      </c>
      <c r="F14" s="87" t="s">
        <v>1</v>
      </c>
    </row>
    <row r="15" spans="1:8" x14ac:dyDescent="0.35">
      <c r="A15" s="88" t="s">
        <v>35</v>
      </c>
      <c r="B15" s="89">
        <v>2.3090000000000002</v>
      </c>
      <c r="C15" s="90">
        <v>3.6</v>
      </c>
      <c r="D15" s="79">
        <v>0.34</v>
      </c>
      <c r="E15" s="91">
        <v>0.1472</v>
      </c>
      <c r="F15" s="92">
        <f t="shared" ref="F15:F20" si="0">(C15+0.2324)/7.3397</f>
        <v>0.52214668174448553</v>
      </c>
    </row>
    <row r="16" spans="1:8" x14ac:dyDescent="0.35">
      <c r="A16" s="88" t="s">
        <v>36</v>
      </c>
      <c r="B16" s="89">
        <v>2.4409999999999998</v>
      </c>
      <c r="C16" s="90">
        <v>3.1</v>
      </c>
      <c r="D16" s="79">
        <v>0.2</v>
      </c>
      <c r="E16" s="91">
        <v>0.25919999999999999</v>
      </c>
      <c r="F16" s="92">
        <f t="shared" si="0"/>
        <v>0.45402400643078061</v>
      </c>
    </row>
    <row r="17" spans="1:6" x14ac:dyDescent="0.35">
      <c r="A17" s="88" t="s">
        <v>37</v>
      </c>
      <c r="B17" s="89">
        <v>2.3039999999999998</v>
      </c>
      <c r="C17" s="90">
        <v>2.7</v>
      </c>
      <c r="D17" s="79">
        <v>0.23</v>
      </c>
      <c r="E17" s="91">
        <v>0.1595</v>
      </c>
      <c r="F17" s="92">
        <f t="shared" si="0"/>
        <v>0.39952586617981667</v>
      </c>
    </row>
    <row r="18" spans="1:6" x14ac:dyDescent="0.35">
      <c r="A18" s="93" t="s">
        <v>38</v>
      </c>
      <c r="B18" s="89">
        <v>2.3130000000000002</v>
      </c>
      <c r="C18" s="90">
        <v>3.9</v>
      </c>
      <c r="D18" s="79">
        <v>0.38</v>
      </c>
      <c r="E18" s="91">
        <v>0.14149999999999999</v>
      </c>
      <c r="F18" s="92">
        <f t="shared" si="0"/>
        <v>0.56302028693270845</v>
      </c>
    </row>
    <row r="19" spans="1:6" x14ac:dyDescent="0.35">
      <c r="A19" s="94" t="s">
        <v>39</v>
      </c>
      <c r="B19" s="89">
        <v>2.3090000000000002</v>
      </c>
      <c r="C19" s="90">
        <v>3.4</v>
      </c>
      <c r="D19" s="79">
        <v>0.3</v>
      </c>
      <c r="E19" s="91">
        <v>0.189</v>
      </c>
      <c r="F19" s="92">
        <f t="shared" si="0"/>
        <v>0.49489761161900353</v>
      </c>
    </row>
    <row r="20" spans="1:6" ht="16" thickBot="1" x14ac:dyDescent="0.4">
      <c r="A20" s="95" t="s">
        <v>40</v>
      </c>
      <c r="B20" s="96">
        <v>2.2949999999999999</v>
      </c>
      <c r="C20" s="97">
        <v>3.4</v>
      </c>
      <c r="D20" s="83">
        <v>0.3</v>
      </c>
      <c r="E20" s="98">
        <v>0.151</v>
      </c>
      <c r="F20" s="99">
        <f t="shared" si="0"/>
        <v>0.49489761161900353</v>
      </c>
    </row>
    <row r="29" spans="1:6" x14ac:dyDescent="0.35">
      <c r="D29" s="100"/>
    </row>
    <row r="30" spans="1:6" x14ac:dyDescent="0.35">
      <c r="D30" s="100"/>
    </row>
    <row r="31" spans="1:6" x14ac:dyDescent="0.35">
      <c r="D31" s="100"/>
    </row>
    <row r="32" spans="1:6" x14ac:dyDescent="0.35">
      <c r="D32" s="100"/>
    </row>
    <row r="33" spans="4:4" x14ac:dyDescent="0.35">
      <c r="D33" s="100"/>
    </row>
    <row r="34" spans="4:4" x14ac:dyDescent="0.35">
      <c r="D34" s="100"/>
    </row>
  </sheetData>
  <mergeCells count="3">
    <mergeCell ref="A1:B1"/>
    <mergeCell ref="A4:E4"/>
    <mergeCell ref="A13:F13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6"/>
  <sheetViews>
    <sheetView workbookViewId="0">
      <selection activeCell="C1" sqref="C1:F2"/>
    </sheetView>
  </sheetViews>
  <sheetFormatPr baseColWidth="10" defaultRowHeight="15.5" x14ac:dyDescent="0.35"/>
  <cols>
    <col min="15" max="15" width="10.83203125" style="70"/>
  </cols>
  <sheetData>
    <row r="1" spans="1:20" ht="21" customHeight="1" x14ac:dyDescent="0.35">
      <c r="A1" s="344">
        <v>42297</v>
      </c>
      <c r="B1" s="344"/>
      <c r="C1" s="343" t="s">
        <v>56</v>
      </c>
      <c r="D1" s="343"/>
      <c r="E1" s="343"/>
      <c r="F1" s="343"/>
    </row>
    <row r="2" spans="1:20" ht="21" customHeight="1" x14ac:dyDescent="0.35">
      <c r="A2" s="345"/>
      <c r="B2" s="345"/>
      <c r="C2" s="343"/>
      <c r="D2" s="343"/>
      <c r="E2" s="343"/>
      <c r="F2" s="343"/>
    </row>
    <row r="3" spans="1:20" ht="21" customHeight="1" x14ac:dyDescent="0.55000000000000004">
      <c r="A3" s="176"/>
      <c r="B3" s="177"/>
      <c r="C3" s="175"/>
      <c r="D3" s="175"/>
      <c r="E3" s="175"/>
      <c r="F3" s="175"/>
    </row>
    <row r="4" spans="1:20" x14ac:dyDescent="0.35">
      <c r="A4" s="337" t="s">
        <v>22</v>
      </c>
      <c r="B4" s="338"/>
      <c r="C4" s="338"/>
      <c r="D4" s="338"/>
      <c r="E4" s="339"/>
      <c r="P4" s="337" t="s">
        <v>22</v>
      </c>
      <c r="Q4" s="338"/>
      <c r="R4" s="338"/>
      <c r="S4" s="338"/>
      <c r="T4" s="339"/>
    </row>
    <row r="5" spans="1:20" ht="16" thickBot="1" x14ac:dyDescent="0.4">
      <c r="A5" s="340" t="s">
        <v>0</v>
      </c>
      <c r="B5" s="341"/>
      <c r="C5" s="341"/>
      <c r="D5" s="341"/>
      <c r="E5" s="342"/>
      <c r="P5" s="340" t="s">
        <v>0</v>
      </c>
      <c r="Q5" s="341"/>
      <c r="R5" s="341"/>
      <c r="S5" s="341"/>
      <c r="T5" s="342"/>
    </row>
    <row r="6" spans="1:20" x14ac:dyDescent="0.35">
      <c r="A6" s="101" t="s">
        <v>1</v>
      </c>
      <c r="B6" s="102" t="s">
        <v>2</v>
      </c>
      <c r="C6" s="103" t="s">
        <v>3</v>
      </c>
      <c r="D6" s="102" t="s">
        <v>4</v>
      </c>
      <c r="E6" s="104" t="s">
        <v>5</v>
      </c>
      <c r="P6" s="101" t="s">
        <v>1</v>
      </c>
      <c r="Q6" s="102" t="s">
        <v>2</v>
      </c>
      <c r="R6" s="103" t="s">
        <v>3</v>
      </c>
      <c r="S6" s="102" t="s">
        <v>4</v>
      </c>
      <c r="T6" s="104" t="s">
        <v>5</v>
      </c>
    </row>
    <row r="7" spans="1:20" x14ac:dyDescent="0.35">
      <c r="A7" s="105">
        <v>0</v>
      </c>
      <c r="B7" s="89">
        <v>2.4009999999999998</v>
      </c>
      <c r="C7" s="89">
        <v>2.6</v>
      </c>
      <c r="D7" s="89">
        <v>9.7000000000000003E-2</v>
      </c>
      <c r="E7" s="106">
        <v>0.3357</v>
      </c>
      <c r="P7" s="105">
        <v>0</v>
      </c>
      <c r="Q7" s="89">
        <v>2.448</v>
      </c>
      <c r="R7" s="89">
        <v>3.5</v>
      </c>
      <c r="S7" s="89">
        <v>0.16</v>
      </c>
      <c r="T7" s="106">
        <v>0.29659999999999997</v>
      </c>
    </row>
    <row r="8" spans="1:20" x14ac:dyDescent="0.35">
      <c r="A8" s="105">
        <v>0.1</v>
      </c>
      <c r="B8" s="89">
        <v>2.3839999999999999</v>
      </c>
      <c r="C8" s="89">
        <v>2.9</v>
      </c>
      <c r="D8" s="89">
        <v>0.13</v>
      </c>
      <c r="E8" s="106">
        <v>0.28960000000000002</v>
      </c>
      <c r="P8" s="105">
        <v>0.1</v>
      </c>
      <c r="Q8" s="89">
        <v>2.4420000000000002</v>
      </c>
      <c r="R8" s="89">
        <v>4.2</v>
      </c>
      <c r="S8" s="89">
        <v>0.19</v>
      </c>
      <c r="T8" s="106">
        <v>0.28689999999999999</v>
      </c>
    </row>
    <row r="9" spans="1:20" x14ac:dyDescent="0.35">
      <c r="A9" s="105">
        <v>0.2</v>
      </c>
      <c r="B9" s="89">
        <v>2.3769999999999998</v>
      </c>
      <c r="C9" s="89">
        <v>3.2</v>
      </c>
      <c r="D9" s="89">
        <v>0.17</v>
      </c>
      <c r="E9" s="106">
        <v>0.24260000000000001</v>
      </c>
      <c r="P9" s="105">
        <v>0.25</v>
      </c>
      <c r="Q9" s="89">
        <v>2.44</v>
      </c>
      <c r="R9" s="89">
        <v>3.6</v>
      </c>
      <c r="S9" s="89">
        <v>0.17</v>
      </c>
      <c r="T9" s="106">
        <v>0.28570000000000001</v>
      </c>
    </row>
    <row r="10" spans="1:20" x14ac:dyDescent="0.35">
      <c r="A10" s="105">
        <v>0.5</v>
      </c>
      <c r="B10" s="89">
        <v>2.37</v>
      </c>
      <c r="C10" s="89">
        <v>4.3</v>
      </c>
      <c r="D10" s="89">
        <v>0.28999999999999998</v>
      </c>
      <c r="E10" s="106">
        <v>0.19400000000000001</v>
      </c>
      <c r="P10" s="105">
        <v>0.5</v>
      </c>
      <c r="Q10" s="89">
        <v>2.4430000000000001</v>
      </c>
      <c r="R10" s="89">
        <v>3.8</v>
      </c>
      <c r="S10" s="89">
        <v>0.17</v>
      </c>
      <c r="T10" s="106">
        <v>0.28920000000000001</v>
      </c>
    </row>
    <row r="11" spans="1:20" x14ac:dyDescent="0.35">
      <c r="A11" s="105">
        <v>0.75</v>
      </c>
      <c r="B11" s="89">
        <v>2.3730000000000002</v>
      </c>
      <c r="C11" s="89">
        <v>5.5</v>
      </c>
      <c r="D11" s="89">
        <v>0.38</v>
      </c>
      <c r="E11" s="106">
        <v>0.18790000000000001</v>
      </c>
      <c r="P11" s="105">
        <v>0.75</v>
      </c>
      <c r="Q11" s="89">
        <v>2.4430000000000001</v>
      </c>
      <c r="R11" s="89">
        <v>3.8</v>
      </c>
      <c r="S11" s="89">
        <v>0.17</v>
      </c>
      <c r="T11" s="106">
        <v>0.2918</v>
      </c>
    </row>
    <row r="12" spans="1:20" ht="16" thickBot="1" x14ac:dyDescent="0.4">
      <c r="A12" s="107">
        <v>1</v>
      </c>
      <c r="B12" s="96">
        <v>2.3730000000000002</v>
      </c>
      <c r="C12" s="96">
        <v>6.5</v>
      </c>
      <c r="D12" s="96">
        <v>0.49</v>
      </c>
      <c r="E12" s="108">
        <v>0.17699999999999999</v>
      </c>
      <c r="P12" s="107">
        <v>1</v>
      </c>
      <c r="Q12" s="96">
        <v>2.4500000000000002</v>
      </c>
      <c r="R12" s="96">
        <v>3.5</v>
      </c>
      <c r="S12" s="96">
        <v>0.15</v>
      </c>
      <c r="T12" s="108">
        <v>0.30819999999999997</v>
      </c>
    </row>
    <row r="15" spans="1:20" ht="16" thickBot="1" x14ac:dyDescent="0.4"/>
    <row r="16" spans="1:20" ht="16" thickBot="1" x14ac:dyDescent="0.4">
      <c r="A16" s="109" t="s">
        <v>23</v>
      </c>
      <c r="B16" s="110" t="s">
        <v>2</v>
      </c>
      <c r="C16" s="111" t="s">
        <v>3</v>
      </c>
      <c r="D16" s="110" t="s">
        <v>4</v>
      </c>
      <c r="E16" s="111" t="s">
        <v>5</v>
      </c>
      <c r="F16" s="112" t="s">
        <v>25</v>
      </c>
    </row>
    <row r="17" spans="1:20" x14ac:dyDescent="0.35">
      <c r="A17" s="113" t="s">
        <v>24</v>
      </c>
      <c r="B17" s="114">
        <v>2.383</v>
      </c>
      <c r="C17" s="114">
        <v>1.3</v>
      </c>
      <c r="D17" s="115">
        <v>6.7000000000000004E-2</v>
      </c>
      <c r="E17" s="114">
        <v>0.24340000000000001</v>
      </c>
      <c r="F17" s="116"/>
      <c r="P17" t="s">
        <v>24</v>
      </c>
      <c r="Q17">
        <v>2.4460000000000002</v>
      </c>
      <c r="R17">
        <v>3.5</v>
      </c>
      <c r="S17" s="100">
        <v>0.15</v>
      </c>
      <c r="T17">
        <v>0.3105</v>
      </c>
    </row>
    <row r="18" spans="1:20" x14ac:dyDescent="0.35">
      <c r="A18" s="117" t="s">
        <v>26</v>
      </c>
      <c r="B18" s="118">
        <v>2.375</v>
      </c>
      <c r="C18" s="119">
        <v>2.4</v>
      </c>
      <c r="D18" s="120">
        <v>0.16</v>
      </c>
      <c r="E18" s="118">
        <v>0.19389999999999999</v>
      </c>
      <c r="F18" s="121"/>
      <c r="K18" s="100"/>
      <c r="P18" t="s">
        <v>26</v>
      </c>
      <c r="Q18">
        <v>3.238</v>
      </c>
      <c r="R18" s="100">
        <v>0.24</v>
      </c>
      <c r="S18" s="100">
        <v>1.6E-2</v>
      </c>
      <c r="T18">
        <v>0.20349999999999999</v>
      </c>
    </row>
    <row r="19" spans="1:20" x14ac:dyDescent="0.35">
      <c r="A19" s="117" t="s">
        <v>27</v>
      </c>
      <c r="B19" s="74">
        <v>2.3759999999999999</v>
      </c>
      <c r="C19" s="74">
        <v>1.3</v>
      </c>
      <c r="D19" s="122">
        <v>9.0999999999999998E-2</v>
      </c>
      <c r="E19" s="74">
        <v>0.18360000000000001</v>
      </c>
      <c r="F19" s="121"/>
      <c r="K19" s="100"/>
      <c r="P19" t="s">
        <v>27</v>
      </c>
      <c r="Q19">
        <v>2.4689999999999999</v>
      </c>
      <c r="R19">
        <v>4.3</v>
      </c>
      <c r="S19" s="100">
        <v>0.19</v>
      </c>
      <c r="T19">
        <v>0.30620000000000003</v>
      </c>
    </row>
    <row r="20" spans="1:20" x14ac:dyDescent="0.35">
      <c r="A20" s="117" t="s">
        <v>28</v>
      </c>
      <c r="B20" s="74">
        <v>2.379</v>
      </c>
      <c r="C20" s="74">
        <v>1.3</v>
      </c>
      <c r="D20" s="122">
        <v>0.1</v>
      </c>
      <c r="E20" s="74">
        <v>0.1772</v>
      </c>
      <c r="F20" s="121"/>
      <c r="H20" s="100"/>
      <c r="K20" s="100"/>
      <c r="P20" t="s">
        <v>28</v>
      </c>
      <c r="Q20">
        <v>2.657</v>
      </c>
      <c r="R20">
        <v>2.7</v>
      </c>
      <c r="S20" s="100">
        <v>0.16</v>
      </c>
      <c r="T20">
        <v>0.22919999999999999</v>
      </c>
    </row>
    <row r="21" spans="1:20" x14ac:dyDescent="0.35">
      <c r="A21" s="117" t="s">
        <v>29</v>
      </c>
      <c r="B21" s="74">
        <v>2.3780000000000001</v>
      </c>
      <c r="C21" s="74">
        <v>1.1000000000000001</v>
      </c>
      <c r="D21" s="122">
        <v>8.6999999999999994E-2</v>
      </c>
      <c r="E21" s="74">
        <v>0.17519999999999999</v>
      </c>
      <c r="F21" s="121"/>
      <c r="H21" s="100"/>
      <c r="K21" s="100"/>
      <c r="P21" t="s">
        <v>29</v>
      </c>
      <c r="Q21">
        <v>2.4470000000000001</v>
      </c>
      <c r="R21">
        <v>6.6</v>
      </c>
      <c r="S21" s="100">
        <v>0.3</v>
      </c>
      <c r="T21">
        <v>0.28520000000000001</v>
      </c>
    </row>
    <row r="22" spans="1:20" ht="16" thickBot="1" x14ac:dyDescent="0.4">
      <c r="A22" s="123" t="s">
        <v>30</v>
      </c>
      <c r="B22" s="124">
        <v>2.3740000000000001</v>
      </c>
      <c r="C22" s="124">
        <v>0.92</v>
      </c>
      <c r="D22" s="125">
        <v>0.08</v>
      </c>
      <c r="E22" s="124">
        <v>0.158</v>
      </c>
      <c r="F22" s="126"/>
      <c r="K22" s="100"/>
      <c r="P22" t="s">
        <v>30</v>
      </c>
      <c r="Q22">
        <v>2.4420000000000002</v>
      </c>
      <c r="R22">
        <v>7.4</v>
      </c>
      <c r="S22" s="100">
        <v>0.37</v>
      </c>
      <c r="T22">
        <v>0.26390000000000002</v>
      </c>
    </row>
    <row r="23" spans="1:20" ht="16" thickBot="1" x14ac:dyDescent="0.4">
      <c r="A23" s="109" t="s">
        <v>31</v>
      </c>
      <c r="B23" s="110" t="s">
        <v>2</v>
      </c>
      <c r="C23" s="111" t="s">
        <v>3</v>
      </c>
      <c r="D23" s="110" t="s">
        <v>4</v>
      </c>
      <c r="E23" s="111" t="s">
        <v>5</v>
      </c>
      <c r="F23" s="112" t="s">
        <v>25</v>
      </c>
      <c r="H23" s="100"/>
      <c r="J23" s="100"/>
      <c r="K23" s="100"/>
    </row>
    <row r="24" spans="1:20" x14ac:dyDescent="0.35">
      <c r="A24" s="127" t="s">
        <v>24</v>
      </c>
      <c r="B24" s="114">
        <v>2.375</v>
      </c>
      <c r="C24" s="114">
        <v>1.2</v>
      </c>
      <c r="D24" s="115">
        <v>0.09</v>
      </c>
      <c r="E24" s="114">
        <v>0.1759</v>
      </c>
      <c r="F24" s="116"/>
      <c r="H24" s="100"/>
      <c r="K24" s="100"/>
    </row>
    <row r="25" spans="1:20" x14ac:dyDescent="0.35">
      <c r="A25" s="128" t="s">
        <v>26</v>
      </c>
      <c r="B25" s="118">
        <v>2.3719999999999999</v>
      </c>
      <c r="C25" s="119">
        <v>1.8</v>
      </c>
      <c r="D25" s="120">
        <v>0.15</v>
      </c>
      <c r="E25" s="118">
        <v>0.1623</v>
      </c>
      <c r="F25" s="121"/>
      <c r="K25" s="100"/>
    </row>
    <row r="26" spans="1:20" x14ac:dyDescent="0.35">
      <c r="A26" s="128" t="s">
        <v>27</v>
      </c>
      <c r="B26" s="74">
        <v>2.3780000000000001</v>
      </c>
      <c r="C26" s="74">
        <v>0.82</v>
      </c>
      <c r="D26" s="122">
        <v>6.7000000000000004E-2</v>
      </c>
      <c r="E26" s="74">
        <v>0.16350000000000001</v>
      </c>
      <c r="F26" s="121"/>
      <c r="J26" s="100"/>
      <c r="K26" s="100"/>
      <c r="L26" s="100"/>
    </row>
    <row r="27" spans="1:20" x14ac:dyDescent="0.35">
      <c r="A27" s="128" t="s">
        <v>28</v>
      </c>
      <c r="B27" s="74">
        <v>2.379</v>
      </c>
      <c r="C27" s="74">
        <v>1.1000000000000001</v>
      </c>
      <c r="D27" s="122">
        <v>8.2000000000000003E-2</v>
      </c>
      <c r="E27" s="74">
        <v>0.1739</v>
      </c>
      <c r="F27" s="121"/>
    </row>
    <row r="28" spans="1:20" x14ac:dyDescent="0.35">
      <c r="A28" s="128" t="s">
        <v>29</v>
      </c>
      <c r="B28" s="74">
        <v>2.3730000000000002</v>
      </c>
      <c r="C28" s="74">
        <v>1.3</v>
      </c>
      <c r="D28" s="122">
        <v>8.8999999999999996E-2</v>
      </c>
      <c r="E28" s="74">
        <v>0.1893</v>
      </c>
      <c r="F28" s="121"/>
    </row>
    <row r="29" spans="1:20" ht="16" thickBot="1" x14ac:dyDescent="0.4">
      <c r="A29" s="129" t="s">
        <v>30</v>
      </c>
      <c r="B29" s="124">
        <v>2.3719999999999999</v>
      </c>
      <c r="C29" s="124">
        <v>0.99</v>
      </c>
      <c r="D29" s="125">
        <v>7.3999999999999996E-2</v>
      </c>
      <c r="E29" s="124">
        <v>0.17599999999999999</v>
      </c>
      <c r="F29" s="126"/>
    </row>
    <row r="30" spans="1:20" ht="16" thickBot="1" x14ac:dyDescent="0.4">
      <c r="A30" s="109" t="s">
        <v>32</v>
      </c>
      <c r="B30" s="110" t="s">
        <v>2</v>
      </c>
      <c r="C30" s="111" t="s">
        <v>3</v>
      </c>
      <c r="D30" s="110" t="s">
        <v>4</v>
      </c>
      <c r="E30" s="111" t="s">
        <v>5</v>
      </c>
      <c r="F30" s="112" t="s">
        <v>25</v>
      </c>
    </row>
    <row r="31" spans="1:20" x14ac:dyDescent="0.35">
      <c r="A31" s="130" t="s">
        <v>24</v>
      </c>
      <c r="B31" s="114">
        <v>2.3780000000000001</v>
      </c>
      <c r="C31" s="114">
        <v>1.3</v>
      </c>
      <c r="D31" s="115">
        <v>8.2000000000000003E-2</v>
      </c>
      <c r="E31" s="114">
        <v>0.2044</v>
      </c>
      <c r="F31" s="116"/>
    </row>
    <row r="32" spans="1:20" x14ac:dyDescent="0.35">
      <c r="A32" s="131" t="s">
        <v>26</v>
      </c>
      <c r="B32" s="118">
        <v>2.3759999999999999</v>
      </c>
      <c r="C32" s="119">
        <v>3.2</v>
      </c>
      <c r="D32" s="120">
        <v>0.2</v>
      </c>
      <c r="E32" s="118">
        <v>0.21149999999999999</v>
      </c>
      <c r="F32" s="121"/>
    </row>
    <row r="33" spans="1:6" x14ac:dyDescent="0.35">
      <c r="A33" s="131" t="s">
        <v>27</v>
      </c>
      <c r="B33" s="74">
        <v>2.3769999999999998</v>
      </c>
      <c r="C33" s="74">
        <v>1.1000000000000001</v>
      </c>
      <c r="D33" s="122">
        <v>8.3000000000000004E-2</v>
      </c>
      <c r="E33" s="74">
        <v>0.1822</v>
      </c>
      <c r="F33" s="121"/>
    </row>
    <row r="34" spans="1:6" x14ac:dyDescent="0.35">
      <c r="A34" s="131" t="s">
        <v>28</v>
      </c>
      <c r="B34" s="74">
        <v>2.37</v>
      </c>
      <c r="C34" s="74">
        <v>1.4</v>
      </c>
      <c r="D34" s="122">
        <v>0.1</v>
      </c>
      <c r="E34" s="74">
        <v>0.17929999999999999</v>
      </c>
      <c r="F34" s="121"/>
    </row>
    <row r="35" spans="1:6" x14ac:dyDescent="0.35">
      <c r="A35" s="131" t="s">
        <v>29</v>
      </c>
      <c r="B35" s="74">
        <v>2.3759999999999999</v>
      </c>
      <c r="C35" s="74">
        <v>1.1000000000000001</v>
      </c>
      <c r="D35" s="122">
        <v>7.8E-2</v>
      </c>
      <c r="E35" s="74">
        <v>0.1794</v>
      </c>
      <c r="F35" s="121"/>
    </row>
    <row r="36" spans="1:6" ht="16" thickBot="1" x14ac:dyDescent="0.4">
      <c r="A36" s="132" t="s">
        <v>30</v>
      </c>
      <c r="B36" s="82">
        <v>2.3769999999999998</v>
      </c>
      <c r="C36" s="82">
        <v>0.64</v>
      </c>
      <c r="D36" s="133">
        <v>4.3999999999999997E-2</v>
      </c>
      <c r="E36" s="82">
        <v>0.1938</v>
      </c>
      <c r="F36" s="134"/>
    </row>
  </sheetData>
  <mergeCells count="6">
    <mergeCell ref="A4:E4"/>
    <mergeCell ref="A5:E5"/>
    <mergeCell ref="P4:T4"/>
    <mergeCell ref="P5:T5"/>
    <mergeCell ref="C1:F2"/>
    <mergeCell ref="A1:B2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53"/>
  <sheetViews>
    <sheetView topLeftCell="C14" zoomScale="50" zoomScaleNormal="50" zoomScalePageLayoutView="50" workbookViewId="0">
      <selection activeCell="C1" sqref="C1:F2"/>
    </sheetView>
  </sheetViews>
  <sheetFormatPr baseColWidth="10" defaultRowHeight="15.5" x14ac:dyDescent="0.35"/>
  <cols>
    <col min="23" max="23" width="10.83203125" style="70"/>
  </cols>
  <sheetData>
    <row r="1" spans="1:38" ht="25" customHeight="1" x14ac:dyDescent="0.35">
      <c r="A1" s="352">
        <v>42299</v>
      </c>
      <c r="B1" s="352"/>
      <c r="C1" s="353" t="s">
        <v>57</v>
      </c>
      <c r="D1" s="353"/>
      <c r="E1" s="353"/>
      <c r="F1" s="353"/>
      <c r="X1" t="s">
        <v>41</v>
      </c>
    </row>
    <row r="2" spans="1:38" x14ac:dyDescent="0.35">
      <c r="A2" s="352"/>
      <c r="B2" s="352"/>
      <c r="C2" s="353"/>
      <c r="D2" s="353"/>
      <c r="E2" s="353"/>
      <c r="F2" s="353"/>
    </row>
    <row r="3" spans="1:38" ht="16" thickBot="1" x14ac:dyDescent="0.4"/>
    <row r="4" spans="1:38" x14ac:dyDescent="0.35">
      <c r="B4" s="346" t="s">
        <v>0</v>
      </c>
      <c r="C4" s="347"/>
      <c r="D4" s="347"/>
      <c r="E4" s="347"/>
      <c r="F4" s="348"/>
    </row>
    <row r="5" spans="1:38" ht="16" thickBot="1" x14ac:dyDescent="0.4">
      <c r="B5" s="135" t="s">
        <v>1</v>
      </c>
      <c r="C5" s="124" t="s">
        <v>2</v>
      </c>
      <c r="D5" s="136" t="s">
        <v>3</v>
      </c>
      <c r="E5" s="124" t="s">
        <v>4</v>
      </c>
      <c r="F5" s="137" t="s">
        <v>5</v>
      </c>
    </row>
    <row r="6" spans="1:38" ht="16" thickBot="1" x14ac:dyDescent="0.4">
      <c r="B6" s="138">
        <v>0.05</v>
      </c>
      <c r="C6" s="139">
        <v>2.4790000000000001</v>
      </c>
      <c r="D6" s="139">
        <v>0.7</v>
      </c>
      <c r="E6" s="139">
        <v>6.2E-2</v>
      </c>
      <c r="F6" s="140">
        <v>0.15409999999999999</v>
      </c>
      <c r="X6" s="340" t="s">
        <v>0</v>
      </c>
      <c r="Y6" s="341"/>
      <c r="Z6" s="341"/>
      <c r="AA6" s="341"/>
      <c r="AB6" s="342"/>
    </row>
    <row r="7" spans="1:38" x14ac:dyDescent="0.35">
      <c r="B7" s="141">
        <v>0.05</v>
      </c>
      <c r="C7" s="142">
        <v>2.3969999999999998</v>
      </c>
      <c r="D7" s="142">
        <v>0.75</v>
      </c>
      <c r="E7" s="142">
        <v>0.04</v>
      </c>
      <c r="F7" s="143">
        <v>0.312</v>
      </c>
      <c r="Q7" s="141">
        <v>0.05</v>
      </c>
      <c r="R7">
        <v>0.72499999999999998</v>
      </c>
      <c r="X7" s="101" t="s">
        <v>1</v>
      </c>
      <c r="Y7" s="102" t="s">
        <v>2</v>
      </c>
      <c r="Z7" s="103" t="s">
        <v>3</v>
      </c>
      <c r="AA7" s="102" t="s">
        <v>4</v>
      </c>
      <c r="AB7" s="104" t="s">
        <v>5</v>
      </c>
      <c r="AK7">
        <v>0</v>
      </c>
      <c r="AL7" s="172">
        <v>0.57999999999999996</v>
      </c>
    </row>
    <row r="8" spans="1:38" x14ac:dyDescent="0.35">
      <c r="B8" s="141">
        <v>0.1</v>
      </c>
      <c r="C8" s="144">
        <v>2.3919999999999999</v>
      </c>
      <c r="D8" s="144">
        <v>0.91</v>
      </c>
      <c r="E8" s="144">
        <v>6.0999999999999999E-2</v>
      </c>
      <c r="F8" s="145">
        <v>0.1948</v>
      </c>
      <c r="Q8" s="141">
        <v>0.1</v>
      </c>
      <c r="R8">
        <v>0.83</v>
      </c>
      <c r="X8" s="105">
        <v>0</v>
      </c>
      <c r="Y8" s="89">
        <v>2.403</v>
      </c>
      <c r="Z8" s="89">
        <v>0.57999999999999996</v>
      </c>
      <c r="AA8" s="89">
        <v>2.9000000000000001E-2</v>
      </c>
      <c r="AB8" s="106">
        <v>0.2555</v>
      </c>
      <c r="AK8">
        <v>0.05</v>
      </c>
      <c r="AL8">
        <v>0.65500000000000003</v>
      </c>
    </row>
    <row r="9" spans="1:38" x14ac:dyDescent="0.35">
      <c r="B9" s="141">
        <v>0.1</v>
      </c>
      <c r="C9" s="144">
        <v>2.3969999999999998</v>
      </c>
      <c r="D9" s="144">
        <v>0.75</v>
      </c>
      <c r="E9" s="144">
        <v>0.04</v>
      </c>
      <c r="F9" s="145">
        <v>0.312</v>
      </c>
      <c r="Q9" s="141">
        <v>0.25</v>
      </c>
      <c r="R9">
        <v>1.45</v>
      </c>
      <c r="X9" s="105">
        <v>0.05</v>
      </c>
      <c r="Y9" s="89">
        <v>2.399</v>
      </c>
      <c r="Z9" s="89">
        <v>0.65</v>
      </c>
      <c r="AA9" s="89">
        <v>3.9E-2</v>
      </c>
      <c r="AB9" s="106">
        <v>0.21540000000000001</v>
      </c>
      <c r="AK9">
        <v>0.1</v>
      </c>
      <c r="AL9">
        <v>0.77500000000000002</v>
      </c>
    </row>
    <row r="10" spans="1:38" x14ac:dyDescent="0.35">
      <c r="B10" s="141">
        <v>0.25</v>
      </c>
      <c r="C10" s="144">
        <v>2.387</v>
      </c>
      <c r="D10" s="144">
        <v>1.4</v>
      </c>
      <c r="E10" s="144">
        <v>0.12</v>
      </c>
      <c r="F10" s="145">
        <v>0.1598</v>
      </c>
      <c r="Q10" s="141">
        <v>1</v>
      </c>
      <c r="R10">
        <v>3.05</v>
      </c>
      <c r="X10" s="105">
        <v>0.1</v>
      </c>
      <c r="Y10" s="89">
        <v>2.4790000000000001</v>
      </c>
      <c r="Z10" s="89">
        <v>0.7</v>
      </c>
      <c r="AA10" s="89">
        <v>6.2E-2</v>
      </c>
      <c r="AB10" s="106">
        <v>0.154</v>
      </c>
      <c r="AK10">
        <v>0.25</v>
      </c>
      <c r="AL10">
        <v>1.5</v>
      </c>
    </row>
    <row r="11" spans="1:38" x14ac:dyDescent="0.35">
      <c r="B11" s="141">
        <v>0.25</v>
      </c>
      <c r="C11" s="144">
        <v>2.3929999999999998</v>
      </c>
      <c r="D11" s="144">
        <v>1.5</v>
      </c>
      <c r="E11" s="144">
        <v>0.12</v>
      </c>
      <c r="F11" s="145">
        <v>0.1691</v>
      </c>
      <c r="X11" s="105">
        <v>0.25</v>
      </c>
      <c r="Y11" s="89"/>
      <c r="Z11" s="89"/>
      <c r="AA11" s="89"/>
      <c r="AB11" s="106"/>
      <c r="AK11">
        <v>1</v>
      </c>
      <c r="AL11">
        <v>3.3</v>
      </c>
    </row>
    <row r="12" spans="1:38" x14ac:dyDescent="0.35">
      <c r="B12" s="141">
        <v>0.5</v>
      </c>
      <c r="C12" s="144">
        <v>2.306</v>
      </c>
      <c r="D12" s="146">
        <v>0.82</v>
      </c>
      <c r="E12" s="146">
        <v>8.7999999999999995E-2</v>
      </c>
      <c r="F12" s="147">
        <v>0.13</v>
      </c>
      <c r="X12" s="105">
        <v>0.5</v>
      </c>
      <c r="Y12" s="89"/>
      <c r="Z12" s="89"/>
      <c r="AA12" s="89"/>
      <c r="AB12" s="106"/>
    </row>
    <row r="13" spans="1:38" ht="16" thickBot="1" x14ac:dyDescent="0.4">
      <c r="B13" s="141">
        <v>0.5</v>
      </c>
      <c r="C13" s="144">
        <v>2.3069999999999999</v>
      </c>
      <c r="D13" s="146">
        <v>0.86</v>
      </c>
      <c r="E13" s="146">
        <v>7.4999999999999997E-2</v>
      </c>
      <c r="F13" s="147">
        <v>0.1535</v>
      </c>
      <c r="X13" s="107">
        <v>1</v>
      </c>
      <c r="Y13" s="96"/>
      <c r="Z13" s="96"/>
      <c r="AA13" s="96"/>
      <c r="AB13" s="108"/>
    </row>
    <row r="14" spans="1:38" x14ac:dyDescent="0.35">
      <c r="B14" s="141">
        <v>1</v>
      </c>
      <c r="C14" s="144">
        <v>2.3530000000000002</v>
      </c>
      <c r="D14" s="144">
        <v>3.1</v>
      </c>
      <c r="E14" s="144">
        <v>0.34</v>
      </c>
      <c r="F14" s="145">
        <v>0.13039999999999999</v>
      </c>
      <c r="X14" s="105"/>
      <c r="Y14" s="89"/>
      <c r="Z14" s="89"/>
      <c r="AA14" s="89"/>
      <c r="AB14" s="106"/>
    </row>
    <row r="15" spans="1:38" ht="16" thickBot="1" x14ac:dyDescent="0.4">
      <c r="B15" s="148">
        <v>1</v>
      </c>
      <c r="C15" s="149">
        <v>2.347</v>
      </c>
      <c r="D15" s="149">
        <v>3</v>
      </c>
      <c r="E15" s="149">
        <v>0.34</v>
      </c>
      <c r="F15" s="150">
        <v>0.1258</v>
      </c>
      <c r="X15" s="105">
        <v>0.05</v>
      </c>
      <c r="Y15" s="89">
        <v>2.3980000000000001</v>
      </c>
      <c r="Z15" s="89">
        <v>0.66</v>
      </c>
      <c r="AA15" s="89">
        <v>3.9E-2</v>
      </c>
      <c r="AB15" s="106">
        <v>0.22189999999999999</v>
      </c>
    </row>
    <row r="16" spans="1:38" x14ac:dyDescent="0.35">
      <c r="X16" s="105">
        <v>0.1</v>
      </c>
      <c r="Y16" s="89">
        <v>2.3929999999999998</v>
      </c>
      <c r="Z16" s="89">
        <v>0.85</v>
      </c>
      <c r="AA16" s="89">
        <v>6.0999999999999999E-2</v>
      </c>
      <c r="AB16" s="106">
        <v>0.1857</v>
      </c>
    </row>
    <row r="17" spans="1:38" ht="16" thickBot="1" x14ac:dyDescent="0.4">
      <c r="X17" s="105">
        <v>0.25</v>
      </c>
      <c r="Y17" s="89"/>
      <c r="Z17" s="89"/>
      <c r="AA17" s="89"/>
      <c r="AB17" s="106"/>
    </row>
    <row r="18" spans="1:38" ht="16" thickBot="1" x14ac:dyDescent="0.4">
      <c r="B18" s="349" t="s">
        <v>0</v>
      </c>
      <c r="C18" s="350"/>
      <c r="D18" s="350"/>
      <c r="E18" s="350"/>
      <c r="F18" s="351"/>
      <c r="X18" s="105">
        <v>0.5</v>
      </c>
      <c r="Y18" s="89"/>
      <c r="Z18" s="89"/>
      <c r="AA18" s="89"/>
      <c r="AB18" s="106"/>
    </row>
    <row r="19" spans="1:38" ht="16" thickBot="1" x14ac:dyDescent="0.4">
      <c r="B19" s="101" t="s">
        <v>1</v>
      </c>
      <c r="C19" s="102" t="s">
        <v>2</v>
      </c>
      <c r="D19" s="103" t="s">
        <v>3</v>
      </c>
      <c r="E19" s="102" t="s">
        <v>4</v>
      </c>
      <c r="F19" s="104" t="s">
        <v>5</v>
      </c>
      <c r="X19" s="107">
        <v>1</v>
      </c>
      <c r="Y19" s="96"/>
      <c r="Z19" s="96"/>
      <c r="AA19" s="96"/>
      <c r="AB19" s="108"/>
      <c r="AH19" s="100" t="s">
        <v>2</v>
      </c>
      <c r="AI19" t="s">
        <v>3</v>
      </c>
      <c r="AJ19" t="s">
        <v>4</v>
      </c>
      <c r="AK19" t="s">
        <v>5</v>
      </c>
    </row>
    <row r="20" spans="1:38" x14ac:dyDescent="0.35">
      <c r="B20" s="141">
        <v>0.05</v>
      </c>
      <c r="C20" s="151">
        <v>2.3969999999999998</v>
      </c>
      <c r="D20" s="151">
        <v>0.75</v>
      </c>
      <c r="E20" s="151">
        <v>0.04</v>
      </c>
      <c r="F20" s="152">
        <v>0.312</v>
      </c>
      <c r="G20">
        <f>AVERAGE(D20:D21)</f>
        <v>0.72499999999999998</v>
      </c>
      <c r="AG20">
        <v>0</v>
      </c>
      <c r="AH20" s="100">
        <v>2.403</v>
      </c>
      <c r="AI20" s="172">
        <v>0.57999999999999996</v>
      </c>
      <c r="AJ20" s="100">
        <v>2.9000000000000001E-2</v>
      </c>
      <c r="AK20">
        <v>0.2555</v>
      </c>
      <c r="AL20" s="172">
        <v>0.57999999999999996</v>
      </c>
    </row>
    <row r="21" spans="1:38" x14ac:dyDescent="0.35">
      <c r="B21" s="141">
        <v>0.05</v>
      </c>
      <c r="C21" s="144">
        <v>2.4790000000000001</v>
      </c>
      <c r="D21" s="144">
        <v>0.7</v>
      </c>
      <c r="E21" s="144">
        <v>6.2E-2</v>
      </c>
      <c r="F21" s="145">
        <v>0.15409999999999999</v>
      </c>
      <c r="AE21" s="100"/>
      <c r="AG21">
        <v>0.05</v>
      </c>
      <c r="AH21" s="100">
        <v>2.399</v>
      </c>
      <c r="AI21" s="172">
        <v>0.65</v>
      </c>
      <c r="AJ21" s="100">
        <v>3.9E-2</v>
      </c>
      <c r="AK21">
        <v>0.21540000000000001</v>
      </c>
    </row>
    <row r="22" spans="1:38" x14ac:dyDescent="0.35">
      <c r="B22" s="141">
        <v>0.1</v>
      </c>
      <c r="C22" s="144">
        <v>2.3919999999999999</v>
      </c>
      <c r="D22" s="144">
        <v>0.91</v>
      </c>
      <c r="E22" s="144">
        <v>6.0999999999999999E-2</v>
      </c>
      <c r="F22" s="145">
        <v>0.1948</v>
      </c>
      <c r="G22">
        <f>AVERAGE(D22:D23)</f>
        <v>0.83000000000000007</v>
      </c>
      <c r="AE22" s="100"/>
      <c r="AG22">
        <v>0.05</v>
      </c>
      <c r="AH22" s="100">
        <v>2.3980000000000001</v>
      </c>
      <c r="AI22" s="172">
        <v>0.66</v>
      </c>
      <c r="AJ22" s="100">
        <v>3.9E-2</v>
      </c>
      <c r="AK22">
        <v>0.22189999999999999</v>
      </c>
      <c r="AL22">
        <f>AVERAGE(AI21:AI22)</f>
        <v>0.65500000000000003</v>
      </c>
    </row>
    <row r="23" spans="1:38" x14ac:dyDescent="0.35">
      <c r="B23" s="141">
        <v>0.1</v>
      </c>
      <c r="C23" s="144">
        <v>2.3969999999999998</v>
      </c>
      <c r="D23" s="144">
        <v>0.75</v>
      </c>
      <c r="E23" s="144">
        <v>0.04</v>
      </c>
      <c r="F23" s="145">
        <v>0.312</v>
      </c>
      <c r="AG23">
        <v>0.1</v>
      </c>
      <c r="AH23" s="100">
        <v>2.4790000000000001</v>
      </c>
      <c r="AI23" s="172">
        <v>0.7</v>
      </c>
      <c r="AJ23" s="100">
        <v>6.2E-2</v>
      </c>
      <c r="AK23">
        <v>0.154</v>
      </c>
    </row>
    <row r="24" spans="1:38" x14ac:dyDescent="0.35">
      <c r="B24" s="141">
        <v>0.25</v>
      </c>
      <c r="C24" s="144">
        <v>2.387</v>
      </c>
      <c r="D24" s="144">
        <v>1.4</v>
      </c>
      <c r="E24" s="144">
        <v>0.12</v>
      </c>
      <c r="F24" s="145">
        <v>0.1598</v>
      </c>
      <c r="G24">
        <f>AVERAGE(D24:D25)</f>
        <v>1.45</v>
      </c>
      <c r="N24" s="100"/>
      <c r="O24" s="100"/>
      <c r="AE24" s="100"/>
      <c r="AG24">
        <v>0.1</v>
      </c>
      <c r="AH24">
        <v>2.3929999999999998</v>
      </c>
      <c r="AI24" s="172">
        <v>0.85</v>
      </c>
      <c r="AJ24" s="100">
        <v>6.0999999999999999E-2</v>
      </c>
      <c r="AK24">
        <v>0.1857</v>
      </c>
      <c r="AL24">
        <f>AVERAGE(AI23:AI24)</f>
        <v>0.77499999999999991</v>
      </c>
    </row>
    <row r="25" spans="1:38" x14ac:dyDescent="0.35">
      <c r="B25" s="141">
        <v>0.25</v>
      </c>
      <c r="C25" s="144">
        <v>2.3929999999999998</v>
      </c>
      <c r="D25" s="144">
        <v>1.5</v>
      </c>
      <c r="E25" s="144">
        <v>0.12</v>
      </c>
      <c r="F25" s="145">
        <v>0.1691</v>
      </c>
      <c r="AE25" s="100"/>
      <c r="AG25">
        <v>0.25</v>
      </c>
      <c r="AH25">
        <v>2.387</v>
      </c>
      <c r="AI25" s="172">
        <v>1.5</v>
      </c>
      <c r="AJ25" s="100">
        <v>0.12</v>
      </c>
      <c r="AK25">
        <v>0.16789999999999999</v>
      </c>
    </row>
    <row r="26" spans="1:38" ht="16" thickBot="1" x14ac:dyDescent="0.4">
      <c r="B26" s="141">
        <v>1</v>
      </c>
      <c r="C26" s="144">
        <v>2.3530000000000002</v>
      </c>
      <c r="D26" s="144">
        <v>3.1</v>
      </c>
      <c r="E26" s="144">
        <v>0.34</v>
      </c>
      <c r="F26" s="145">
        <v>0.13039999999999999</v>
      </c>
      <c r="G26">
        <f>AVERAGE(D26:D27)</f>
        <v>3.05</v>
      </c>
      <c r="AG26">
        <v>0.25</v>
      </c>
      <c r="AH26">
        <v>2.3929999999999998</v>
      </c>
      <c r="AI26" s="172">
        <v>1.5</v>
      </c>
      <c r="AJ26" s="100">
        <v>0.12</v>
      </c>
      <c r="AK26">
        <v>0.1691</v>
      </c>
      <c r="AL26">
        <f>AVERAGE(AI25:AI26)</f>
        <v>1.5</v>
      </c>
    </row>
    <row r="27" spans="1:38" ht="16" thickBot="1" x14ac:dyDescent="0.4">
      <c r="B27" s="148">
        <v>1</v>
      </c>
      <c r="C27" s="149">
        <v>2.347</v>
      </c>
      <c r="D27" s="149">
        <v>3</v>
      </c>
      <c r="E27" s="149">
        <v>0.34</v>
      </c>
      <c r="F27" s="150">
        <v>0.1258</v>
      </c>
      <c r="X27" s="109" t="s">
        <v>23</v>
      </c>
      <c r="Y27" s="110" t="s">
        <v>2</v>
      </c>
      <c r="Z27" s="111" t="s">
        <v>3</v>
      </c>
      <c r="AA27" s="110" t="s">
        <v>4</v>
      </c>
      <c r="AB27" s="111" t="s">
        <v>5</v>
      </c>
      <c r="AI27" s="172"/>
      <c r="AJ27" s="100"/>
    </row>
    <row r="28" spans="1:38" ht="16" thickBot="1" x14ac:dyDescent="0.4">
      <c r="X28" s="113" t="s">
        <v>24</v>
      </c>
      <c r="Y28" s="114">
        <v>2.383</v>
      </c>
      <c r="Z28" s="114">
        <v>1.3</v>
      </c>
      <c r="AA28" s="115">
        <v>6.7000000000000004E-2</v>
      </c>
      <c r="AB28" s="114">
        <v>0.24340000000000001</v>
      </c>
      <c r="AC28" s="112" t="s">
        <v>25</v>
      </c>
      <c r="AI28" s="172"/>
      <c r="AJ28" s="100"/>
    </row>
    <row r="29" spans="1:38" ht="16" thickBot="1" x14ac:dyDescent="0.4">
      <c r="A29" s="153" t="s">
        <v>6</v>
      </c>
      <c r="B29" s="154" t="s">
        <v>2</v>
      </c>
      <c r="C29" s="155" t="s">
        <v>3</v>
      </c>
      <c r="D29" s="154" t="s">
        <v>4</v>
      </c>
      <c r="E29" s="155" t="s">
        <v>5</v>
      </c>
      <c r="F29" s="154" t="s">
        <v>7</v>
      </c>
      <c r="G29" s="155" t="s">
        <v>8</v>
      </c>
      <c r="H29" s="154" t="s">
        <v>9</v>
      </c>
      <c r="I29" s="156" t="s">
        <v>1</v>
      </c>
      <c r="J29" s="155" t="s">
        <v>7</v>
      </c>
      <c r="K29" s="154" t="s">
        <v>8</v>
      </c>
      <c r="L29" s="157" t="s">
        <v>9</v>
      </c>
      <c r="X29" s="117" t="s">
        <v>26</v>
      </c>
      <c r="Y29" s="74">
        <v>2.375</v>
      </c>
      <c r="Z29" s="144">
        <v>2.4</v>
      </c>
      <c r="AA29" s="122">
        <v>0.16</v>
      </c>
      <c r="AB29" s="74">
        <v>0.19389999999999999</v>
      </c>
      <c r="AC29" s="116"/>
      <c r="AG29">
        <v>1</v>
      </c>
      <c r="AH29">
        <v>2.3530000000000002</v>
      </c>
      <c r="AI29" s="172">
        <v>3.4</v>
      </c>
      <c r="AJ29" s="100">
        <v>0.34</v>
      </c>
      <c r="AK29">
        <v>0.1386</v>
      </c>
    </row>
    <row r="30" spans="1:38" x14ac:dyDescent="0.35">
      <c r="A30" s="158" t="s">
        <v>10</v>
      </c>
      <c r="B30" s="159">
        <v>2.3959999999999999</v>
      </c>
      <c r="C30" s="159">
        <v>0.82</v>
      </c>
      <c r="D30" s="159">
        <v>6.6000000000000003E-2</v>
      </c>
      <c r="E30" s="159">
        <v>0.16789999999999999</v>
      </c>
      <c r="F30" s="160">
        <f>AVERAGE(C30:C31)</f>
        <v>0.82499999999999996</v>
      </c>
      <c r="G30" s="161">
        <f>STDEV(C30:C31)</f>
        <v>7.0710678118654814E-3</v>
      </c>
      <c r="H30" s="162">
        <f>G30/F30</f>
        <v>8.5709912871096746E-3</v>
      </c>
      <c r="I30" s="161">
        <f>(C30-0.6887)/2.4145</f>
        <v>5.437978877614412E-2</v>
      </c>
      <c r="J30" s="161">
        <f>AVERAGE(I30:I31)</f>
        <v>5.6450610892524324E-2</v>
      </c>
      <c r="K30" s="161">
        <f>STDEV(I30:I31)</f>
        <v>2.9285847222470405E-3</v>
      </c>
      <c r="L30" s="163">
        <f>K30/J30</f>
        <v>5.1878707350443733E-2</v>
      </c>
      <c r="X30" s="117" t="s">
        <v>27</v>
      </c>
      <c r="Y30" s="74">
        <v>2.3759999999999999</v>
      </c>
      <c r="Z30" s="74">
        <v>1.3</v>
      </c>
      <c r="AA30" s="122">
        <v>9.0999999999999998E-2</v>
      </c>
      <c r="AB30" s="74">
        <v>0.18360000000000001</v>
      </c>
      <c r="AC30" s="121"/>
      <c r="AG30">
        <v>1</v>
      </c>
      <c r="AH30">
        <v>2.347</v>
      </c>
      <c r="AI30" s="172">
        <v>3.2</v>
      </c>
      <c r="AJ30" s="100">
        <v>0.34</v>
      </c>
      <c r="AK30">
        <v>0.13189999999999999</v>
      </c>
      <c r="AL30">
        <f>AVERAGE(AI29:AI30)</f>
        <v>3.3</v>
      </c>
    </row>
    <row r="31" spans="1:38" x14ac:dyDescent="0.35">
      <c r="A31" s="164" t="s">
        <v>10</v>
      </c>
      <c r="B31" s="165">
        <v>2.3919999999999999</v>
      </c>
      <c r="C31" s="165">
        <v>0.83</v>
      </c>
      <c r="D31" s="165">
        <v>6.8000000000000005E-2</v>
      </c>
      <c r="E31" s="165">
        <v>0.16250000000000001</v>
      </c>
      <c r="F31" s="75"/>
      <c r="G31" s="166"/>
      <c r="H31" s="75"/>
      <c r="I31" s="166">
        <f t="shared" ref="I31:I52" si="0">(C31-0.6887)/2.4145</f>
        <v>5.8521433008904528E-2</v>
      </c>
      <c r="J31" s="75"/>
      <c r="K31" s="166"/>
      <c r="L31" s="76"/>
      <c r="X31" s="117" t="s">
        <v>28</v>
      </c>
      <c r="Y31" s="74">
        <v>2.379</v>
      </c>
      <c r="Z31" s="74">
        <v>1.3</v>
      </c>
      <c r="AA31" s="122">
        <v>0.1</v>
      </c>
      <c r="AB31" s="74">
        <v>0.1772</v>
      </c>
      <c r="AC31" s="121"/>
    </row>
    <row r="32" spans="1:38" x14ac:dyDescent="0.35">
      <c r="A32" s="77" t="s">
        <v>11</v>
      </c>
      <c r="B32" s="144">
        <v>2.3929999999999998</v>
      </c>
      <c r="C32" s="144">
        <v>1.5</v>
      </c>
      <c r="D32" s="144">
        <v>0.13</v>
      </c>
      <c r="E32" s="144">
        <v>0.15609999999999999</v>
      </c>
      <c r="F32" s="74">
        <f>AVERAGE(C32:C33)</f>
        <v>1.55</v>
      </c>
      <c r="G32" s="89">
        <f>STDEV(C32:C33)</f>
        <v>7.0710678118654821E-2</v>
      </c>
      <c r="H32" s="167">
        <f>G32/F32</f>
        <v>4.5619792334616015E-2</v>
      </c>
      <c r="I32" s="168">
        <f t="shared" si="0"/>
        <v>0.33601159660385177</v>
      </c>
      <c r="J32" s="89">
        <f>AVERAGE(I32:I33)</f>
        <v>0.35671981776765382</v>
      </c>
      <c r="K32" s="89">
        <f>STDEV(I32:I33)</f>
        <v>2.9285847222470424E-2</v>
      </c>
      <c r="L32" s="169">
        <f>K32/J32</f>
        <v>8.2097617692621416E-2</v>
      </c>
      <c r="X32" s="117" t="s">
        <v>29</v>
      </c>
      <c r="Y32" s="74">
        <v>2.3780000000000001</v>
      </c>
      <c r="Z32" s="74">
        <v>1.1000000000000001</v>
      </c>
      <c r="AA32" s="122">
        <v>8.6999999999999994E-2</v>
      </c>
      <c r="AB32" s="74">
        <v>0.17519999999999999</v>
      </c>
      <c r="AC32" s="121"/>
    </row>
    <row r="33" spans="1:29" ht="16" thickBot="1" x14ac:dyDescent="0.4">
      <c r="A33" s="77" t="s">
        <v>11</v>
      </c>
      <c r="B33" s="144">
        <v>2.3929999999999998</v>
      </c>
      <c r="C33" s="144">
        <v>1.6</v>
      </c>
      <c r="D33" s="144">
        <v>0.13</v>
      </c>
      <c r="E33" s="144">
        <v>0.16009999999999999</v>
      </c>
      <c r="F33" s="74"/>
      <c r="G33" s="89"/>
      <c r="H33" s="74"/>
      <c r="I33" s="168">
        <f t="shared" si="0"/>
        <v>0.37742803893145588</v>
      </c>
      <c r="J33" s="74"/>
      <c r="K33" s="89"/>
      <c r="L33" s="121"/>
      <c r="X33" s="123" t="s">
        <v>30</v>
      </c>
      <c r="Y33" s="124">
        <v>2.3740000000000001</v>
      </c>
      <c r="Z33" s="124">
        <v>0.92</v>
      </c>
      <c r="AA33" s="125">
        <v>0.08</v>
      </c>
      <c r="AB33" s="124">
        <v>0.158</v>
      </c>
      <c r="AC33" s="121"/>
    </row>
    <row r="34" spans="1:29" ht="16" thickBot="1" x14ac:dyDescent="0.4">
      <c r="A34" s="164" t="s">
        <v>12</v>
      </c>
      <c r="B34" s="165">
        <v>2.3929999999999998</v>
      </c>
      <c r="C34" s="165">
        <v>1.1000000000000001</v>
      </c>
      <c r="D34" s="165">
        <v>0.1</v>
      </c>
      <c r="E34" s="165">
        <v>0.1512</v>
      </c>
      <c r="F34" s="75">
        <f>AVERAGE(C34:C35)</f>
        <v>1.1499999999999999</v>
      </c>
      <c r="G34" s="166">
        <f>STDEV(C34:C35)</f>
        <v>7.0710678118654655E-2</v>
      </c>
      <c r="H34" s="170">
        <f>G34/F34</f>
        <v>6.1487546190134489E-2</v>
      </c>
      <c r="I34" s="166">
        <f t="shared" si="0"/>
        <v>0.17034582729343556</v>
      </c>
      <c r="J34" s="166">
        <f>AVERAGE(I34:I35)</f>
        <v>0.19105404845723756</v>
      </c>
      <c r="K34" s="166">
        <f>STDEV(I34:I35)</f>
        <v>2.9285847222470268E-2</v>
      </c>
      <c r="L34" s="171">
        <f>K34/J34</f>
        <v>0.15328566685162465</v>
      </c>
      <c r="X34" s="109" t="s">
        <v>31</v>
      </c>
      <c r="Y34" s="110" t="s">
        <v>2</v>
      </c>
      <c r="Z34" s="111" t="s">
        <v>3</v>
      </c>
      <c r="AA34" s="110" t="s">
        <v>4</v>
      </c>
      <c r="AB34" s="111" t="s">
        <v>5</v>
      </c>
      <c r="AC34" s="126"/>
    </row>
    <row r="35" spans="1:29" ht="16" thickBot="1" x14ac:dyDescent="0.4">
      <c r="A35" s="164" t="s">
        <v>12</v>
      </c>
      <c r="B35" s="165">
        <v>2.3929999999999998</v>
      </c>
      <c r="C35" s="165">
        <v>1.2</v>
      </c>
      <c r="D35" s="165">
        <v>0.1</v>
      </c>
      <c r="E35" s="165">
        <v>0.15740000000000001</v>
      </c>
      <c r="F35" s="75"/>
      <c r="G35" s="166"/>
      <c r="H35" s="75"/>
      <c r="I35" s="166">
        <f t="shared" si="0"/>
        <v>0.21176226962103956</v>
      </c>
      <c r="J35" s="75"/>
      <c r="K35" s="166"/>
      <c r="L35" s="76"/>
      <c r="X35" s="127" t="s">
        <v>24</v>
      </c>
      <c r="Y35" s="114">
        <v>2.375</v>
      </c>
      <c r="Z35" s="114">
        <v>1.2</v>
      </c>
      <c r="AA35" s="115">
        <v>0.09</v>
      </c>
      <c r="AB35" s="114">
        <v>0.1759</v>
      </c>
      <c r="AC35" s="112" t="s">
        <v>25</v>
      </c>
    </row>
    <row r="36" spans="1:29" x14ac:dyDescent="0.35">
      <c r="A36" s="77" t="s">
        <v>13</v>
      </c>
      <c r="B36" s="144">
        <v>2.3919999999999999</v>
      </c>
      <c r="C36" s="144">
        <v>1.4</v>
      </c>
      <c r="D36" s="144">
        <v>0.11</v>
      </c>
      <c r="E36" s="144">
        <v>0.1658</v>
      </c>
      <c r="F36" s="74">
        <f>AVERAGE(C36:C37)</f>
        <v>1.35</v>
      </c>
      <c r="G36" s="89">
        <f>STDEV(C36:C37)</f>
        <v>7.0710678118654655E-2</v>
      </c>
      <c r="H36" s="167">
        <f>G36/F36</f>
        <v>5.2378280087892332E-2</v>
      </c>
      <c r="I36" s="89">
        <f t="shared" si="0"/>
        <v>0.29459515427624766</v>
      </c>
      <c r="J36" s="89">
        <f>AVERAGE(I36:I37)</f>
        <v>0.27388693311244566</v>
      </c>
      <c r="K36" s="89">
        <f>STDEV(I36:I37)</f>
        <v>2.9285847222470344E-2</v>
      </c>
      <c r="L36" s="169">
        <f>K36/J36</f>
        <v>0.10692677773877914</v>
      </c>
      <c r="X36" s="128" t="s">
        <v>26</v>
      </c>
      <c r="Y36" s="74">
        <v>2.3719999999999999</v>
      </c>
      <c r="Z36" s="144">
        <v>1.8</v>
      </c>
      <c r="AA36" s="122">
        <v>0.15</v>
      </c>
      <c r="AB36" s="74">
        <v>0.1623</v>
      </c>
      <c r="AC36" s="116"/>
    </row>
    <row r="37" spans="1:29" x14ac:dyDescent="0.35">
      <c r="A37" s="77" t="s">
        <v>13</v>
      </c>
      <c r="B37" s="144">
        <v>2.3929999999999998</v>
      </c>
      <c r="C37" s="144">
        <v>1.3</v>
      </c>
      <c r="D37" s="144">
        <v>0.12</v>
      </c>
      <c r="E37" s="144">
        <v>0.15140000000000001</v>
      </c>
      <c r="F37" s="74"/>
      <c r="G37" s="89"/>
      <c r="H37" s="74"/>
      <c r="I37" s="89">
        <f t="shared" si="0"/>
        <v>0.25317871194864366</v>
      </c>
      <c r="J37" s="74"/>
      <c r="K37" s="89"/>
      <c r="L37" s="121"/>
      <c r="X37" s="128" t="s">
        <v>27</v>
      </c>
      <c r="Y37" s="74">
        <v>2.3780000000000001</v>
      </c>
      <c r="Z37" s="74">
        <v>0.82</v>
      </c>
      <c r="AA37" s="122">
        <v>6.7000000000000004E-2</v>
      </c>
      <c r="AB37" s="74">
        <v>0.16350000000000001</v>
      </c>
      <c r="AC37" s="121"/>
    </row>
    <row r="38" spans="1:29" x14ac:dyDescent="0.35">
      <c r="A38" s="164" t="s">
        <v>14</v>
      </c>
      <c r="B38" s="165">
        <v>2.3860000000000001</v>
      </c>
      <c r="C38" s="165">
        <v>1</v>
      </c>
      <c r="D38" s="165">
        <v>9.1999999999999998E-2</v>
      </c>
      <c r="E38" s="165">
        <v>0.153</v>
      </c>
      <c r="F38" s="75">
        <f>AVERAGE(C38:C39)</f>
        <v>1</v>
      </c>
      <c r="G38" s="166">
        <f>STDEV(C38:C39)</f>
        <v>0</v>
      </c>
      <c r="H38" s="170">
        <f>G38/F38</f>
        <v>0</v>
      </c>
      <c r="I38" s="166">
        <f t="shared" si="0"/>
        <v>0.12892938496583145</v>
      </c>
      <c r="J38" s="166">
        <f>AVERAGE(I38:I39)</f>
        <v>0.12892938496583145</v>
      </c>
      <c r="K38" s="166">
        <f>STDEV(I38:I39)</f>
        <v>0</v>
      </c>
      <c r="L38" s="171">
        <f>K38/J38</f>
        <v>0</v>
      </c>
      <c r="X38" s="128" t="s">
        <v>28</v>
      </c>
      <c r="Y38" s="74">
        <v>2.379</v>
      </c>
      <c r="Z38" s="74">
        <v>1.1000000000000001</v>
      </c>
      <c r="AA38" s="122">
        <v>8.2000000000000003E-2</v>
      </c>
      <c r="AB38" s="74">
        <v>0.1739</v>
      </c>
      <c r="AC38" s="121"/>
    </row>
    <row r="39" spans="1:29" x14ac:dyDescent="0.35">
      <c r="A39" s="164" t="s">
        <v>14</v>
      </c>
      <c r="B39" s="165">
        <v>2.39</v>
      </c>
      <c r="C39" s="165">
        <v>1</v>
      </c>
      <c r="D39" s="165">
        <v>9.4E-2</v>
      </c>
      <c r="E39" s="165">
        <v>0.14940000000000001</v>
      </c>
      <c r="F39" s="75"/>
      <c r="G39" s="166"/>
      <c r="H39" s="75"/>
      <c r="I39" s="166">
        <f t="shared" si="0"/>
        <v>0.12892938496583145</v>
      </c>
      <c r="J39" s="75"/>
      <c r="K39" s="166"/>
      <c r="L39" s="76"/>
      <c r="X39" s="128" t="s">
        <v>29</v>
      </c>
      <c r="Y39" s="74">
        <v>2.3730000000000002</v>
      </c>
      <c r="Z39" s="74">
        <v>1.3</v>
      </c>
      <c r="AA39" s="122">
        <v>8.8999999999999996E-2</v>
      </c>
      <c r="AB39" s="74">
        <v>0.1893</v>
      </c>
      <c r="AC39" s="121"/>
    </row>
    <row r="40" spans="1:29" ht="16" thickBot="1" x14ac:dyDescent="0.4">
      <c r="A40" s="77" t="s">
        <v>15</v>
      </c>
      <c r="B40" s="144">
        <v>2.4369999999999998</v>
      </c>
      <c r="C40" s="144">
        <v>2</v>
      </c>
      <c r="D40" s="144">
        <v>0.19</v>
      </c>
      <c r="E40" s="144">
        <v>0.1447</v>
      </c>
      <c r="F40" s="74">
        <f>AVERAGE(C40:C41)</f>
        <v>2.15</v>
      </c>
      <c r="G40" s="89">
        <f>STDEV(C40:C41)</f>
        <v>0.21213203435596414</v>
      </c>
      <c r="H40" s="167">
        <f>G40/F40</f>
        <v>9.8666062491146123E-2</v>
      </c>
      <c r="I40" s="168">
        <f t="shared" si="0"/>
        <v>0.54309380824187214</v>
      </c>
      <c r="J40" s="89">
        <f>AVERAGE(I40:I41)</f>
        <v>0.60521847173327825</v>
      </c>
      <c r="K40" s="89">
        <f>STDEV(I40:I41)</f>
        <v>8.7857541667410402E-2</v>
      </c>
      <c r="L40" s="169">
        <f>K40/J40</f>
        <v>0.14516665596110476</v>
      </c>
      <c r="X40" s="129" t="s">
        <v>30</v>
      </c>
      <c r="Y40" s="124">
        <v>2.3719999999999999</v>
      </c>
      <c r="Z40" s="124">
        <v>0.99</v>
      </c>
      <c r="AA40" s="125">
        <v>7.3999999999999996E-2</v>
      </c>
      <c r="AB40" s="124">
        <v>0.17599999999999999</v>
      </c>
      <c r="AC40" s="121"/>
    </row>
    <row r="41" spans="1:29" ht="16" thickBot="1" x14ac:dyDescent="0.4">
      <c r="A41" s="77" t="s">
        <v>15</v>
      </c>
      <c r="B41" s="144">
        <v>2.3959999999999999</v>
      </c>
      <c r="C41" s="144">
        <v>2.2999999999999998</v>
      </c>
      <c r="D41" s="144">
        <v>0.19</v>
      </c>
      <c r="E41" s="144">
        <v>0.16569999999999999</v>
      </c>
      <c r="F41" s="74"/>
      <c r="G41" s="89"/>
      <c r="H41" s="74"/>
      <c r="I41" s="168">
        <f t="shared" si="0"/>
        <v>0.66734313522468425</v>
      </c>
      <c r="J41" s="74"/>
      <c r="K41" s="89"/>
      <c r="L41" s="121"/>
      <c r="X41" s="109" t="s">
        <v>32</v>
      </c>
      <c r="Y41" s="110" t="s">
        <v>2</v>
      </c>
      <c r="Z41" s="111" t="s">
        <v>3</v>
      </c>
      <c r="AA41" s="110" t="s">
        <v>4</v>
      </c>
      <c r="AB41" s="111" t="s">
        <v>5</v>
      </c>
      <c r="AC41" s="126"/>
    </row>
    <row r="42" spans="1:29" ht="16" thickBot="1" x14ac:dyDescent="0.4">
      <c r="A42" s="164" t="s">
        <v>16</v>
      </c>
      <c r="B42" s="165">
        <v>2.387</v>
      </c>
      <c r="C42" s="165">
        <v>1.1000000000000001</v>
      </c>
      <c r="D42" s="165">
        <v>8.5999999999999993E-2</v>
      </c>
      <c r="E42" s="165">
        <v>0.18010000000000001</v>
      </c>
      <c r="F42" s="75">
        <f>AVERAGE(C42:C43)</f>
        <v>1.1499999999999999</v>
      </c>
      <c r="G42" s="166">
        <f>STDEV(C42:C43)</f>
        <v>7.0710678118654655E-2</v>
      </c>
      <c r="H42" s="170">
        <f>G42/F42</f>
        <v>6.1487546190134489E-2</v>
      </c>
      <c r="I42" s="166">
        <f t="shared" si="0"/>
        <v>0.17034582729343556</v>
      </c>
      <c r="J42" s="166">
        <f>AVERAGE(I42:I43)</f>
        <v>0.19105404845723756</v>
      </c>
      <c r="K42" s="166">
        <f>STDEV(I42:I43)</f>
        <v>2.9285847222470268E-2</v>
      </c>
      <c r="L42" s="171">
        <f>K42/J42</f>
        <v>0.15328566685162465</v>
      </c>
      <c r="X42" s="130" t="s">
        <v>24</v>
      </c>
      <c r="Y42" s="114">
        <v>2.3780000000000001</v>
      </c>
      <c r="Z42" s="114">
        <v>1.3</v>
      </c>
      <c r="AA42" s="115">
        <v>8.2000000000000003E-2</v>
      </c>
      <c r="AB42" s="114">
        <v>0.2044</v>
      </c>
      <c r="AC42" s="112" t="s">
        <v>25</v>
      </c>
    </row>
    <row r="43" spans="1:29" x14ac:dyDescent="0.35">
      <c r="A43" s="164" t="s">
        <v>16</v>
      </c>
      <c r="B43" s="165">
        <v>2.3919999999999999</v>
      </c>
      <c r="C43" s="165">
        <v>1.2</v>
      </c>
      <c r="D43" s="165">
        <v>8.5999999999999993E-2</v>
      </c>
      <c r="E43" s="165">
        <v>0.18049999999999999</v>
      </c>
      <c r="F43" s="75"/>
      <c r="G43" s="166"/>
      <c r="H43" s="75"/>
      <c r="I43" s="166">
        <f t="shared" si="0"/>
        <v>0.21176226962103956</v>
      </c>
      <c r="J43" s="166"/>
      <c r="K43" s="166"/>
      <c r="L43" s="76"/>
      <c r="X43" s="131" t="s">
        <v>26</v>
      </c>
      <c r="Y43" s="74">
        <v>2.3759999999999999</v>
      </c>
      <c r="Z43" s="144">
        <v>3.2</v>
      </c>
      <c r="AA43" s="122">
        <v>0.2</v>
      </c>
      <c r="AB43" s="74">
        <v>0.21149999999999999</v>
      </c>
      <c r="AC43" s="116"/>
    </row>
    <row r="44" spans="1:29" x14ac:dyDescent="0.35">
      <c r="A44" s="77" t="s">
        <v>17</v>
      </c>
      <c r="B44" s="144">
        <v>2.391</v>
      </c>
      <c r="C44" s="144">
        <v>1.2</v>
      </c>
      <c r="D44" s="144">
        <v>9.0999999999999998E-2</v>
      </c>
      <c r="E44" s="144">
        <v>0.17230000000000001</v>
      </c>
      <c r="F44" s="74">
        <f>AVERAGE(C44:C45)</f>
        <v>1.2</v>
      </c>
      <c r="G44" s="89">
        <f>STDEV(C44:C45)</f>
        <v>0</v>
      </c>
      <c r="H44" s="167">
        <f>G44/F44</f>
        <v>0</v>
      </c>
      <c r="I44" s="89">
        <f t="shared" si="0"/>
        <v>0.21176226962103956</v>
      </c>
      <c r="J44" s="89">
        <f>AVERAGE(I44:I45)</f>
        <v>0.21176226962103956</v>
      </c>
      <c r="K44" s="89">
        <f>STDEV(I44:I45)</f>
        <v>0</v>
      </c>
      <c r="L44" s="169">
        <f>K44/J44</f>
        <v>0</v>
      </c>
      <c r="X44" s="131" t="s">
        <v>27</v>
      </c>
      <c r="Y44" s="74">
        <v>2.3769999999999998</v>
      </c>
      <c r="Z44" s="74">
        <v>1.1000000000000001</v>
      </c>
      <c r="AA44" s="122">
        <v>8.3000000000000004E-2</v>
      </c>
      <c r="AB44" s="74">
        <v>0.1822</v>
      </c>
      <c r="AC44" s="121"/>
    </row>
    <row r="45" spans="1:29" x14ac:dyDescent="0.35">
      <c r="A45" s="77" t="s">
        <v>17</v>
      </c>
      <c r="B45" s="144">
        <v>2.3889999999999998</v>
      </c>
      <c r="C45" s="144">
        <v>1.2</v>
      </c>
      <c r="D45" s="144">
        <v>0.09</v>
      </c>
      <c r="E45" s="144">
        <v>0.17369999999999999</v>
      </c>
      <c r="F45" s="74"/>
      <c r="G45" s="89"/>
      <c r="H45" s="74"/>
      <c r="I45" s="89">
        <f t="shared" si="0"/>
        <v>0.21176226962103956</v>
      </c>
      <c r="J45" s="74"/>
      <c r="K45" s="89"/>
      <c r="L45" s="121"/>
      <c r="X45" s="131" t="s">
        <v>28</v>
      </c>
      <c r="Y45" s="74">
        <v>2.37</v>
      </c>
      <c r="Z45" s="74">
        <v>1.4</v>
      </c>
      <c r="AA45" s="122">
        <v>0.1</v>
      </c>
      <c r="AB45" s="74">
        <v>0.17929999999999999</v>
      </c>
      <c r="AC45" s="121"/>
    </row>
    <row r="46" spans="1:29" x14ac:dyDescent="0.35">
      <c r="A46" s="164" t="s">
        <v>18</v>
      </c>
      <c r="B46" s="165">
        <v>2.3879999999999999</v>
      </c>
      <c r="C46" s="165">
        <v>1.3</v>
      </c>
      <c r="D46" s="165">
        <v>0.11</v>
      </c>
      <c r="E46" s="165">
        <v>0.1676</v>
      </c>
      <c r="F46" s="75">
        <f>AVERAGE(C46:C47)</f>
        <v>1.3</v>
      </c>
      <c r="G46" s="166">
        <f>STDEV(C46:C47)</f>
        <v>0</v>
      </c>
      <c r="H46" s="170">
        <f>G46/F46</f>
        <v>0</v>
      </c>
      <c r="I46" s="166">
        <f t="shared" si="0"/>
        <v>0.25317871194864366</v>
      </c>
      <c r="J46" s="166">
        <f>AVERAGE(I46:I47)</f>
        <v>0.25317871194864366</v>
      </c>
      <c r="K46" s="166">
        <f>STDEV(I46:I47)</f>
        <v>0</v>
      </c>
      <c r="L46" s="171">
        <f>K46/J46</f>
        <v>0</v>
      </c>
      <c r="X46" s="131" t="s">
        <v>29</v>
      </c>
      <c r="Y46" s="74">
        <v>2.3759999999999999</v>
      </c>
      <c r="Z46" s="74">
        <v>1.1000000000000001</v>
      </c>
      <c r="AA46" s="122">
        <v>7.8E-2</v>
      </c>
      <c r="AB46" s="74">
        <v>0.1794</v>
      </c>
      <c r="AC46" s="121"/>
    </row>
    <row r="47" spans="1:29" ht="16" thickBot="1" x14ac:dyDescent="0.4">
      <c r="A47" s="164" t="s">
        <v>18</v>
      </c>
      <c r="B47" s="165">
        <v>2.39</v>
      </c>
      <c r="C47" s="165">
        <v>1.3</v>
      </c>
      <c r="D47" s="165">
        <v>0.11</v>
      </c>
      <c r="E47" s="165">
        <v>0.15890000000000001</v>
      </c>
      <c r="F47" s="75"/>
      <c r="G47" s="166"/>
      <c r="H47" s="75"/>
      <c r="I47" s="166">
        <f t="shared" si="0"/>
        <v>0.25317871194864366</v>
      </c>
      <c r="J47" s="75"/>
      <c r="K47" s="166"/>
      <c r="L47" s="76"/>
      <c r="X47" s="132" t="s">
        <v>30</v>
      </c>
      <c r="Y47" s="82">
        <v>2.3769999999999998</v>
      </c>
      <c r="Z47" s="82">
        <v>0.64</v>
      </c>
      <c r="AA47" s="133">
        <v>4.3999999999999997E-2</v>
      </c>
      <c r="AB47" s="82">
        <v>0.1938</v>
      </c>
      <c r="AC47" s="121"/>
    </row>
    <row r="48" spans="1:29" ht="16" thickBot="1" x14ac:dyDescent="0.4">
      <c r="A48" s="77" t="s">
        <v>19</v>
      </c>
      <c r="B48" s="144">
        <v>2.3860000000000001</v>
      </c>
      <c r="C48" s="144">
        <v>1.6</v>
      </c>
      <c r="D48" s="144">
        <v>0.13</v>
      </c>
      <c r="E48" s="144">
        <v>0.1651</v>
      </c>
      <c r="F48" s="74">
        <f>AVERAGE(C48:C49)</f>
        <v>1.55</v>
      </c>
      <c r="G48" s="89">
        <f>STDEV(C48:C49)</f>
        <v>7.0710678118654821E-2</v>
      </c>
      <c r="H48" s="167">
        <f>G48/F48</f>
        <v>4.5619792334616015E-2</v>
      </c>
      <c r="I48" s="168">
        <f t="shared" si="0"/>
        <v>0.37742803893145588</v>
      </c>
      <c r="J48" s="89">
        <f>AVERAGE(I48:I49)</f>
        <v>0.35671981776765382</v>
      </c>
      <c r="K48" s="89">
        <f>STDEV(I48:I49)</f>
        <v>2.9285847222470424E-2</v>
      </c>
      <c r="L48" s="169">
        <f>K48/J48</f>
        <v>8.2097617692621416E-2</v>
      </c>
      <c r="AC48" s="134"/>
    </row>
    <row r="49" spans="1:12" x14ac:dyDescent="0.35">
      <c r="A49" s="77" t="s">
        <v>19</v>
      </c>
      <c r="B49" s="144">
        <v>2.387</v>
      </c>
      <c r="C49" s="144">
        <v>1.5</v>
      </c>
      <c r="D49" s="144">
        <v>0.14000000000000001</v>
      </c>
      <c r="E49" s="144">
        <v>0.15060000000000001</v>
      </c>
      <c r="F49" s="74"/>
      <c r="G49" s="89"/>
      <c r="H49" s="74"/>
      <c r="I49" s="168">
        <f t="shared" si="0"/>
        <v>0.33601159660385177</v>
      </c>
      <c r="J49" s="74"/>
      <c r="K49" s="89"/>
      <c r="L49" s="121"/>
    </row>
    <row r="50" spans="1:12" x14ac:dyDescent="0.35">
      <c r="A50" s="164" t="s">
        <v>20</v>
      </c>
      <c r="B50" s="165">
        <v>2.3919999999999999</v>
      </c>
      <c r="C50" s="165">
        <v>1.2</v>
      </c>
      <c r="D50" s="165">
        <v>9.7000000000000003E-2</v>
      </c>
      <c r="E50" s="165">
        <v>0.1605</v>
      </c>
      <c r="F50" s="75">
        <f>AVERAGE(C50:C51)</f>
        <v>1.2</v>
      </c>
      <c r="G50" s="166">
        <f>STDEV(C50:C51)</f>
        <v>0</v>
      </c>
      <c r="H50" s="170">
        <f>G50/F50</f>
        <v>0</v>
      </c>
      <c r="I50" s="166">
        <f t="shared" si="0"/>
        <v>0.21176226962103956</v>
      </c>
      <c r="J50" s="166">
        <f>AVERAGE(I50:I51)</f>
        <v>0.21176226962103956</v>
      </c>
      <c r="K50" s="166">
        <f>STDEV(I50:I51)</f>
        <v>0</v>
      </c>
      <c r="L50" s="171">
        <f>K50/J50</f>
        <v>0</v>
      </c>
    </row>
    <row r="51" spans="1:12" x14ac:dyDescent="0.35">
      <c r="A51" s="164" t="s">
        <v>20</v>
      </c>
      <c r="B51" s="165">
        <v>2.3929999999999998</v>
      </c>
      <c r="C51" s="165">
        <v>1.2</v>
      </c>
      <c r="D51" s="165">
        <v>9.5000000000000001E-2</v>
      </c>
      <c r="E51" s="165">
        <v>0.17299999999999999</v>
      </c>
      <c r="F51" s="75"/>
      <c r="G51" s="166"/>
      <c r="H51" s="75"/>
      <c r="I51" s="166">
        <f t="shared" si="0"/>
        <v>0.21176226962103956</v>
      </c>
      <c r="J51" s="75"/>
      <c r="K51" s="166"/>
      <c r="L51" s="76"/>
    </row>
    <row r="52" spans="1:12" x14ac:dyDescent="0.35">
      <c r="A52" s="77" t="s">
        <v>21</v>
      </c>
      <c r="B52" s="144">
        <v>2.3919999999999999</v>
      </c>
      <c r="C52" s="144">
        <v>1.5</v>
      </c>
      <c r="D52" s="144">
        <v>0.11</v>
      </c>
      <c r="E52" s="144">
        <v>0.17080000000000001</v>
      </c>
      <c r="F52" s="74">
        <f>AVERAGE(C52:C53)</f>
        <v>1.5</v>
      </c>
      <c r="G52" s="89">
        <f>STDEV(C52:C53)</f>
        <v>0</v>
      </c>
      <c r="H52" s="167">
        <f>G52/F52</f>
        <v>0</v>
      </c>
      <c r="I52" s="89">
        <f t="shared" si="0"/>
        <v>0.33601159660385177</v>
      </c>
      <c r="J52" s="89">
        <f>AVERAGE(I52:I53)</f>
        <v>0.33601159660385177</v>
      </c>
      <c r="K52" s="89">
        <f>STDEV(I52:I53)</f>
        <v>0</v>
      </c>
      <c r="L52" s="169">
        <f>K52/J52</f>
        <v>0</v>
      </c>
    </row>
    <row r="53" spans="1:12" ht="16" thickBot="1" x14ac:dyDescent="0.4">
      <c r="A53" s="81" t="s">
        <v>21</v>
      </c>
      <c r="B53" s="149">
        <v>2.391</v>
      </c>
      <c r="C53" s="149">
        <v>1.5</v>
      </c>
      <c r="D53" s="149">
        <v>0.12</v>
      </c>
      <c r="E53" s="149">
        <v>0.1681</v>
      </c>
      <c r="F53" s="82"/>
      <c r="G53" s="82"/>
      <c r="H53" s="82"/>
      <c r="I53" s="96">
        <f>(C53-0.6887)/2.4145</f>
        <v>0.33601159660385177</v>
      </c>
      <c r="J53" s="82"/>
      <c r="K53" s="96"/>
      <c r="L53" s="134"/>
    </row>
  </sheetData>
  <mergeCells count="5">
    <mergeCell ref="B4:F4"/>
    <mergeCell ref="B18:F18"/>
    <mergeCell ref="X6:AB6"/>
    <mergeCell ref="A1:B2"/>
    <mergeCell ref="C1:F2"/>
  </mergeCells>
  <pageMargins left="0.75" right="0.75" top="1" bottom="1" header="0.5" footer="0.5"/>
  <pageSetup paperSize="9"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zoomScaleNormal="50" zoomScalePageLayoutView="50" workbookViewId="0">
      <selection activeCell="C1" sqref="C1:G2"/>
    </sheetView>
  </sheetViews>
  <sheetFormatPr baseColWidth="10" defaultRowHeight="15.5" x14ac:dyDescent="0.35"/>
  <sheetData>
    <row r="1" spans="1:13" ht="17" customHeight="1" x14ac:dyDescent="0.35">
      <c r="A1" s="330">
        <v>42306</v>
      </c>
      <c r="B1" s="354"/>
      <c r="C1" s="355" t="s">
        <v>55</v>
      </c>
      <c r="D1" s="355"/>
      <c r="E1" s="355"/>
      <c r="F1" s="355"/>
      <c r="G1" s="355"/>
    </row>
    <row r="2" spans="1:13" x14ac:dyDescent="0.35">
      <c r="A2" s="354"/>
      <c r="B2" s="354"/>
      <c r="C2" s="355"/>
      <c r="D2" s="355"/>
      <c r="E2" s="355"/>
      <c r="F2" s="355"/>
      <c r="G2" s="355"/>
    </row>
    <row r="5" spans="1:13" x14ac:dyDescent="0.35">
      <c r="A5" s="135" t="s">
        <v>1</v>
      </c>
      <c r="B5" t="s">
        <v>2</v>
      </c>
      <c r="C5" t="s">
        <v>3</v>
      </c>
      <c r="D5" t="s">
        <v>4</v>
      </c>
      <c r="E5" t="s">
        <v>5</v>
      </c>
      <c r="M5" s="72">
        <v>42306</v>
      </c>
    </row>
    <row r="6" spans="1:13" x14ac:dyDescent="0.35">
      <c r="A6">
        <v>0</v>
      </c>
      <c r="B6">
        <v>2.37</v>
      </c>
      <c r="C6" s="172">
        <v>0.14000000000000001</v>
      </c>
      <c r="D6" s="100">
        <v>1.4E-2</v>
      </c>
      <c r="E6">
        <v>0.13969999999999999</v>
      </c>
    </row>
    <row r="7" spans="1:13" x14ac:dyDescent="0.35">
      <c r="A7">
        <v>0</v>
      </c>
      <c r="B7">
        <v>2.371</v>
      </c>
      <c r="C7" s="172">
        <v>0.18</v>
      </c>
      <c r="D7" s="100">
        <v>1.4999999999999999E-2</v>
      </c>
      <c r="E7">
        <v>0.16969999999999999</v>
      </c>
    </row>
    <row r="8" spans="1:13" x14ac:dyDescent="0.35">
      <c r="A8">
        <v>0.05</v>
      </c>
      <c r="B8">
        <v>2.3759999999999999</v>
      </c>
      <c r="C8" s="172">
        <v>0.28999999999999998</v>
      </c>
      <c r="D8" s="100">
        <v>2.4E-2</v>
      </c>
      <c r="E8">
        <v>0.1663</v>
      </c>
    </row>
    <row r="9" spans="1:13" x14ac:dyDescent="0.35">
      <c r="A9">
        <v>0.1</v>
      </c>
      <c r="B9">
        <v>2.3740000000000001</v>
      </c>
      <c r="C9" s="172">
        <v>0.56000000000000005</v>
      </c>
      <c r="D9" s="100">
        <v>5.0999999999999997E-2</v>
      </c>
      <c r="E9">
        <v>0.15129999999999999</v>
      </c>
    </row>
    <row r="10" spans="1:13" x14ac:dyDescent="0.35">
      <c r="A10">
        <v>0.25</v>
      </c>
      <c r="B10">
        <v>2.3679999999999999</v>
      </c>
      <c r="C10" s="172">
        <v>1</v>
      </c>
      <c r="D10" s="100">
        <v>8.4000000000000005E-2</v>
      </c>
      <c r="E10">
        <v>0.1628</v>
      </c>
    </row>
    <row r="11" spans="1:13" x14ac:dyDescent="0.35">
      <c r="A11">
        <v>0.5</v>
      </c>
      <c r="B11">
        <v>2.367</v>
      </c>
      <c r="C11" s="172">
        <v>1.8</v>
      </c>
      <c r="D11" s="100">
        <v>0.16</v>
      </c>
      <c r="E11">
        <v>0.1492</v>
      </c>
    </row>
    <row r="12" spans="1:13" x14ac:dyDescent="0.35">
      <c r="A12">
        <v>1</v>
      </c>
      <c r="B12">
        <v>2.367</v>
      </c>
      <c r="C12" s="172">
        <v>3.5</v>
      </c>
      <c r="D12" s="100">
        <v>0.31</v>
      </c>
      <c r="E12">
        <v>0.15290000000000001</v>
      </c>
    </row>
    <row r="19" spans="1:7" x14ac:dyDescent="0.35">
      <c r="A19" s="74" t="s">
        <v>6</v>
      </c>
      <c r="B19" s="75" t="s">
        <v>2</v>
      </c>
      <c r="C19" s="74" t="s">
        <v>3</v>
      </c>
      <c r="D19" s="75" t="s">
        <v>4</v>
      </c>
      <c r="E19" s="74" t="s">
        <v>5</v>
      </c>
      <c r="F19" s="75" t="s">
        <v>1</v>
      </c>
      <c r="G19" s="173" t="s">
        <v>42</v>
      </c>
    </row>
    <row r="20" spans="1:7" x14ac:dyDescent="0.35">
      <c r="A20" s="74" t="s">
        <v>10</v>
      </c>
      <c r="B20" s="74">
        <v>2.3690000000000002</v>
      </c>
      <c r="C20" s="144">
        <v>0.62</v>
      </c>
      <c r="D20" s="144">
        <v>4.7E-2</v>
      </c>
      <c r="E20" s="74">
        <v>0.1774</v>
      </c>
      <c r="F20" s="89">
        <f>(C20-0.164)/3.3275</f>
        <v>0.13703981968444776</v>
      </c>
    </row>
    <row r="21" spans="1:7" x14ac:dyDescent="0.35">
      <c r="A21" s="74" t="s">
        <v>10</v>
      </c>
      <c r="B21" s="74">
        <v>2.3719999999999999</v>
      </c>
      <c r="C21" s="144">
        <v>0.67</v>
      </c>
      <c r="D21" s="144">
        <v>4.9000000000000002E-2</v>
      </c>
      <c r="E21" s="74">
        <v>0.17879999999999999</v>
      </c>
      <c r="F21" s="89">
        <f t="shared" ref="F21:F40" si="0">(C21-0.164)/3.3275</f>
        <v>0.15206611570247933</v>
      </c>
    </row>
    <row r="22" spans="1:7" x14ac:dyDescent="0.35">
      <c r="A22" s="74" t="s">
        <v>14</v>
      </c>
      <c r="B22" s="74">
        <v>2.3719999999999999</v>
      </c>
      <c r="C22" s="144">
        <v>0.51</v>
      </c>
      <c r="D22" s="144">
        <v>4.2999999999999997E-2</v>
      </c>
      <c r="E22" s="74">
        <v>0.16289999999999999</v>
      </c>
      <c r="F22" s="89">
        <f t="shared" si="0"/>
        <v>0.10398196844477835</v>
      </c>
    </row>
    <row r="23" spans="1:7" x14ac:dyDescent="0.35">
      <c r="A23" s="74" t="s">
        <v>18</v>
      </c>
      <c r="B23" s="74">
        <v>2.371</v>
      </c>
      <c r="C23" s="144">
        <v>0.49</v>
      </c>
      <c r="D23" s="144">
        <v>4.3999999999999997E-2</v>
      </c>
      <c r="E23" s="74">
        <v>0.15240000000000001</v>
      </c>
      <c r="F23" s="89">
        <f t="shared" si="0"/>
        <v>9.797145003756573E-2</v>
      </c>
      <c r="G23" s="89">
        <f>AVERAGE(F20:F23)</f>
        <v>0.1227648384673178</v>
      </c>
    </row>
    <row r="24" spans="1:7" x14ac:dyDescent="0.35">
      <c r="A24" s="174" t="s">
        <v>11</v>
      </c>
      <c r="B24" s="75">
        <v>2.3719999999999999</v>
      </c>
      <c r="C24" s="165">
        <v>0.54</v>
      </c>
      <c r="D24" s="165">
        <v>4.4999999999999998E-2</v>
      </c>
      <c r="E24" s="75">
        <v>0.16300000000000001</v>
      </c>
      <c r="F24" s="166">
        <f t="shared" si="0"/>
        <v>0.11299774605559729</v>
      </c>
    </row>
    <row r="25" spans="1:7" x14ac:dyDescent="0.35">
      <c r="A25" s="174" t="s">
        <v>15</v>
      </c>
      <c r="B25" s="75">
        <v>2.3730000000000002</v>
      </c>
      <c r="C25" s="165">
        <v>0.56000000000000005</v>
      </c>
      <c r="D25" s="165">
        <v>4.7E-2</v>
      </c>
      <c r="E25" s="75">
        <v>0.16039999999999999</v>
      </c>
      <c r="F25" s="166">
        <f t="shared" si="0"/>
        <v>0.11900826446280992</v>
      </c>
    </row>
    <row r="26" spans="1:7" x14ac:dyDescent="0.35">
      <c r="A26" s="174" t="s">
        <v>19</v>
      </c>
      <c r="B26" s="75">
        <v>2.3639999999999999</v>
      </c>
      <c r="C26" s="165">
        <v>0.74</v>
      </c>
      <c r="D26" s="165">
        <v>6.6000000000000003E-2</v>
      </c>
      <c r="E26" s="75">
        <v>0.1537</v>
      </c>
      <c r="F26" s="166">
        <f t="shared" si="0"/>
        <v>0.17310293012772349</v>
      </c>
      <c r="G26" s="166">
        <f>AVERAGE(F24:F26)</f>
        <v>0.13503631354871024</v>
      </c>
    </row>
    <row r="27" spans="1:7" x14ac:dyDescent="0.35">
      <c r="A27" s="74" t="s">
        <v>43</v>
      </c>
      <c r="B27" s="74">
        <v>2.3690000000000002</v>
      </c>
      <c r="C27" s="144">
        <v>0.85</v>
      </c>
      <c r="D27" s="144">
        <v>6.0999999999999999E-2</v>
      </c>
      <c r="E27" s="74">
        <v>0.18429999999999999</v>
      </c>
      <c r="F27" s="89">
        <f t="shared" si="0"/>
        <v>0.20616078136739291</v>
      </c>
    </row>
    <row r="28" spans="1:7" x14ac:dyDescent="0.35">
      <c r="A28" s="74" t="s">
        <v>43</v>
      </c>
      <c r="B28" s="74">
        <v>2.3690000000000002</v>
      </c>
      <c r="C28" s="144">
        <v>0.74</v>
      </c>
      <c r="D28" s="144">
        <v>6.0999999999999999E-2</v>
      </c>
      <c r="E28" s="74">
        <v>0.16370000000000001</v>
      </c>
      <c r="F28" s="89">
        <f t="shared" si="0"/>
        <v>0.17310293012772349</v>
      </c>
    </row>
    <row r="29" spans="1:7" x14ac:dyDescent="0.35">
      <c r="A29" s="74" t="s">
        <v>44</v>
      </c>
      <c r="B29" s="74">
        <v>2.367</v>
      </c>
      <c r="C29" s="144">
        <v>0.61</v>
      </c>
      <c r="D29" s="144">
        <v>5.6000000000000001E-2</v>
      </c>
      <c r="E29" s="74">
        <v>0.15110000000000001</v>
      </c>
      <c r="F29" s="89">
        <f t="shared" si="0"/>
        <v>0.13403456048084145</v>
      </c>
    </row>
    <row r="30" spans="1:7" x14ac:dyDescent="0.35">
      <c r="A30" s="74" t="s">
        <v>45</v>
      </c>
      <c r="B30" s="74">
        <v>2.3690000000000002</v>
      </c>
      <c r="C30" s="144">
        <v>0.55000000000000004</v>
      </c>
      <c r="D30" s="144">
        <v>4.5999999999999999E-2</v>
      </c>
      <c r="E30" s="74">
        <v>0.1651</v>
      </c>
      <c r="F30" s="89">
        <f t="shared" si="0"/>
        <v>0.11600300525920361</v>
      </c>
      <c r="G30" s="89">
        <f>AVERAGE(F27:F30)</f>
        <v>0.15732531930879035</v>
      </c>
    </row>
    <row r="31" spans="1:7" x14ac:dyDescent="0.35">
      <c r="A31" s="174" t="s">
        <v>46</v>
      </c>
      <c r="B31" s="75">
        <v>2.3639999999999999</v>
      </c>
      <c r="C31" s="165">
        <v>0.53</v>
      </c>
      <c r="D31" s="165">
        <v>4.9000000000000002E-2</v>
      </c>
      <c r="E31" s="75">
        <v>0.1484</v>
      </c>
      <c r="F31" s="166">
        <f t="shared" si="0"/>
        <v>0.10999248685199098</v>
      </c>
    </row>
    <row r="32" spans="1:7" x14ac:dyDescent="0.35">
      <c r="A32" s="174" t="s">
        <v>47</v>
      </c>
      <c r="B32" s="75">
        <v>2.3650000000000002</v>
      </c>
      <c r="C32" s="165">
        <v>0.75</v>
      </c>
      <c r="D32" s="165">
        <v>6.4000000000000001E-2</v>
      </c>
      <c r="E32" s="75">
        <v>0.16239999999999999</v>
      </c>
      <c r="F32" s="166">
        <f t="shared" si="0"/>
        <v>0.17610818933132982</v>
      </c>
    </row>
    <row r="33" spans="1:7" x14ac:dyDescent="0.35">
      <c r="A33" s="174" t="s">
        <v>48</v>
      </c>
      <c r="B33" s="75">
        <v>2.3679999999999999</v>
      </c>
      <c r="C33" s="165">
        <v>0.79</v>
      </c>
      <c r="D33" s="165">
        <v>7.2999999999999995E-2</v>
      </c>
      <c r="E33" s="75">
        <v>0.1477</v>
      </c>
      <c r="F33" s="166">
        <f t="shared" si="0"/>
        <v>0.18812922614575506</v>
      </c>
      <c r="G33" s="166">
        <f>AVERAGE(F31:F33)</f>
        <v>0.15807663410969194</v>
      </c>
    </row>
    <row r="34" spans="1:7" x14ac:dyDescent="0.35">
      <c r="A34" s="74" t="s">
        <v>49</v>
      </c>
      <c r="B34" s="74">
        <v>2.3650000000000002</v>
      </c>
      <c r="C34" s="144">
        <v>0.73</v>
      </c>
      <c r="D34" s="144">
        <v>5.5E-2</v>
      </c>
      <c r="E34" s="74">
        <v>0.1764</v>
      </c>
      <c r="F34" s="89">
        <f t="shared" si="0"/>
        <v>0.17009767092411718</v>
      </c>
    </row>
    <row r="35" spans="1:7" x14ac:dyDescent="0.35">
      <c r="A35" s="74" t="s">
        <v>49</v>
      </c>
      <c r="B35" s="74">
        <v>2.3639999999999999</v>
      </c>
      <c r="C35" s="144">
        <v>0.8</v>
      </c>
      <c r="D35" s="144">
        <v>5.8000000000000003E-2</v>
      </c>
      <c r="E35" s="74">
        <v>0.1827</v>
      </c>
      <c r="F35" s="89">
        <f t="shared" si="0"/>
        <v>0.19113448534936137</v>
      </c>
    </row>
    <row r="36" spans="1:7" x14ac:dyDescent="0.35">
      <c r="A36" s="74" t="s">
        <v>50</v>
      </c>
      <c r="B36" s="74">
        <v>2.3639999999999999</v>
      </c>
      <c r="C36" s="144">
        <v>0.74</v>
      </c>
      <c r="D36" s="144">
        <v>5.2999999999999999E-2</v>
      </c>
      <c r="E36" s="74">
        <v>0.186</v>
      </c>
      <c r="F36" s="89">
        <f t="shared" si="0"/>
        <v>0.17310293012772349</v>
      </c>
    </row>
    <row r="37" spans="1:7" x14ac:dyDescent="0.35">
      <c r="A37" s="74" t="s">
        <v>51</v>
      </c>
      <c r="B37" s="74">
        <v>2.3650000000000002</v>
      </c>
      <c r="C37" s="144">
        <v>0.72</v>
      </c>
      <c r="D37" s="144">
        <v>5.0999999999999997E-2</v>
      </c>
      <c r="E37" s="74">
        <v>0.1875</v>
      </c>
      <c r="F37" s="89">
        <f t="shared" si="0"/>
        <v>0.16709241172051087</v>
      </c>
      <c r="G37" s="166">
        <f>AVERAGE(F34:F37)</f>
        <v>0.1753568745304282</v>
      </c>
    </row>
    <row r="38" spans="1:7" x14ac:dyDescent="0.35">
      <c r="A38" s="174" t="s">
        <v>52</v>
      </c>
      <c r="B38" s="75">
        <v>2.363</v>
      </c>
      <c r="C38" s="165">
        <v>0.69</v>
      </c>
      <c r="D38" s="165">
        <v>5.5E-2</v>
      </c>
      <c r="E38" s="75">
        <v>0.16689999999999999</v>
      </c>
      <c r="F38" s="89">
        <f t="shared" si="0"/>
        <v>0.15807663410969192</v>
      </c>
    </row>
    <row r="39" spans="1:7" x14ac:dyDescent="0.35">
      <c r="A39" s="174" t="s">
        <v>53</v>
      </c>
      <c r="B39" s="75">
        <v>2.3679999999999999</v>
      </c>
      <c r="C39" s="165">
        <v>0.63</v>
      </c>
      <c r="D39" s="165">
        <v>4.8000000000000001E-2</v>
      </c>
      <c r="E39" s="75">
        <v>0.1767</v>
      </c>
      <c r="F39" s="89">
        <f t="shared" si="0"/>
        <v>0.14004507888805409</v>
      </c>
    </row>
    <row r="40" spans="1:7" x14ac:dyDescent="0.35">
      <c r="A40" s="174" t="s">
        <v>54</v>
      </c>
      <c r="B40" s="75">
        <v>2.367</v>
      </c>
      <c r="C40" s="165">
        <v>0.97</v>
      </c>
      <c r="D40" s="165">
        <v>7.2999999999999995E-2</v>
      </c>
      <c r="E40" s="75">
        <v>0.17710000000000001</v>
      </c>
      <c r="F40" s="89">
        <f t="shared" si="0"/>
        <v>0.24222389181066864</v>
      </c>
      <c r="G40" s="166">
        <f>AVERAGE(F38:F40)</f>
        <v>0.18011520160280489</v>
      </c>
    </row>
  </sheetData>
  <mergeCells count="2">
    <mergeCell ref="A1:B2"/>
    <mergeCell ref="C1:G2"/>
  </mergeCells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O64"/>
  <sheetViews>
    <sheetView topLeftCell="AE1" workbookViewId="0">
      <selection activeCell="C1" sqref="C1:G2"/>
    </sheetView>
  </sheetViews>
  <sheetFormatPr baseColWidth="10" defaultRowHeight="15.5" x14ac:dyDescent="0.35"/>
  <cols>
    <col min="9" max="9" width="10.83203125" style="217"/>
    <col min="16" max="16" width="10.83203125" style="70"/>
    <col min="30" max="30" width="10.83203125" style="70"/>
    <col min="44" max="44" width="10.83203125" style="70"/>
    <col min="58" max="58" width="10.83203125" style="70"/>
  </cols>
  <sheetData>
    <row r="1" spans="1:67" x14ac:dyDescent="0.35">
      <c r="A1" s="330">
        <v>42479</v>
      </c>
      <c r="B1" s="354"/>
      <c r="C1" s="355" t="s">
        <v>95</v>
      </c>
      <c r="D1" s="355"/>
      <c r="E1" s="355"/>
      <c r="F1" s="355"/>
      <c r="G1" s="355"/>
    </row>
    <row r="2" spans="1:67" x14ac:dyDescent="0.35">
      <c r="A2" s="354"/>
      <c r="B2" s="354"/>
      <c r="C2" s="355"/>
      <c r="D2" s="355"/>
      <c r="E2" s="355"/>
      <c r="F2" s="355"/>
      <c r="G2" s="355"/>
    </row>
    <row r="4" spans="1:67" x14ac:dyDescent="0.35">
      <c r="A4" s="326" t="s">
        <v>79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</row>
    <row r="5" spans="1:67" x14ac:dyDescent="0.35">
      <c r="A5" s="326"/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Q5" s="326" t="s">
        <v>83</v>
      </c>
      <c r="R5" s="326"/>
      <c r="S5" s="326"/>
      <c r="T5" s="326"/>
      <c r="U5" s="326"/>
      <c r="V5" s="326"/>
      <c r="W5" s="326"/>
      <c r="X5" s="326"/>
      <c r="Y5" s="326"/>
      <c r="Z5" s="326"/>
      <c r="AA5" s="326"/>
      <c r="AB5" s="326"/>
      <c r="AC5" s="326"/>
      <c r="AE5" s="326" t="s">
        <v>85</v>
      </c>
      <c r="AF5" s="326"/>
      <c r="AG5" s="326"/>
      <c r="AH5" s="326"/>
      <c r="AI5" s="326"/>
      <c r="AJ5" s="326"/>
      <c r="AK5" s="326"/>
      <c r="AL5" s="326"/>
      <c r="AM5" s="326"/>
      <c r="AN5" s="326"/>
      <c r="AO5" s="326"/>
      <c r="AP5" s="326"/>
      <c r="AQ5" s="326"/>
      <c r="AS5" s="326" t="s">
        <v>94</v>
      </c>
      <c r="AT5" s="326"/>
      <c r="AU5" s="326"/>
      <c r="AV5" s="326"/>
      <c r="AW5" s="326"/>
      <c r="AX5" s="326"/>
      <c r="AY5" s="326"/>
      <c r="AZ5" s="326"/>
      <c r="BA5" s="326"/>
      <c r="BB5" s="326"/>
      <c r="BC5" s="326"/>
      <c r="BD5" s="326"/>
      <c r="BE5" s="326"/>
    </row>
    <row r="6" spans="1:67" x14ac:dyDescent="0.35">
      <c r="A6" s="178"/>
      <c r="B6" s="178"/>
      <c r="C6" s="178"/>
      <c r="D6" s="178"/>
      <c r="E6" s="178"/>
      <c r="F6" s="178"/>
      <c r="G6" s="178"/>
    </row>
    <row r="7" spans="1:67" x14ac:dyDescent="0.35">
      <c r="A7" s="178"/>
      <c r="B7" s="178"/>
      <c r="C7" s="178"/>
      <c r="D7" s="178"/>
      <c r="E7" s="178"/>
      <c r="F7" s="178"/>
      <c r="G7" s="178"/>
    </row>
    <row r="8" spans="1:67" ht="16" thickBot="1" x14ac:dyDescent="0.4">
      <c r="A8" s="178"/>
      <c r="B8" s="178"/>
      <c r="C8" s="178"/>
      <c r="D8" s="178"/>
      <c r="E8" s="178"/>
      <c r="F8" s="178"/>
      <c r="G8" s="178"/>
    </row>
    <row r="9" spans="1:67" ht="16" thickBot="1" x14ac:dyDescent="0.4">
      <c r="A9" s="178"/>
      <c r="B9" s="179" t="s">
        <v>60</v>
      </c>
      <c r="C9" s="356" t="s">
        <v>61</v>
      </c>
      <c r="D9" s="356"/>
      <c r="E9" s="180" t="s">
        <v>62</v>
      </c>
      <c r="F9" s="181" t="s">
        <v>63</v>
      </c>
      <c r="G9" s="178"/>
      <c r="J9" s="357" t="s">
        <v>67</v>
      </c>
      <c r="K9" s="358"/>
      <c r="L9" s="358"/>
      <c r="M9" s="193" t="s">
        <v>68</v>
      </c>
      <c r="N9" s="194" t="s">
        <v>69</v>
      </c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226"/>
    </row>
    <row r="10" spans="1:67" x14ac:dyDescent="0.35">
      <c r="A10" s="178"/>
      <c r="B10" s="182">
        <v>2</v>
      </c>
      <c r="C10" s="178">
        <v>1.2131000000000001</v>
      </c>
      <c r="D10" s="178">
        <v>1.1052299999999999</v>
      </c>
      <c r="E10" s="183">
        <f t="shared" ref="E10:E17" si="0">AVERAGE(C10:D10)</f>
        <v>1.159165</v>
      </c>
      <c r="F10" s="184">
        <f>E10-$E$12</f>
        <v>0.73534549999999999</v>
      </c>
      <c r="G10" s="178"/>
      <c r="J10" s="195" t="s">
        <v>10</v>
      </c>
      <c r="K10" s="196">
        <v>8.3879800000000004E-2</v>
      </c>
      <c r="L10" s="196">
        <v>8.6738099999999999E-2</v>
      </c>
      <c r="M10" s="196">
        <f>AVERAGE(K10:L10)</f>
        <v>8.5308949999999995E-2</v>
      </c>
      <c r="N10" s="197">
        <f>M10-$E$12</f>
        <v>-0.33851055000000002</v>
      </c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226"/>
    </row>
    <row r="11" spans="1:67" ht="16" thickBot="1" x14ac:dyDescent="0.4">
      <c r="A11" s="178"/>
      <c r="B11" s="182">
        <v>1</v>
      </c>
      <c r="C11" s="178">
        <v>0.65995700000000002</v>
      </c>
      <c r="D11" s="178">
        <v>0.66455699999999995</v>
      </c>
      <c r="E11" s="185">
        <f t="shared" si="0"/>
        <v>0.66225699999999998</v>
      </c>
      <c r="F11" s="186">
        <f t="shared" ref="F11:F17" si="1">E11-$E$12</f>
        <v>0.23843749999999997</v>
      </c>
      <c r="G11" s="178"/>
      <c r="J11" s="195" t="s">
        <v>14</v>
      </c>
      <c r="K11" s="198">
        <v>8.3763699999999996E-2</v>
      </c>
      <c r="L11" s="198">
        <v>8.6210300000000004E-2</v>
      </c>
      <c r="M11" s="196">
        <f t="shared" ref="M11:M18" si="2">AVERAGE(K11:L11)</f>
        <v>8.4987000000000007E-2</v>
      </c>
      <c r="N11" s="197">
        <f t="shared" ref="N11:N18" si="3">M11-$E$12</f>
        <v>-0.33883249999999998</v>
      </c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226"/>
    </row>
    <row r="12" spans="1:67" ht="16" thickBot="1" x14ac:dyDescent="0.4">
      <c r="A12" s="178"/>
      <c r="B12" s="182">
        <v>0.5</v>
      </c>
      <c r="C12" s="178">
        <v>0.422232</v>
      </c>
      <c r="D12" s="178">
        <v>0.42540699999999998</v>
      </c>
      <c r="E12" s="185">
        <f t="shared" si="0"/>
        <v>0.42381950000000002</v>
      </c>
      <c r="F12" s="186">
        <f t="shared" si="1"/>
        <v>0</v>
      </c>
      <c r="G12" s="178"/>
      <c r="J12" s="195" t="s">
        <v>18</v>
      </c>
      <c r="K12" s="196">
        <v>8.2857600000000003E-2</v>
      </c>
      <c r="L12" s="196">
        <v>8.35732E-2</v>
      </c>
      <c r="M12" s="196">
        <f t="shared" si="2"/>
        <v>8.3215399999999995E-2</v>
      </c>
      <c r="N12" s="197">
        <f t="shared" si="3"/>
        <v>-0.34060410000000002</v>
      </c>
      <c r="Q12" s="178"/>
      <c r="R12" s="179" t="s">
        <v>60</v>
      </c>
      <c r="S12" s="356" t="s">
        <v>61</v>
      </c>
      <c r="T12" s="356"/>
      <c r="U12" s="180" t="s">
        <v>62</v>
      </c>
      <c r="V12" s="181" t="s">
        <v>63</v>
      </c>
      <c r="W12" s="178"/>
      <c r="X12" s="178"/>
      <c r="Y12" s="364" t="s">
        <v>81</v>
      </c>
      <c r="Z12" s="358"/>
      <c r="AA12" s="358"/>
      <c r="AB12" s="218" t="s">
        <v>68</v>
      </c>
      <c r="AC12" s="181" t="s">
        <v>69</v>
      </c>
      <c r="AD12" s="226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226"/>
    </row>
    <row r="13" spans="1:67" x14ac:dyDescent="0.35">
      <c r="A13" s="178"/>
      <c r="B13" s="182">
        <v>0.25</v>
      </c>
      <c r="C13" s="178">
        <v>0.27685799999999999</v>
      </c>
      <c r="D13" s="178">
        <v>0.28278799999999998</v>
      </c>
      <c r="E13" s="185">
        <f t="shared" si="0"/>
        <v>0.27982299999999999</v>
      </c>
      <c r="F13" s="186">
        <f t="shared" si="1"/>
        <v>-0.14399650000000003</v>
      </c>
      <c r="G13" s="178"/>
      <c r="J13" s="195" t="s">
        <v>11</v>
      </c>
      <c r="K13" s="185">
        <v>0.188307</v>
      </c>
      <c r="L13" s="185">
        <v>0.17974599999999999</v>
      </c>
      <c r="M13" s="196">
        <f t="shared" si="2"/>
        <v>0.18402649999999998</v>
      </c>
      <c r="N13" s="197">
        <f t="shared" si="3"/>
        <v>-0.23979300000000003</v>
      </c>
      <c r="Q13" s="178"/>
      <c r="R13" s="182">
        <v>2</v>
      </c>
      <c r="S13" s="178">
        <v>1.12812</v>
      </c>
      <c r="T13" s="178">
        <v>1.22604</v>
      </c>
      <c r="U13" s="183">
        <f t="shared" ref="U13:U20" si="4">AVERAGE(S13:T13)</f>
        <v>1.1770800000000001</v>
      </c>
      <c r="V13" s="184">
        <f>U13-$E$12</f>
        <v>0.75326050000000011</v>
      </c>
      <c r="W13" s="178"/>
      <c r="X13" s="178"/>
      <c r="Y13" s="219" t="s">
        <v>10</v>
      </c>
      <c r="Z13" s="196">
        <v>8.5642800000000005E-2</v>
      </c>
      <c r="AA13" s="196">
        <v>8.7407700000000005E-2</v>
      </c>
      <c r="AB13" s="183">
        <f>AVERAGE(Z13:AA13)</f>
        <v>8.6525249999999998E-2</v>
      </c>
      <c r="AC13" s="184">
        <f>AB13-$E$12</f>
        <v>-0.33729425000000002</v>
      </c>
      <c r="AD13" s="226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226"/>
    </row>
    <row r="14" spans="1:67" ht="16" thickBot="1" x14ac:dyDescent="0.4">
      <c r="A14" s="178"/>
      <c r="B14" s="182">
        <v>0.125</v>
      </c>
      <c r="C14" s="178">
        <v>0.19589899999999999</v>
      </c>
      <c r="D14" s="178">
        <v>0.20177700000000001</v>
      </c>
      <c r="E14" s="185">
        <f t="shared" si="0"/>
        <v>0.19883800000000001</v>
      </c>
      <c r="F14" s="186">
        <f t="shared" si="1"/>
        <v>-0.2249815</v>
      </c>
      <c r="G14" s="178"/>
      <c r="J14" s="195" t="s">
        <v>15</v>
      </c>
      <c r="K14" s="185">
        <v>0.165074</v>
      </c>
      <c r="L14" s="185">
        <v>0.17185500000000001</v>
      </c>
      <c r="M14" s="196">
        <f t="shared" si="2"/>
        <v>0.16846450000000002</v>
      </c>
      <c r="N14" s="197">
        <f t="shared" si="3"/>
        <v>-0.255355</v>
      </c>
      <c r="Q14" s="178"/>
      <c r="R14" s="182">
        <v>1</v>
      </c>
      <c r="S14" s="178">
        <v>0.71510399999999996</v>
      </c>
      <c r="T14" s="178">
        <v>0.70021</v>
      </c>
      <c r="U14" s="185">
        <f t="shared" si="4"/>
        <v>0.70765699999999998</v>
      </c>
      <c r="V14" s="186">
        <f t="shared" ref="V14:V20" si="5">U14-$E$12</f>
        <v>0.28383749999999996</v>
      </c>
      <c r="W14" s="178"/>
      <c r="X14" s="178"/>
      <c r="Y14" s="220" t="s">
        <v>14</v>
      </c>
      <c r="Z14" s="198">
        <v>8.7313600000000005E-2</v>
      </c>
      <c r="AA14" s="198">
        <v>8.7755E-2</v>
      </c>
      <c r="AB14" s="183">
        <f t="shared" ref="AB14:AB21" si="6">AVERAGE(Z14:AA14)</f>
        <v>8.7534300000000009E-2</v>
      </c>
      <c r="AC14" s="184">
        <f t="shared" ref="AC14:AC21" si="7">AB14-$E$12</f>
        <v>-0.33628520000000001</v>
      </c>
      <c r="AD14" s="226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226"/>
    </row>
    <row r="15" spans="1:67" ht="16" thickBot="1" x14ac:dyDescent="0.4">
      <c r="A15" s="178"/>
      <c r="B15" s="182">
        <v>6.25E-2</v>
      </c>
      <c r="C15" s="178">
        <v>0.145566</v>
      </c>
      <c r="D15" s="178">
        <v>0.15096399999999999</v>
      </c>
      <c r="E15" s="185">
        <f t="shared" si="0"/>
        <v>0.14826499999999998</v>
      </c>
      <c r="F15" s="186">
        <f t="shared" si="1"/>
        <v>-0.27555450000000004</v>
      </c>
      <c r="G15" s="178"/>
      <c r="J15" s="195" t="s">
        <v>19</v>
      </c>
      <c r="K15" s="185">
        <v>0.15090000000000001</v>
      </c>
      <c r="L15" s="185">
        <v>0.15049199999999999</v>
      </c>
      <c r="M15" s="196">
        <f t="shared" si="2"/>
        <v>0.150696</v>
      </c>
      <c r="N15" s="197">
        <f t="shared" si="3"/>
        <v>-0.27312350000000002</v>
      </c>
      <c r="Q15" s="178"/>
      <c r="R15" s="182">
        <v>0.5</v>
      </c>
      <c r="S15" s="178">
        <v>0.46397699999999997</v>
      </c>
      <c r="T15" s="178">
        <v>0.44648500000000002</v>
      </c>
      <c r="U15" s="185">
        <f t="shared" si="4"/>
        <v>0.455231</v>
      </c>
      <c r="V15" s="186">
        <f t="shared" si="5"/>
        <v>3.1411499999999981E-2</v>
      </c>
      <c r="W15" s="178"/>
      <c r="X15" s="178"/>
      <c r="Y15" s="220" t="s">
        <v>18</v>
      </c>
      <c r="Z15" s="196">
        <v>8.7802099999999994E-2</v>
      </c>
      <c r="AA15" s="196">
        <v>8.6379800000000007E-2</v>
      </c>
      <c r="AB15" s="183">
        <f t="shared" si="6"/>
        <v>8.709095E-2</v>
      </c>
      <c r="AC15" s="184">
        <f t="shared" si="7"/>
        <v>-0.33672855000000002</v>
      </c>
      <c r="AD15" s="226"/>
      <c r="AE15" s="178"/>
      <c r="AF15" s="179" t="s">
        <v>60</v>
      </c>
      <c r="AG15" s="356" t="s">
        <v>61</v>
      </c>
      <c r="AH15" s="356"/>
      <c r="AI15" s="180" t="s">
        <v>62</v>
      </c>
      <c r="AJ15" s="181" t="s">
        <v>63</v>
      </c>
      <c r="AK15" s="178"/>
      <c r="AL15" s="178"/>
      <c r="AM15" s="364" t="s">
        <v>84</v>
      </c>
      <c r="AN15" s="358"/>
      <c r="AO15" s="358"/>
      <c r="AP15" s="218" t="s">
        <v>68</v>
      </c>
      <c r="AQ15" s="181" t="s">
        <v>69</v>
      </c>
      <c r="AR15" s="226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226"/>
    </row>
    <row r="16" spans="1:67" ht="16" thickBot="1" x14ac:dyDescent="0.4">
      <c r="A16" s="178"/>
      <c r="B16" s="187">
        <v>3.125E-2</v>
      </c>
      <c r="C16" s="178">
        <v>0.118839</v>
      </c>
      <c r="D16" s="178">
        <v>0.124683</v>
      </c>
      <c r="E16" s="185">
        <f t="shared" si="0"/>
        <v>0.12176100000000001</v>
      </c>
      <c r="F16" s="186">
        <f t="shared" si="1"/>
        <v>-0.30205850000000001</v>
      </c>
      <c r="G16" s="178"/>
      <c r="J16" s="195" t="s">
        <v>70</v>
      </c>
      <c r="K16" s="196">
        <v>0.11203299999999999</v>
      </c>
      <c r="L16" s="196">
        <v>0.111206</v>
      </c>
      <c r="M16" s="196">
        <f t="shared" si="2"/>
        <v>0.1116195</v>
      </c>
      <c r="N16" s="197">
        <f t="shared" si="3"/>
        <v>-0.31220000000000003</v>
      </c>
      <c r="Q16" s="178"/>
      <c r="R16" s="182">
        <v>0.25</v>
      </c>
      <c r="S16" s="178">
        <v>0.29097899999999999</v>
      </c>
      <c r="T16" s="178">
        <v>0.29155700000000001</v>
      </c>
      <c r="U16" s="185">
        <f t="shared" si="4"/>
        <v>0.29126799999999997</v>
      </c>
      <c r="V16" s="186">
        <f t="shared" si="5"/>
        <v>-0.13255150000000004</v>
      </c>
      <c r="W16" s="178"/>
      <c r="X16" s="178"/>
      <c r="Y16" s="220" t="s">
        <v>11</v>
      </c>
      <c r="Z16" s="185">
        <v>0.24931700000000001</v>
      </c>
      <c r="AA16" s="185">
        <v>0.242396</v>
      </c>
      <c r="AB16" s="183">
        <f t="shared" si="6"/>
        <v>0.24585650000000001</v>
      </c>
      <c r="AC16" s="184">
        <f t="shared" si="7"/>
        <v>-0.17796300000000001</v>
      </c>
      <c r="AD16" s="226"/>
      <c r="AE16" s="178"/>
      <c r="AF16" s="182">
        <v>2</v>
      </c>
      <c r="AG16" s="178">
        <v>1.1056900000000001</v>
      </c>
      <c r="AH16" s="178">
        <v>1.14442</v>
      </c>
      <c r="AI16" s="183">
        <f t="shared" ref="AI16:AI23" si="8">AVERAGE(AG16:AH16)</f>
        <v>1.1250550000000001</v>
      </c>
      <c r="AJ16" s="184">
        <f>AI16-$E$12</f>
        <v>0.70123550000000012</v>
      </c>
      <c r="AK16" s="178"/>
      <c r="AL16" s="178"/>
      <c r="AM16" s="219" t="s">
        <v>10</v>
      </c>
      <c r="AN16" s="221">
        <v>0.108372</v>
      </c>
      <c r="AO16" s="223">
        <v>0.111111</v>
      </c>
      <c r="AP16" s="183">
        <f>AVERAGE(AN16:AO16)</f>
        <v>0.10974149999999999</v>
      </c>
      <c r="AQ16" s="184">
        <f>AP16-$E$12</f>
        <v>-0.31407800000000002</v>
      </c>
      <c r="AR16" s="226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226"/>
      <c r="BG16" s="235" t="s">
        <v>80</v>
      </c>
      <c r="BH16" s="236" t="s">
        <v>86</v>
      </c>
      <c r="BI16" s="155" t="s">
        <v>87</v>
      </c>
      <c r="BJ16" s="157" t="s">
        <v>88</v>
      </c>
      <c r="BL16" s="235" t="s">
        <v>89</v>
      </c>
      <c r="BM16" s="236" t="s">
        <v>86</v>
      </c>
      <c r="BN16" s="155" t="s">
        <v>87</v>
      </c>
      <c r="BO16" s="157" t="s">
        <v>88</v>
      </c>
    </row>
    <row r="17" spans="1:67" ht="16" thickBot="1" x14ac:dyDescent="0.4">
      <c r="A17" s="178"/>
      <c r="B17" s="188">
        <v>0</v>
      </c>
      <c r="C17" s="178">
        <v>8.2830500000000001E-2</v>
      </c>
      <c r="D17" s="178">
        <v>8.3051799999999995E-2</v>
      </c>
      <c r="E17" s="185">
        <f t="shared" si="0"/>
        <v>8.2941149999999991E-2</v>
      </c>
      <c r="F17" s="186">
        <f t="shared" si="1"/>
        <v>-0.34087835</v>
      </c>
      <c r="G17" s="178"/>
      <c r="J17" s="195" t="s">
        <v>71</v>
      </c>
      <c r="K17" s="198">
        <v>0.108893</v>
      </c>
      <c r="L17" s="198">
        <v>0.109557</v>
      </c>
      <c r="M17" s="196">
        <f t="shared" si="2"/>
        <v>0.109225</v>
      </c>
      <c r="N17" s="197">
        <f t="shared" si="3"/>
        <v>-0.3145945</v>
      </c>
      <c r="Q17" s="178"/>
      <c r="R17" s="182">
        <v>0.125</v>
      </c>
      <c r="S17" s="178">
        <v>0.21160300000000001</v>
      </c>
      <c r="T17" s="178">
        <v>0.20321600000000001</v>
      </c>
      <c r="U17" s="185">
        <f t="shared" si="4"/>
        <v>0.20740950000000002</v>
      </c>
      <c r="V17" s="186">
        <f t="shared" si="5"/>
        <v>-0.21640999999999999</v>
      </c>
      <c r="W17" s="178"/>
      <c r="X17" s="178"/>
      <c r="Y17" s="220" t="s">
        <v>15</v>
      </c>
      <c r="Z17" s="185">
        <v>0.27910099999999999</v>
      </c>
      <c r="AA17" s="185">
        <v>0.28159499999999998</v>
      </c>
      <c r="AB17" s="183">
        <f t="shared" si="6"/>
        <v>0.28034799999999999</v>
      </c>
      <c r="AC17" s="184">
        <f t="shared" si="7"/>
        <v>-0.14347150000000003</v>
      </c>
      <c r="AD17" s="226"/>
      <c r="AE17" s="178"/>
      <c r="AF17" s="182">
        <v>1</v>
      </c>
      <c r="AG17" s="178">
        <v>0.74940799999999996</v>
      </c>
      <c r="AH17" s="178">
        <v>0.68284</v>
      </c>
      <c r="AI17" s="185">
        <f t="shared" si="8"/>
        <v>0.71612399999999998</v>
      </c>
      <c r="AJ17" s="186">
        <f t="shared" ref="AJ17:AJ23" si="9">AI17-$E$12</f>
        <v>0.29230449999999997</v>
      </c>
      <c r="AK17" s="178"/>
      <c r="AL17" s="178"/>
      <c r="AM17" s="220" t="s">
        <v>14</v>
      </c>
      <c r="AN17" s="221">
        <v>0.109972</v>
      </c>
      <c r="AO17" s="223">
        <v>0.10771500000000001</v>
      </c>
      <c r="AP17" s="183">
        <f t="shared" ref="AP17:AP24" si="10">AVERAGE(AN17:AO17)</f>
        <v>0.10884350000000001</v>
      </c>
      <c r="AQ17" s="184">
        <f t="shared" ref="AQ17:AQ24" si="11">AP17-$E$12</f>
        <v>-0.31497600000000003</v>
      </c>
      <c r="AR17" s="226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226"/>
      <c r="BG17" s="237" t="s">
        <v>90</v>
      </c>
      <c r="BH17" s="238">
        <v>-5.2169277709323454E-2</v>
      </c>
      <c r="BI17" s="239">
        <v>9.4328199260693538E-2</v>
      </c>
      <c r="BJ17" s="239">
        <v>-8.1094584286803828E-3</v>
      </c>
      <c r="BL17" s="240">
        <v>1</v>
      </c>
      <c r="BM17" s="241">
        <v>1.9843777544623189E-3</v>
      </c>
      <c r="BN17" s="242">
        <v>2.9356483362032323E-2</v>
      </c>
      <c r="BO17" s="242">
        <v>3.4311325583191118E-3</v>
      </c>
    </row>
    <row r="18" spans="1:67" ht="16" thickBot="1" x14ac:dyDescent="0.4">
      <c r="A18" s="178"/>
      <c r="B18" s="189"/>
      <c r="C18" s="190"/>
      <c r="D18" s="190"/>
      <c r="E18" s="178"/>
      <c r="F18" s="191"/>
      <c r="G18" s="178"/>
      <c r="J18" s="195" t="s">
        <v>72</v>
      </c>
      <c r="K18" s="196">
        <v>0.106332</v>
      </c>
      <c r="L18" s="196">
        <v>0.109184</v>
      </c>
      <c r="M18" s="196">
        <f t="shared" si="2"/>
        <v>0.10775799999999999</v>
      </c>
      <c r="N18" s="197">
        <f t="shared" si="3"/>
        <v>-0.3160615</v>
      </c>
      <c r="Q18" s="178"/>
      <c r="R18" s="182">
        <v>6.25E-2</v>
      </c>
      <c r="S18" s="178">
        <v>0.159944</v>
      </c>
      <c r="T18" s="178">
        <v>0.150925</v>
      </c>
      <c r="U18" s="185">
        <f t="shared" si="4"/>
        <v>0.1554345</v>
      </c>
      <c r="V18" s="186">
        <f t="shared" si="5"/>
        <v>-0.26838499999999998</v>
      </c>
      <c r="W18" s="178"/>
      <c r="X18" s="178"/>
      <c r="Y18" s="220" t="s">
        <v>19</v>
      </c>
      <c r="Z18" s="185">
        <v>0.27312399999999998</v>
      </c>
      <c r="AA18" s="185">
        <v>0.28026899999999999</v>
      </c>
      <c r="AB18" s="183">
        <f t="shared" si="6"/>
        <v>0.27669650000000001</v>
      </c>
      <c r="AC18" s="184">
        <f t="shared" si="7"/>
        <v>-0.147123</v>
      </c>
      <c r="AD18" s="226"/>
      <c r="AE18" s="178"/>
      <c r="AF18" s="182">
        <v>0.5</v>
      </c>
      <c r="AG18" s="178">
        <v>0.448627</v>
      </c>
      <c r="AH18" s="178">
        <v>0.41667799999999999</v>
      </c>
      <c r="AI18" s="185">
        <f t="shared" si="8"/>
        <v>0.4326525</v>
      </c>
      <c r="AJ18" s="186">
        <f t="shared" si="9"/>
        <v>8.8329999999999798E-3</v>
      </c>
      <c r="AK18" s="178"/>
      <c r="AL18" s="178"/>
      <c r="AM18" s="220" t="s">
        <v>18</v>
      </c>
      <c r="AN18" s="221">
        <v>0.106736</v>
      </c>
      <c r="AO18" s="223">
        <v>0.105909</v>
      </c>
      <c r="AP18" s="183">
        <f t="shared" si="10"/>
        <v>0.1063225</v>
      </c>
      <c r="AQ18" s="184">
        <f t="shared" si="11"/>
        <v>-0.31749700000000003</v>
      </c>
      <c r="AR18" s="226"/>
      <c r="AS18" s="178"/>
      <c r="AT18" s="179" t="s">
        <v>60</v>
      </c>
      <c r="AU18" s="356" t="s">
        <v>61</v>
      </c>
      <c r="AV18" s="356"/>
      <c r="AW18" s="180" t="s">
        <v>62</v>
      </c>
      <c r="AX18" s="181" t="s">
        <v>63</v>
      </c>
      <c r="AY18" s="178"/>
      <c r="AZ18" s="178"/>
      <c r="BA18" s="357" t="s">
        <v>81</v>
      </c>
      <c r="BB18" s="358"/>
      <c r="BC18" s="358"/>
      <c r="BD18" s="193" t="s">
        <v>68</v>
      </c>
      <c r="BE18" s="194" t="s">
        <v>69</v>
      </c>
      <c r="BF18" s="226"/>
      <c r="BG18" s="243" t="s">
        <v>91</v>
      </c>
      <c r="BH18" s="244">
        <v>-9.2831664751901067E-3</v>
      </c>
      <c r="BI18" s="245">
        <v>0.28709546474095959</v>
      </c>
      <c r="BJ18" s="245">
        <v>3.4304557142075608E-2</v>
      </c>
      <c r="BL18" s="246">
        <v>2</v>
      </c>
      <c r="BM18" s="247">
        <v>8.3006689805795988E-4</v>
      </c>
      <c r="BN18" s="248">
        <v>3.1097565527025157E-2</v>
      </c>
      <c r="BO18" s="248">
        <v>1.8546566432280889E-3</v>
      </c>
    </row>
    <row r="19" spans="1:67" x14ac:dyDescent="0.35">
      <c r="A19" s="178"/>
      <c r="B19" s="178"/>
      <c r="C19" s="190"/>
      <c r="D19" s="190"/>
      <c r="E19" s="178"/>
      <c r="F19" s="191"/>
      <c r="G19" s="178"/>
      <c r="J19" s="199"/>
      <c r="K19" s="200"/>
      <c r="L19" s="200"/>
      <c r="M19" s="192"/>
      <c r="N19" s="201"/>
      <c r="Q19" s="178"/>
      <c r="R19" s="187">
        <v>3.125E-2</v>
      </c>
      <c r="S19" s="178">
        <v>0.12447900000000001</v>
      </c>
      <c r="T19" s="178">
        <v>0.117322</v>
      </c>
      <c r="U19" s="185">
        <f t="shared" si="4"/>
        <v>0.12090049999999999</v>
      </c>
      <c r="V19" s="186">
        <f t="shared" si="5"/>
        <v>-0.30291900000000005</v>
      </c>
      <c r="W19" s="178"/>
      <c r="X19" s="178"/>
      <c r="Y19" s="220" t="s">
        <v>70</v>
      </c>
      <c r="Z19" s="196">
        <v>0.11301</v>
      </c>
      <c r="AA19" s="196">
        <v>0.11564000000000001</v>
      </c>
      <c r="AB19" s="185">
        <f t="shared" si="6"/>
        <v>0.11432500000000001</v>
      </c>
      <c r="AC19" s="186">
        <f t="shared" si="7"/>
        <v>-0.30949450000000001</v>
      </c>
      <c r="AD19" s="226"/>
      <c r="AE19" s="178"/>
      <c r="AF19" s="182">
        <v>0.25</v>
      </c>
      <c r="AG19" s="178">
        <v>0.248832</v>
      </c>
      <c r="AH19" s="178">
        <v>0.26540599999999998</v>
      </c>
      <c r="AI19" s="185">
        <f t="shared" si="8"/>
        <v>0.25711899999999999</v>
      </c>
      <c r="AJ19" s="186">
        <f t="shared" si="9"/>
        <v>-0.16670050000000003</v>
      </c>
      <c r="AK19" s="178"/>
      <c r="AL19" s="178"/>
      <c r="AM19" s="220" t="s">
        <v>11</v>
      </c>
      <c r="AN19" s="221">
        <v>0.223721</v>
      </c>
      <c r="AO19" s="223">
        <v>0.22726399999999999</v>
      </c>
      <c r="AP19" s="183">
        <f t="shared" si="10"/>
        <v>0.22549249999999998</v>
      </c>
      <c r="AQ19" s="184">
        <f t="shared" si="11"/>
        <v>-0.19832700000000003</v>
      </c>
      <c r="AR19" s="226"/>
      <c r="AS19" s="178"/>
      <c r="AT19" s="182">
        <v>2</v>
      </c>
      <c r="AU19" s="178">
        <v>1.23627</v>
      </c>
      <c r="AV19" s="178">
        <v>1.1049</v>
      </c>
      <c r="AW19" s="183">
        <f t="shared" ref="AW19:AW26" si="12">AVERAGE(AU19:AV19)</f>
        <v>1.170585</v>
      </c>
      <c r="AX19" s="184">
        <f>AW19-$E$12</f>
        <v>0.74676549999999997</v>
      </c>
      <c r="AY19" s="178"/>
      <c r="AZ19" s="178"/>
      <c r="BA19" s="229" t="s">
        <v>10</v>
      </c>
      <c r="BB19" s="230">
        <v>9.8490599999999998E-2</v>
      </c>
      <c r="BC19" s="230">
        <v>9.8732799999999996E-2</v>
      </c>
      <c r="BD19" s="230">
        <f>AVERAGE(BB19:BC19)</f>
        <v>9.8611699999999997E-2</v>
      </c>
      <c r="BE19" s="186">
        <f>BD19-$E$12</f>
        <v>-0.32520780000000005</v>
      </c>
      <c r="BF19" s="226"/>
      <c r="BG19" s="243" t="s">
        <v>92</v>
      </c>
      <c r="BH19" s="244">
        <v>-7.0827178729689841E-3</v>
      </c>
      <c r="BI19" s="245">
        <v>0.18086875649652609</v>
      </c>
      <c r="BJ19" s="245">
        <v>4.542480442037309E-2</v>
      </c>
      <c r="BL19" s="246">
        <v>3</v>
      </c>
      <c r="BM19" s="247">
        <v>2.9091430029339629E-3</v>
      </c>
      <c r="BN19" s="248">
        <v>1.7952020999404551E-2</v>
      </c>
      <c r="BO19" s="248">
        <v>8.8465545852851515E-3</v>
      </c>
    </row>
    <row r="20" spans="1:67" ht="16" thickBot="1" x14ac:dyDescent="0.4">
      <c r="A20" s="178"/>
      <c r="B20" s="178"/>
      <c r="C20" s="190"/>
      <c r="D20" s="190"/>
      <c r="E20" s="178"/>
      <c r="F20" s="191"/>
      <c r="G20" s="178"/>
      <c r="J20" s="199"/>
      <c r="K20" s="200"/>
      <c r="L20" s="200"/>
      <c r="M20" s="192"/>
      <c r="N20" s="201"/>
      <c r="Q20" s="178"/>
      <c r="R20" s="188">
        <v>0</v>
      </c>
      <c r="S20" s="178">
        <v>9.1402399999999995E-2</v>
      </c>
      <c r="T20" s="178">
        <v>8.8610400000000006E-2</v>
      </c>
      <c r="U20" s="185">
        <f t="shared" si="4"/>
        <v>9.00064E-2</v>
      </c>
      <c r="V20" s="186">
        <f t="shared" si="5"/>
        <v>-0.33381310000000003</v>
      </c>
      <c r="W20" s="178"/>
      <c r="X20" s="178"/>
      <c r="Y20" s="220" t="s">
        <v>71</v>
      </c>
      <c r="Z20" s="198">
        <v>0.113647</v>
      </c>
      <c r="AA20" s="198">
        <v>0.114741</v>
      </c>
      <c r="AB20" s="185">
        <f t="shared" si="6"/>
        <v>0.11419399999999999</v>
      </c>
      <c r="AC20" s="186">
        <f t="shared" si="7"/>
        <v>-0.3096255</v>
      </c>
      <c r="AD20" s="226"/>
      <c r="AE20" s="178"/>
      <c r="AF20" s="182">
        <v>0.125</v>
      </c>
      <c r="AG20" s="178">
        <v>0.18917600000000001</v>
      </c>
      <c r="AH20" s="178">
        <v>0.18491299999999999</v>
      </c>
      <c r="AI20" s="185">
        <f t="shared" si="8"/>
        <v>0.1870445</v>
      </c>
      <c r="AJ20" s="186">
        <f t="shared" si="9"/>
        <v>-0.23677500000000001</v>
      </c>
      <c r="AK20" s="178"/>
      <c r="AL20" s="178"/>
      <c r="AM20" s="220" t="s">
        <v>15</v>
      </c>
      <c r="AN20" s="221">
        <v>0.20755999999999999</v>
      </c>
      <c r="AO20" s="223">
        <v>0.21403</v>
      </c>
      <c r="AP20" s="183">
        <f t="shared" si="10"/>
        <v>0.21079500000000001</v>
      </c>
      <c r="AQ20" s="184">
        <f t="shared" si="11"/>
        <v>-0.21302450000000001</v>
      </c>
      <c r="AR20" s="226"/>
      <c r="AS20" s="178"/>
      <c r="AT20" s="182">
        <v>1</v>
      </c>
      <c r="AU20" s="178">
        <v>0.74759600000000004</v>
      </c>
      <c r="AV20" s="178">
        <v>0.72549399999999997</v>
      </c>
      <c r="AW20" s="185">
        <f t="shared" si="12"/>
        <v>0.73654500000000001</v>
      </c>
      <c r="AX20" s="186">
        <f t="shared" ref="AX20:AX26" si="13">AW20-$E$12</f>
        <v>0.31272549999999999</v>
      </c>
      <c r="AY20" s="178"/>
      <c r="AZ20" s="178"/>
      <c r="BA20" s="229" t="s">
        <v>14</v>
      </c>
      <c r="BB20" s="231">
        <v>9.7104499999999996E-2</v>
      </c>
      <c r="BC20" s="231">
        <v>0.124168</v>
      </c>
      <c r="BD20" s="230">
        <f t="shared" ref="BD20:BD27" si="14">AVERAGE(BB20:BC20)</f>
        <v>0.11063624999999999</v>
      </c>
      <c r="BE20" s="186">
        <f t="shared" ref="BE20:BE27" si="15">BD20-$E$12</f>
        <v>-0.31318325000000002</v>
      </c>
      <c r="BF20" s="226"/>
      <c r="BG20" s="249" t="s">
        <v>93</v>
      </c>
      <c r="BH20" s="244">
        <v>-2.3320220896147409E-2</v>
      </c>
      <c r="BI20" s="245">
        <v>0.15687251360971524</v>
      </c>
      <c r="BJ20" s="245">
        <v>1.7659521566164141E-2</v>
      </c>
      <c r="BL20" s="250">
        <v>4</v>
      </c>
      <c r="BM20" s="247">
        <v>1.2512785951698057E-2</v>
      </c>
      <c r="BN20" s="248">
        <v>5.0734097106980396E-2</v>
      </c>
      <c r="BO20" s="248">
        <v>5.0649458424676923E-3</v>
      </c>
    </row>
    <row r="21" spans="1:67" x14ac:dyDescent="0.35">
      <c r="A21" s="178"/>
      <c r="B21" s="178"/>
      <c r="C21" s="190"/>
      <c r="D21" s="190"/>
      <c r="E21" s="178"/>
      <c r="F21" s="191"/>
      <c r="G21" s="178"/>
      <c r="J21" s="178"/>
      <c r="K21" s="178"/>
      <c r="L21" s="178"/>
      <c r="M21" s="178"/>
      <c r="N21" s="178"/>
      <c r="Q21" s="178"/>
      <c r="R21" s="189"/>
      <c r="S21" s="190"/>
      <c r="T21" s="190"/>
      <c r="U21" s="178"/>
      <c r="V21" s="191"/>
      <c r="W21" s="178"/>
      <c r="X21" s="178"/>
      <c r="Y21" s="220" t="s">
        <v>72</v>
      </c>
      <c r="Z21" s="196">
        <v>0.114757</v>
      </c>
      <c r="AA21" s="196">
        <v>0.10985399999999999</v>
      </c>
      <c r="AB21" s="185">
        <f t="shared" si="6"/>
        <v>0.1123055</v>
      </c>
      <c r="AC21" s="186">
        <f t="shared" si="7"/>
        <v>-0.31151400000000001</v>
      </c>
      <c r="AD21" s="226"/>
      <c r="AE21" s="178"/>
      <c r="AF21" s="182">
        <v>6.25E-2</v>
      </c>
      <c r="AG21" s="178">
        <v>0.15598400000000001</v>
      </c>
      <c r="AH21" s="178">
        <v>0.15418299999999999</v>
      </c>
      <c r="AI21" s="185">
        <f t="shared" si="8"/>
        <v>0.15508349999999999</v>
      </c>
      <c r="AJ21" s="186">
        <f t="shared" si="9"/>
        <v>-0.26873600000000003</v>
      </c>
      <c r="AK21" s="178"/>
      <c r="AL21" s="178"/>
      <c r="AM21" s="220" t="s">
        <v>19</v>
      </c>
      <c r="AN21" s="221">
        <v>0.23463500000000001</v>
      </c>
      <c r="AO21" s="223">
        <v>0.22971800000000001</v>
      </c>
      <c r="AP21" s="183">
        <f t="shared" si="10"/>
        <v>0.23217650000000001</v>
      </c>
      <c r="AQ21" s="184">
        <f t="shared" si="11"/>
        <v>-0.19164300000000001</v>
      </c>
      <c r="AR21" s="226"/>
      <c r="AS21" s="178"/>
      <c r="AT21" s="182">
        <v>0.5</v>
      </c>
      <c r="AU21" s="178">
        <v>0.44847100000000001</v>
      </c>
      <c r="AV21" s="178">
        <v>0.47963099999999997</v>
      </c>
      <c r="AW21" s="185">
        <f t="shared" si="12"/>
        <v>0.46405099999999999</v>
      </c>
      <c r="AX21" s="186">
        <f t="shared" si="13"/>
        <v>4.0231499999999976E-2</v>
      </c>
      <c r="AY21" s="178"/>
      <c r="AZ21" s="178"/>
      <c r="BA21" s="229" t="s">
        <v>18</v>
      </c>
      <c r="BB21" s="186">
        <v>9.6300300000000005E-2</v>
      </c>
      <c r="BC21" s="186">
        <v>9.4833399999999998E-2</v>
      </c>
      <c r="BD21" s="230">
        <f t="shared" si="14"/>
        <v>9.5566850000000009E-2</v>
      </c>
      <c r="BE21" s="186">
        <f t="shared" si="15"/>
        <v>-0.32825265000000003</v>
      </c>
      <c r="BF21" s="226"/>
    </row>
    <row r="22" spans="1:67" x14ac:dyDescent="0.35">
      <c r="A22" s="178"/>
      <c r="B22" s="178"/>
      <c r="C22" s="190"/>
      <c r="D22" s="190"/>
      <c r="E22" s="178"/>
      <c r="F22" s="191"/>
      <c r="G22" s="178"/>
      <c r="J22" s="178">
        <v>0.188307</v>
      </c>
      <c r="K22" s="178"/>
      <c r="L22" s="178">
        <v>0.165074</v>
      </c>
      <c r="M22" s="178"/>
      <c r="N22" s="178">
        <v>0.15090000000000001</v>
      </c>
      <c r="Q22" s="178"/>
      <c r="R22" s="178"/>
      <c r="S22" s="190"/>
      <c r="T22" s="190"/>
      <c r="U22" s="178"/>
      <c r="V22" s="191"/>
      <c r="W22" s="178"/>
      <c r="X22" s="178"/>
      <c r="Y22" s="199"/>
      <c r="Z22" s="200"/>
      <c r="AA22" s="200"/>
      <c r="AB22" s="192"/>
      <c r="AC22" s="201"/>
      <c r="AD22" s="226"/>
      <c r="AE22" s="178"/>
      <c r="AF22" s="187">
        <v>3.125E-2</v>
      </c>
      <c r="AG22" s="178">
        <v>0.12815199999999999</v>
      </c>
      <c r="AH22" s="178">
        <v>0.131157</v>
      </c>
      <c r="AI22" s="185">
        <f t="shared" si="8"/>
        <v>0.12965450000000001</v>
      </c>
      <c r="AJ22" s="186">
        <f t="shared" si="9"/>
        <v>-0.29416500000000001</v>
      </c>
      <c r="AK22" s="178"/>
      <c r="AL22" s="178"/>
      <c r="AM22" s="220" t="s">
        <v>70</v>
      </c>
      <c r="AN22" s="221">
        <v>0.13403399999999999</v>
      </c>
      <c r="AO22" s="223">
        <v>0.13605300000000001</v>
      </c>
      <c r="AP22" s="185">
        <f t="shared" si="10"/>
        <v>0.13504349999999998</v>
      </c>
      <c r="AQ22" s="186">
        <f t="shared" si="11"/>
        <v>-0.28877600000000003</v>
      </c>
      <c r="AR22" s="226"/>
      <c r="AS22" s="178"/>
      <c r="AT22" s="182">
        <v>0.25</v>
      </c>
      <c r="AU22" s="178">
        <v>0.28454099999999999</v>
      </c>
      <c r="AV22" s="178">
        <v>0.285686</v>
      </c>
      <c r="AW22" s="185">
        <f t="shared" si="12"/>
        <v>0.28511350000000002</v>
      </c>
      <c r="AX22" s="186">
        <f t="shared" si="13"/>
        <v>-0.138706</v>
      </c>
      <c r="AY22" s="178"/>
      <c r="AZ22" s="178"/>
      <c r="BA22" s="229" t="s">
        <v>11</v>
      </c>
      <c r="BB22" s="230">
        <v>0.24493899999999999</v>
      </c>
      <c r="BC22" s="230">
        <v>0.26054500000000003</v>
      </c>
      <c r="BD22" s="230">
        <f t="shared" si="14"/>
        <v>0.25274200000000002</v>
      </c>
      <c r="BE22" s="186">
        <f t="shared" si="15"/>
        <v>-0.17107749999999999</v>
      </c>
      <c r="BF22" s="226"/>
    </row>
    <row r="23" spans="1:67" ht="16" thickBot="1" x14ac:dyDescent="0.4">
      <c r="A23" s="178"/>
      <c r="B23" s="178"/>
      <c r="C23" s="190"/>
      <c r="D23" s="190"/>
      <c r="E23" s="178"/>
      <c r="F23" s="191"/>
      <c r="G23" s="178"/>
      <c r="J23" s="178">
        <v>0.17974599999999999</v>
      </c>
      <c r="K23" s="178"/>
      <c r="L23" s="178">
        <v>0.17185500000000001</v>
      </c>
      <c r="M23" s="178"/>
      <c r="N23" s="178">
        <v>0.15049199999999999</v>
      </c>
      <c r="Q23" s="178"/>
      <c r="R23" s="178"/>
      <c r="S23" s="190"/>
      <c r="T23" s="190"/>
      <c r="U23" s="178"/>
      <c r="V23" s="191"/>
      <c r="W23" s="178"/>
      <c r="X23" s="178"/>
      <c r="Y23" s="199"/>
      <c r="Z23" s="200"/>
      <c r="AA23" s="200"/>
      <c r="AB23" s="192"/>
      <c r="AC23" s="201"/>
      <c r="AD23" s="226"/>
      <c r="AE23" s="178"/>
      <c r="AF23" s="188">
        <v>0</v>
      </c>
      <c r="AG23" s="178">
        <v>0.109167</v>
      </c>
      <c r="AH23" s="178">
        <v>0.110669</v>
      </c>
      <c r="AI23" s="185">
        <f t="shared" si="8"/>
        <v>0.109918</v>
      </c>
      <c r="AJ23" s="186">
        <f t="shared" si="9"/>
        <v>-0.3139015</v>
      </c>
      <c r="AK23" s="178"/>
      <c r="AL23" s="178"/>
      <c r="AM23" s="220" t="s">
        <v>71</v>
      </c>
      <c r="AN23" s="221">
        <v>0.139651</v>
      </c>
      <c r="AO23" s="223">
        <v>0.140406</v>
      </c>
      <c r="AP23" s="185">
        <f t="shared" si="10"/>
        <v>0.1400285</v>
      </c>
      <c r="AQ23" s="186">
        <f t="shared" si="11"/>
        <v>-0.28379100000000002</v>
      </c>
      <c r="AR23" s="226"/>
      <c r="AS23" s="178"/>
      <c r="AT23" s="182">
        <v>0.125</v>
      </c>
      <c r="AU23" s="178">
        <v>0.19530900000000001</v>
      </c>
      <c r="AV23" s="178">
        <v>0.19501499999999999</v>
      </c>
      <c r="AW23" s="185">
        <f t="shared" si="12"/>
        <v>0.195162</v>
      </c>
      <c r="AX23" s="186">
        <f t="shared" si="13"/>
        <v>-0.22865750000000001</v>
      </c>
      <c r="AY23" s="178"/>
      <c r="AZ23" s="178"/>
      <c r="BA23" s="229" t="s">
        <v>15</v>
      </c>
      <c r="BB23" s="231">
        <v>0.19007199999999999</v>
      </c>
      <c r="BC23" s="231">
        <v>0.19201699999999999</v>
      </c>
      <c r="BD23" s="230">
        <f t="shared" si="14"/>
        <v>0.19104450000000001</v>
      </c>
      <c r="BE23" s="186">
        <f t="shared" si="15"/>
        <v>-0.23277500000000001</v>
      </c>
      <c r="BF23" s="226"/>
    </row>
    <row r="24" spans="1:67" ht="16" thickBot="1" x14ac:dyDescent="0.4">
      <c r="A24" s="178"/>
      <c r="B24" s="178"/>
      <c r="C24" s="190"/>
      <c r="D24" s="190"/>
      <c r="E24" s="178"/>
      <c r="F24" s="191"/>
      <c r="G24" s="178"/>
      <c r="J24" s="178"/>
      <c r="K24" s="178"/>
      <c r="L24" s="178"/>
      <c r="M24" s="178"/>
      <c r="N24" s="178"/>
      <c r="Q24" s="178"/>
      <c r="R24" s="178"/>
      <c r="S24" s="190"/>
      <c r="T24" s="190"/>
      <c r="U24" s="178"/>
      <c r="V24" s="191"/>
      <c r="W24" s="178"/>
      <c r="X24" s="178"/>
      <c r="Y24" s="359" t="s">
        <v>73</v>
      </c>
      <c r="Z24" s="360"/>
      <c r="AA24" s="361" t="s">
        <v>74</v>
      </c>
      <c r="AB24" s="362"/>
      <c r="AC24" s="363"/>
      <c r="AD24" s="226"/>
      <c r="AE24" s="178"/>
      <c r="AF24" s="189"/>
      <c r="AG24" s="190"/>
      <c r="AH24" s="190"/>
      <c r="AI24" s="178"/>
      <c r="AJ24" s="191"/>
      <c r="AK24" s="178"/>
      <c r="AL24" s="178"/>
      <c r="AM24" s="220" t="s">
        <v>72</v>
      </c>
      <c r="AN24" s="221">
        <v>0.143623</v>
      </c>
      <c r="AO24" s="223">
        <v>0.148005</v>
      </c>
      <c r="AP24" s="185">
        <f t="shared" si="10"/>
        <v>0.145814</v>
      </c>
      <c r="AQ24" s="186">
        <f t="shared" si="11"/>
        <v>-0.27800550000000002</v>
      </c>
      <c r="AR24" s="226"/>
      <c r="AS24" s="178"/>
      <c r="AT24" s="182">
        <v>6.25E-2</v>
      </c>
      <c r="AU24" s="178">
        <v>0.14527300000000001</v>
      </c>
      <c r="AV24" s="178">
        <v>0.16251599999999999</v>
      </c>
      <c r="AW24" s="185">
        <f t="shared" si="12"/>
        <v>0.15389449999999999</v>
      </c>
      <c r="AX24" s="186">
        <f t="shared" si="13"/>
        <v>-0.26992500000000003</v>
      </c>
      <c r="AY24" s="178"/>
      <c r="AZ24" s="178"/>
      <c r="BA24" s="229" t="s">
        <v>19</v>
      </c>
      <c r="BB24" s="186">
        <v>0.20196900000000001</v>
      </c>
      <c r="BC24" s="186">
        <v>0.208568</v>
      </c>
      <c r="BD24" s="230">
        <f t="shared" si="14"/>
        <v>0.20526850000000002</v>
      </c>
      <c r="BE24" s="186">
        <f t="shared" si="15"/>
        <v>-0.218551</v>
      </c>
      <c r="BF24" s="226"/>
    </row>
    <row r="25" spans="1:67" ht="16" thickBot="1" x14ac:dyDescent="0.4">
      <c r="A25" s="178"/>
      <c r="B25" s="178"/>
      <c r="C25" s="190"/>
      <c r="D25" s="190"/>
      <c r="E25" s="178"/>
      <c r="F25" s="191"/>
      <c r="G25" s="178"/>
      <c r="J25" s="178">
        <v>0.11203299999999999</v>
      </c>
      <c r="K25" s="178"/>
      <c r="L25" s="178">
        <v>0.108893</v>
      </c>
      <c r="M25" s="178"/>
      <c r="N25" s="178">
        <v>0.106332</v>
      </c>
      <c r="Q25" s="178"/>
      <c r="R25" s="178"/>
      <c r="S25" s="190"/>
      <c r="T25" s="190"/>
      <c r="U25" s="178"/>
      <c r="V25" s="191"/>
      <c r="W25" s="178"/>
      <c r="X25" s="178"/>
      <c r="Y25" s="202" t="s">
        <v>75</v>
      </c>
      <c r="Z25" s="203" t="s">
        <v>76</v>
      </c>
      <c r="AA25" s="203" t="s">
        <v>77</v>
      </c>
      <c r="AB25" s="204" t="s">
        <v>7</v>
      </c>
      <c r="AC25" s="205" t="s">
        <v>78</v>
      </c>
      <c r="AD25" s="226"/>
      <c r="AE25" s="178"/>
      <c r="AF25" s="178"/>
      <c r="AG25" s="190"/>
      <c r="AH25" s="190"/>
      <c r="AI25" s="178"/>
      <c r="AJ25" s="191"/>
      <c r="AK25" s="178"/>
      <c r="AL25" s="178"/>
      <c r="AM25" s="199"/>
      <c r="AN25" s="200"/>
      <c r="AO25" s="200"/>
      <c r="AP25" s="192"/>
      <c r="AQ25" s="201"/>
      <c r="AR25" s="226"/>
      <c r="AS25" s="178"/>
      <c r="AT25" s="187">
        <v>3.125E-2</v>
      </c>
      <c r="AU25" s="178">
        <v>0.15799099999999999</v>
      </c>
      <c r="AV25" s="178">
        <v>0.12227</v>
      </c>
      <c r="AW25" s="185">
        <f t="shared" si="12"/>
        <v>0.14013049999999999</v>
      </c>
      <c r="AX25" s="186">
        <f t="shared" si="13"/>
        <v>-0.28368900000000002</v>
      </c>
      <c r="AY25" s="178"/>
      <c r="AZ25" s="178"/>
      <c r="BA25" s="229" t="s">
        <v>70</v>
      </c>
      <c r="BB25" s="232">
        <v>0.132267</v>
      </c>
      <c r="BC25" s="232">
        <v>0.13014899999999999</v>
      </c>
      <c r="BD25" s="230">
        <f t="shared" si="14"/>
        <v>0.13120799999999999</v>
      </c>
      <c r="BE25" s="186">
        <f t="shared" si="15"/>
        <v>-0.29261150000000002</v>
      </c>
      <c r="BF25" s="226"/>
    </row>
    <row r="26" spans="1:67" ht="16" thickBot="1" x14ac:dyDescent="0.4">
      <c r="A26" s="178"/>
      <c r="B26" s="178"/>
      <c r="C26" s="190"/>
      <c r="D26" s="190"/>
      <c r="E26" s="178"/>
      <c r="F26" s="191"/>
      <c r="G26" s="178"/>
      <c r="J26" s="178">
        <v>0.111206</v>
      </c>
      <c r="K26" s="178"/>
      <c r="L26" s="178">
        <v>0.109557</v>
      </c>
      <c r="M26" s="178"/>
      <c r="N26" s="178">
        <v>0.109184</v>
      </c>
      <c r="Q26" s="178"/>
      <c r="R26" s="178"/>
      <c r="S26" s="190"/>
      <c r="T26" s="190"/>
      <c r="U26" s="178"/>
      <c r="V26" s="191"/>
      <c r="W26" s="178"/>
      <c r="X26" s="178"/>
      <c r="Y26" s="206" t="s">
        <v>10</v>
      </c>
      <c r="Z26" s="207">
        <f>V26</f>
        <v>0</v>
      </c>
      <c r="AA26" s="208">
        <f>(Z26-0.0027)/0.6093</f>
        <v>-4.4313146233382573E-3</v>
      </c>
      <c r="AB26" s="208"/>
      <c r="AC26" s="209"/>
      <c r="AD26" s="226"/>
      <c r="AE26" s="178"/>
      <c r="AF26" s="178"/>
      <c r="AG26" s="190"/>
      <c r="AH26" s="190"/>
      <c r="AI26" s="178"/>
      <c r="AJ26" s="191"/>
      <c r="AK26" s="178"/>
      <c r="AL26" s="178"/>
      <c r="AM26" s="359" t="s">
        <v>73</v>
      </c>
      <c r="AN26" s="360"/>
      <c r="AO26" s="361" t="s">
        <v>74</v>
      </c>
      <c r="AP26" s="362"/>
      <c r="AQ26" s="363"/>
      <c r="AR26" s="226"/>
      <c r="AS26" s="178"/>
      <c r="AT26" s="188">
        <v>0</v>
      </c>
      <c r="AU26" s="178">
        <v>9.3523200000000001E-2</v>
      </c>
      <c r="AV26" s="178">
        <v>9.5187300000000002E-2</v>
      </c>
      <c r="AW26" s="185">
        <f t="shared" si="12"/>
        <v>9.4355250000000002E-2</v>
      </c>
      <c r="AX26" s="186">
        <f t="shared" si="13"/>
        <v>-0.32946425000000001</v>
      </c>
      <c r="AY26" s="178"/>
      <c r="AZ26" s="178"/>
      <c r="BA26" s="229" t="s">
        <v>71</v>
      </c>
      <c r="BB26" s="231">
        <v>0.124267</v>
      </c>
      <c r="BC26" s="232">
        <v>0.12545700000000001</v>
      </c>
      <c r="BD26" s="230">
        <f t="shared" si="14"/>
        <v>0.124862</v>
      </c>
      <c r="BE26" s="186">
        <f t="shared" si="15"/>
        <v>-0.29895749999999999</v>
      </c>
      <c r="BF26" s="226"/>
    </row>
    <row r="27" spans="1:67" ht="16" thickBot="1" x14ac:dyDescent="0.4">
      <c r="A27" s="178"/>
      <c r="B27" s="178"/>
      <c r="C27" s="190"/>
      <c r="D27" s="190"/>
      <c r="E27" s="178"/>
      <c r="F27" s="191"/>
      <c r="G27" s="178"/>
      <c r="J27" s="178"/>
      <c r="K27" s="178"/>
      <c r="L27" s="178"/>
      <c r="M27" s="178"/>
      <c r="N27" s="178"/>
      <c r="Q27" s="178"/>
      <c r="R27" s="178"/>
      <c r="S27" s="190"/>
      <c r="T27" s="190"/>
      <c r="U27" s="178"/>
      <c r="V27" s="191"/>
      <c r="W27" s="178"/>
      <c r="X27" s="178"/>
      <c r="Y27" s="210" t="s">
        <v>14</v>
      </c>
      <c r="Z27" s="211">
        <f t="shared" ref="Z27:Z34" si="16">V27</f>
        <v>0</v>
      </c>
      <c r="AA27" s="173">
        <f t="shared" ref="AA27:AA34" si="17">(Z27-0.0027)/0.6093</f>
        <v>-4.4313146233382573E-3</v>
      </c>
      <c r="AB27" s="185">
        <f>AVERAGE(AA26:AA28)</f>
        <v>-4.4313146233382573E-3</v>
      </c>
      <c r="AC27" s="212">
        <f>STDEV(AA26:AA28)</f>
        <v>0</v>
      </c>
      <c r="AD27" s="226"/>
      <c r="AE27" s="178"/>
      <c r="AF27" s="178"/>
      <c r="AG27" s="190"/>
      <c r="AH27" s="190"/>
      <c r="AI27" s="178"/>
      <c r="AJ27" s="191"/>
      <c r="AK27" s="178"/>
      <c r="AL27" s="178"/>
      <c r="AM27" s="202" t="s">
        <v>75</v>
      </c>
      <c r="AN27" s="203" t="s">
        <v>76</v>
      </c>
      <c r="AO27" s="203" t="s">
        <v>77</v>
      </c>
      <c r="AP27" s="204" t="s">
        <v>7</v>
      </c>
      <c r="AQ27" s="205" t="s">
        <v>78</v>
      </c>
      <c r="AR27" s="226"/>
      <c r="AS27" s="178"/>
      <c r="AT27" s="189"/>
      <c r="AU27" s="190"/>
      <c r="AV27" s="190"/>
      <c r="AW27" s="178"/>
      <c r="AX27" s="191"/>
      <c r="AY27" s="178"/>
      <c r="AZ27" s="178"/>
      <c r="BA27" s="229" t="s">
        <v>72</v>
      </c>
      <c r="BB27" s="186">
        <v>0.12742300000000001</v>
      </c>
      <c r="BC27" s="232">
        <v>0.126642</v>
      </c>
      <c r="BD27" s="230">
        <f t="shared" si="14"/>
        <v>0.12703249999999999</v>
      </c>
      <c r="BE27" s="186">
        <f t="shared" si="15"/>
        <v>-0.29678700000000002</v>
      </c>
      <c r="BF27" s="226"/>
    </row>
    <row r="28" spans="1:67" ht="16" thickBot="1" x14ac:dyDescent="0.4">
      <c r="A28" s="178"/>
      <c r="B28" s="178"/>
      <c r="C28" s="190"/>
      <c r="D28" s="190"/>
      <c r="E28" s="178"/>
      <c r="F28" s="191"/>
      <c r="G28" s="178"/>
      <c r="J28" s="178">
        <v>8.3879800000000004E-2</v>
      </c>
      <c r="K28" s="178"/>
      <c r="L28" s="178">
        <v>8.3763699999999996E-2</v>
      </c>
      <c r="M28" s="178"/>
      <c r="N28" s="178">
        <v>8.2857600000000003E-2</v>
      </c>
      <c r="Q28" s="178"/>
      <c r="R28" s="178"/>
      <c r="S28" s="190"/>
      <c r="T28" s="190"/>
      <c r="U28" s="178"/>
      <c r="V28" s="191"/>
      <c r="W28" s="178"/>
      <c r="X28" s="178"/>
      <c r="Y28" s="210" t="s">
        <v>18</v>
      </c>
      <c r="Z28" s="211">
        <f t="shared" si="16"/>
        <v>0</v>
      </c>
      <c r="AA28" s="173">
        <f t="shared" si="17"/>
        <v>-4.4313146233382573E-3</v>
      </c>
      <c r="AB28" s="173"/>
      <c r="AC28" s="212"/>
      <c r="AD28" s="226"/>
      <c r="AE28" s="178"/>
      <c r="AF28" s="178"/>
      <c r="AG28" s="190"/>
      <c r="AH28" s="190"/>
      <c r="AI28" s="178"/>
      <c r="AJ28" s="191"/>
      <c r="AK28" s="178"/>
      <c r="AL28" s="178"/>
      <c r="AM28" s="206" t="s">
        <v>10</v>
      </c>
      <c r="AN28" s="207">
        <f>AJ28</f>
        <v>0</v>
      </c>
      <c r="AO28" s="208">
        <f>(AN28-0.0027)/0.6093</f>
        <v>-4.4313146233382573E-3</v>
      </c>
      <c r="AP28" s="208"/>
      <c r="AQ28" s="209"/>
      <c r="AR28" s="226"/>
      <c r="AS28" s="178"/>
      <c r="AT28" s="178"/>
      <c r="AU28" s="190"/>
      <c r="AV28" s="190"/>
      <c r="AW28" s="178"/>
      <c r="AX28" s="191"/>
      <c r="AY28" s="178"/>
      <c r="AZ28" s="178"/>
      <c r="BA28" s="199"/>
      <c r="BB28" s="200"/>
      <c r="BC28" s="200"/>
      <c r="BD28" s="192"/>
      <c r="BE28" s="201"/>
      <c r="BF28" s="226"/>
    </row>
    <row r="29" spans="1:67" ht="16" thickBot="1" x14ac:dyDescent="0.4">
      <c r="A29" s="178"/>
      <c r="B29" s="178"/>
      <c r="C29" s="190"/>
      <c r="D29" s="190"/>
      <c r="E29" s="178"/>
      <c r="F29" s="191"/>
      <c r="G29" s="178"/>
      <c r="J29" s="178">
        <v>8.6738099999999999E-2</v>
      </c>
      <c r="K29" s="178"/>
      <c r="L29" s="178">
        <v>8.6210300000000004E-2</v>
      </c>
      <c r="M29" s="178"/>
      <c r="N29" s="178">
        <v>8.35732E-2</v>
      </c>
      <c r="Q29" s="178"/>
      <c r="R29" s="178"/>
      <c r="S29" s="190"/>
      <c r="T29" s="190"/>
      <c r="U29" s="178"/>
      <c r="V29" s="191"/>
      <c r="W29" s="178"/>
      <c r="X29" s="178"/>
      <c r="Y29" s="210" t="s">
        <v>11</v>
      </c>
      <c r="Z29" s="211">
        <f t="shared" si="16"/>
        <v>0</v>
      </c>
      <c r="AA29" s="173">
        <f t="shared" si="17"/>
        <v>-4.4313146233382573E-3</v>
      </c>
      <c r="AB29" s="173"/>
      <c r="AC29" s="212"/>
      <c r="AD29" s="226"/>
      <c r="AE29" s="178"/>
      <c r="AF29" s="178"/>
      <c r="AG29" s="190"/>
      <c r="AH29" s="190"/>
      <c r="AI29" s="178"/>
      <c r="AJ29" s="191"/>
      <c r="AK29" s="178"/>
      <c r="AL29" s="178"/>
      <c r="AM29" s="210" t="s">
        <v>14</v>
      </c>
      <c r="AN29" s="211">
        <f t="shared" ref="AN29:AN36" si="18">AJ29</f>
        <v>0</v>
      </c>
      <c r="AO29" s="173">
        <f t="shared" ref="AO29:AO36" si="19">(AN29-0.0027)/0.6093</f>
        <v>-4.4313146233382573E-3</v>
      </c>
      <c r="AP29" s="185">
        <f>AVERAGE(AO28:AO30)</f>
        <v>-4.4313146233382573E-3</v>
      </c>
      <c r="AQ29" s="212">
        <f>STDEV(AO28:AO30)</f>
        <v>0</v>
      </c>
      <c r="AR29" s="226"/>
      <c r="AS29" s="178"/>
      <c r="AT29" s="178"/>
      <c r="AU29" s="190"/>
      <c r="AV29" s="190"/>
      <c r="AW29" s="178"/>
      <c r="AX29" s="191"/>
      <c r="AY29" s="178"/>
      <c r="AZ29" s="178"/>
      <c r="BA29" s="359" t="s">
        <v>73</v>
      </c>
      <c r="BB29" s="360"/>
      <c r="BC29" s="365" t="s">
        <v>74</v>
      </c>
      <c r="BD29" s="366"/>
      <c r="BE29" s="366"/>
      <c r="BF29" s="226"/>
    </row>
    <row r="30" spans="1:67" ht="16" thickBot="1" x14ac:dyDescent="0.4">
      <c r="A30" s="178"/>
      <c r="B30" s="178"/>
      <c r="C30" s="190"/>
      <c r="D30" s="190"/>
      <c r="E30" s="178"/>
      <c r="F30" s="191"/>
      <c r="G30" s="178"/>
      <c r="J30" s="178"/>
      <c r="K30" s="178"/>
      <c r="L30" s="178"/>
      <c r="M30" s="178"/>
      <c r="N30" s="178"/>
      <c r="Q30" s="178"/>
      <c r="R30" s="178"/>
      <c r="S30" s="190"/>
      <c r="T30" s="190"/>
      <c r="U30" s="178"/>
      <c r="V30" s="191"/>
      <c r="W30" s="178"/>
      <c r="X30" s="178"/>
      <c r="Y30" s="210" t="s">
        <v>15</v>
      </c>
      <c r="Z30" s="211">
        <f t="shared" si="16"/>
        <v>0</v>
      </c>
      <c r="AA30" s="173">
        <f t="shared" si="17"/>
        <v>-4.4313146233382573E-3</v>
      </c>
      <c r="AB30" s="185">
        <f>AVERAGE(AA29:AA31)</f>
        <v>-4.4313146233382573E-3</v>
      </c>
      <c r="AC30" s="212">
        <f>STDEV(AA29:AA31)</f>
        <v>0</v>
      </c>
      <c r="AD30" s="226"/>
      <c r="AE30" s="178"/>
      <c r="AF30" s="178"/>
      <c r="AG30" s="190"/>
      <c r="AH30" s="190"/>
      <c r="AI30" s="178"/>
      <c r="AJ30" s="191"/>
      <c r="AK30" s="178"/>
      <c r="AL30" s="178"/>
      <c r="AM30" s="210" t="s">
        <v>18</v>
      </c>
      <c r="AN30" s="211">
        <f t="shared" si="18"/>
        <v>0</v>
      </c>
      <c r="AO30" s="173">
        <f t="shared" si="19"/>
        <v>-4.4313146233382573E-3</v>
      </c>
      <c r="AP30" s="173"/>
      <c r="AQ30" s="212"/>
      <c r="AR30" s="226"/>
      <c r="AS30" s="178"/>
      <c r="AT30" s="178"/>
      <c r="AU30" s="190"/>
      <c r="AV30" s="190"/>
      <c r="AW30" s="178"/>
      <c r="AX30" s="191"/>
      <c r="AY30" s="178"/>
      <c r="AZ30" s="178"/>
      <c r="BA30" s="233" t="s">
        <v>75</v>
      </c>
      <c r="BB30" s="234" t="s">
        <v>76</v>
      </c>
      <c r="BC30" s="203" t="s">
        <v>77</v>
      </c>
      <c r="BD30" s="178" t="s">
        <v>7</v>
      </c>
      <c r="BE30" s="178" t="s">
        <v>78</v>
      </c>
      <c r="BF30" s="226"/>
    </row>
    <row r="31" spans="1:67" ht="16" thickBot="1" x14ac:dyDescent="0.4">
      <c r="A31" s="178"/>
      <c r="B31" s="178"/>
      <c r="C31" s="190"/>
      <c r="D31" s="190"/>
      <c r="E31" s="178"/>
      <c r="F31" s="191"/>
      <c r="G31" s="178"/>
      <c r="Q31" s="178"/>
      <c r="R31" s="178"/>
      <c r="S31" s="190"/>
      <c r="T31" s="190"/>
      <c r="U31" s="178"/>
      <c r="V31" s="191"/>
      <c r="W31" s="178"/>
      <c r="X31" s="178"/>
      <c r="Y31" s="210" t="s">
        <v>19</v>
      </c>
      <c r="Z31" s="211">
        <f t="shared" si="16"/>
        <v>0</v>
      </c>
      <c r="AA31" s="173">
        <f t="shared" si="17"/>
        <v>-4.4313146233382573E-3</v>
      </c>
      <c r="AB31" s="173"/>
      <c r="AC31" s="212"/>
      <c r="AD31" s="226"/>
      <c r="AE31" s="178"/>
      <c r="AF31" s="178"/>
      <c r="AG31" s="190"/>
      <c r="AH31" s="190"/>
      <c r="AI31" s="178"/>
      <c r="AJ31" s="191"/>
      <c r="AK31" s="178"/>
      <c r="AL31" s="178"/>
      <c r="AM31" s="210" t="s">
        <v>11</v>
      </c>
      <c r="AN31" s="211">
        <f t="shared" si="18"/>
        <v>0</v>
      </c>
      <c r="AO31" s="173">
        <f t="shared" si="19"/>
        <v>-4.4313146233382573E-3</v>
      </c>
      <c r="AP31" s="173"/>
      <c r="AQ31" s="212"/>
      <c r="AR31" s="226"/>
      <c r="AS31" s="178"/>
      <c r="AT31" s="178"/>
      <c r="AU31" s="190"/>
      <c r="AV31" s="190"/>
      <c r="AW31" s="178"/>
      <c r="AX31" s="191"/>
      <c r="AY31" s="178"/>
      <c r="AZ31" s="178"/>
      <c r="BA31" s="229" t="s">
        <v>10</v>
      </c>
      <c r="BB31" s="207">
        <f>AX31</f>
        <v>0</v>
      </c>
      <c r="BC31" s="208">
        <f>(BB31-0.0221)/0.6368</f>
        <v>-3.4704773869346735E-2</v>
      </c>
      <c r="BD31" s="178"/>
      <c r="BE31" s="178"/>
      <c r="BF31" s="226"/>
    </row>
    <row r="32" spans="1:67" ht="16" thickBot="1" x14ac:dyDescent="0.4">
      <c r="A32" s="178"/>
      <c r="B32" s="178"/>
      <c r="C32" s="190"/>
      <c r="D32" s="190"/>
      <c r="E32" s="178"/>
      <c r="F32" s="191"/>
      <c r="G32" s="178"/>
      <c r="Q32" s="178"/>
      <c r="R32" s="178"/>
      <c r="S32" s="190"/>
      <c r="T32" s="190"/>
      <c r="U32" s="178"/>
      <c r="V32" s="191"/>
      <c r="W32" s="178"/>
      <c r="X32" s="178"/>
      <c r="Y32" s="210" t="s">
        <v>70</v>
      </c>
      <c r="Z32" s="211">
        <f t="shared" si="16"/>
        <v>0</v>
      </c>
      <c r="AA32" s="173">
        <f t="shared" si="17"/>
        <v>-4.4313146233382573E-3</v>
      </c>
      <c r="AB32" s="173"/>
      <c r="AC32" s="212"/>
      <c r="AD32" s="226"/>
      <c r="AE32" s="178"/>
      <c r="AF32" s="178"/>
      <c r="AG32" s="190"/>
      <c r="AH32" s="190"/>
      <c r="AI32" s="178"/>
      <c r="AJ32" s="191"/>
      <c r="AK32" s="178"/>
      <c r="AL32" s="178"/>
      <c r="AM32" s="210" t="s">
        <v>15</v>
      </c>
      <c r="AN32" s="211">
        <f t="shared" si="18"/>
        <v>0</v>
      </c>
      <c r="AO32" s="173">
        <f t="shared" si="19"/>
        <v>-4.4313146233382573E-3</v>
      </c>
      <c r="AP32" s="185">
        <f>AVERAGE(AO31:AO33)</f>
        <v>-4.4313146233382573E-3</v>
      </c>
      <c r="AQ32" s="212">
        <f>STDEV(AO31:AO33)</f>
        <v>0</v>
      </c>
      <c r="AR32" s="226"/>
      <c r="AS32" s="178"/>
      <c r="AT32" s="178"/>
      <c r="AU32" s="190"/>
      <c r="AV32" s="190"/>
      <c r="AW32" s="178"/>
      <c r="AX32" s="191"/>
      <c r="AY32" s="178"/>
      <c r="AZ32" s="178"/>
      <c r="BA32" s="229" t="s">
        <v>14</v>
      </c>
      <c r="BB32" s="207">
        <f t="shared" ref="BB32:BB39" si="20">AX32</f>
        <v>0</v>
      </c>
      <c r="BC32" s="208">
        <f t="shared" ref="BC32:BC39" si="21">(BB32-0.0221)/0.6368</f>
        <v>-3.4704773869346735E-2</v>
      </c>
      <c r="BD32" s="192">
        <f>AVERAGE(BC31:BC33)</f>
        <v>-3.4704773869346735E-2</v>
      </c>
      <c r="BE32" s="178">
        <f>STDEV(BC31:BC33)</f>
        <v>0</v>
      </c>
      <c r="BF32" s="226"/>
    </row>
    <row r="33" spans="1:58" ht="16" thickBot="1" x14ac:dyDescent="0.4">
      <c r="A33" s="178"/>
      <c r="B33" s="178"/>
      <c r="C33" s="190"/>
      <c r="D33" s="190"/>
      <c r="E33" s="178"/>
      <c r="F33" s="191"/>
      <c r="G33" s="178"/>
      <c r="Q33" s="178"/>
      <c r="R33" s="178"/>
      <c r="S33" s="190"/>
      <c r="T33" s="190"/>
      <c r="U33" s="178"/>
      <c r="V33" s="191"/>
      <c r="W33" s="178"/>
      <c r="X33" s="178"/>
      <c r="Y33" s="210" t="s">
        <v>71</v>
      </c>
      <c r="Z33" s="211">
        <f t="shared" si="16"/>
        <v>0</v>
      </c>
      <c r="AA33" s="173">
        <f t="shared" si="17"/>
        <v>-4.4313146233382573E-3</v>
      </c>
      <c r="AB33" s="185">
        <f>AVERAGE(AA32:AA34)</f>
        <v>-4.4313146233382573E-3</v>
      </c>
      <c r="AC33" s="212">
        <f>STDEV(AA32:AA34)</f>
        <v>0</v>
      </c>
      <c r="AD33" s="226"/>
      <c r="AE33" s="178"/>
      <c r="AF33" s="178"/>
      <c r="AG33" s="190"/>
      <c r="AH33" s="190"/>
      <c r="AI33" s="178"/>
      <c r="AJ33" s="191"/>
      <c r="AK33" s="178"/>
      <c r="AL33" s="178"/>
      <c r="AM33" s="210" t="s">
        <v>19</v>
      </c>
      <c r="AN33" s="211">
        <f t="shared" si="18"/>
        <v>0</v>
      </c>
      <c r="AO33" s="173">
        <f t="shared" si="19"/>
        <v>-4.4313146233382573E-3</v>
      </c>
      <c r="AP33" s="173"/>
      <c r="AQ33" s="212"/>
      <c r="AR33" s="226"/>
      <c r="AS33" s="178"/>
      <c r="AT33" s="178"/>
      <c r="AU33" s="190"/>
      <c r="AV33" s="190"/>
      <c r="AW33" s="178"/>
      <c r="AX33" s="191"/>
      <c r="AY33" s="178"/>
      <c r="AZ33" s="178"/>
      <c r="BA33" s="229" t="s">
        <v>18</v>
      </c>
      <c r="BB33" s="207">
        <f t="shared" si="20"/>
        <v>0</v>
      </c>
      <c r="BC33" s="208">
        <f t="shared" si="21"/>
        <v>-3.4704773869346735E-2</v>
      </c>
      <c r="BD33" s="178"/>
      <c r="BE33" s="178"/>
      <c r="BF33" s="226"/>
    </row>
    <row r="34" spans="1:58" ht="16" thickBot="1" x14ac:dyDescent="0.4">
      <c r="A34" s="178"/>
      <c r="B34" s="178"/>
      <c r="C34" s="190"/>
      <c r="D34" s="190"/>
      <c r="E34" s="178"/>
      <c r="F34" s="191"/>
      <c r="G34" s="178"/>
      <c r="Q34" s="178"/>
      <c r="R34" s="178"/>
      <c r="S34" s="190"/>
      <c r="T34" s="190"/>
      <c r="U34" s="178"/>
      <c r="V34" s="191"/>
      <c r="W34" s="178"/>
      <c r="X34" s="178"/>
      <c r="Y34" s="213" t="s">
        <v>72</v>
      </c>
      <c r="Z34" s="214">
        <f t="shared" si="16"/>
        <v>0</v>
      </c>
      <c r="AA34" s="215">
        <f t="shared" si="17"/>
        <v>-4.4313146233382573E-3</v>
      </c>
      <c r="AB34" s="215"/>
      <c r="AC34" s="216"/>
      <c r="AD34" s="226"/>
      <c r="AE34" s="178"/>
      <c r="AF34" s="178"/>
      <c r="AG34" s="190"/>
      <c r="AH34" s="190"/>
      <c r="AI34" s="178"/>
      <c r="AJ34" s="191"/>
      <c r="AK34" s="178"/>
      <c r="AL34" s="178"/>
      <c r="AM34" s="210" t="s">
        <v>70</v>
      </c>
      <c r="AN34" s="211">
        <f t="shared" si="18"/>
        <v>0</v>
      </c>
      <c r="AO34" s="173">
        <f t="shared" si="19"/>
        <v>-4.4313146233382573E-3</v>
      </c>
      <c r="AP34" s="173"/>
      <c r="AQ34" s="212"/>
      <c r="AR34" s="226"/>
      <c r="AS34" s="178"/>
      <c r="AT34" s="178"/>
      <c r="AU34" s="190"/>
      <c r="AV34" s="190"/>
      <c r="AW34" s="178"/>
      <c r="AX34" s="191"/>
      <c r="AY34" s="178"/>
      <c r="AZ34" s="178"/>
      <c r="BA34" s="229" t="s">
        <v>11</v>
      </c>
      <c r="BB34" s="207">
        <f t="shared" si="20"/>
        <v>0</v>
      </c>
      <c r="BC34" s="208">
        <f t="shared" si="21"/>
        <v>-3.4704773869346735E-2</v>
      </c>
      <c r="BD34" s="178"/>
      <c r="BE34" s="178"/>
      <c r="BF34" s="226"/>
    </row>
    <row r="35" spans="1:58" ht="16" thickBot="1" x14ac:dyDescent="0.4">
      <c r="A35" s="178"/>
      <c r="B35" s="178"/>
      <c r="C35" s="190"/>
      <c r="D35" s="190"/>
      <c r="E35" s="178"/>
      <c r="F35" s="191"/>
      <c r="G35" s="178"/>
      <c r="J35" s="359" t="s">
        <v>73</v>
      </c>
      <c r="K35" s="360"/>
      <c r="L35" s="361" t="s">
        <v>74</v>
      </c>
      <c r="M35" s="362"/>
      <c r="N35" s="363"/>
      <c r="Q35" s="178"/>
      <c r="R35" s="178"/>
      <c r="S35" s="190"/>
      <c r="T35" s="190"/>
      <c r="U35" s="178"/>
      <c r="V35" s="191"/>
      <c r="W35" s="178"/>
      <c r="X35" s="178"/>
      <c r="Y35" s="178"/>
      <c r="Z35" s="178"/>
      <c r="AA35" s="178"/>
      <c r="AB35" s="178"/>
      <c r="AC35" s="178"/>
      <c r="AD35" s="226"/>
      <c r="AE35" s="178"/>
      <c r="AF35" s="178"/>
      <c r="AG35" s="190"/>
      <c r="AH35" s="190"/>
      <c r="AI35" s="178"/>
      <c r="AJ35" s="191"/>
      <c r="AK35" s="178"/>
      <c r="AL35" s="178"/>
      <c r="AM35" s="210" t="s">
        <v>71</v>
      </c>
      <c r="AN35" s="211">
        <f t="shared" si="18"/>
        <v>0</v>
      </c>
      <c r="AO35" s="173">
        <f t="shared" si="19"/>
        <v>-4.4313146233382573E-3</v>
      </c>
      <c r="AP35" s="185">
        <f>AVERAGE(AO34:AO36)</f>
        <v>-4.4313146233382573E-3</v>
      </c>
      <c r="AQ35" s="212">
        <f>STDEV(AO34:AO36)</f>
        <v>0</v>
      </c>
      <c r="AR35" s="226"/>
      <c r="AS35" s="178"/>
      <c r="AT35" s="178"/>
      <c r="AU35" s="190"/>
      <c r="AV35" s="190"/>
      <c r="AW35" s="178"/>
      <c r="AX35" s="191"/>
      <c r="AY35" s="178"/>
      <c r="AZ35" s="178"/>
      <c r="BA35" s="229" t="s">
        <v>15</v>
      </c>
      <c r="BB35" s="207">
        <f t="shared" si="20"/>
        <v>0</v>
      </c>
      <c r="BC35" s="208">
        <f t="shared" si="21"/>
        <v>-3.4704773869346735E-2</v>
      </c>
      <c r="BD35" s="192">
        <f>AVERAGE(BC34:BC36)</f>
        <v>-3.4704773869346735E-2</v>
      </c>
      <c r="BE35" s="178">
        <f>STDEV(BC34:BC36)</f>
        <v>0</v>
      </c>
      <c r="BF35" s="226"/>
    </row>
    <row r="36" spans="1:58" ht="16" thickBot="1" x14ac:dyDescent="0.4">
      <c r="A36" s="178"/>
      <c r="B36" s="178"/>
      <c r="C36" s="190"/>
      <c r="D36" s="190"/>
      <c r="E36" s="178"/>
      <c r="F36" s="191"/>
      <c r="G36" s="178"/>
      <c r="J36" s="202" t="s">
        <v>75</v>
      </c>
      <c r="K36" s="203" t="s">
        <v>76</v>
      </c>
      <c r="L36" s="203" t="s">
        <v>77</v>
      </c>
      <c r="M36" s="204" t="s">
        <v>7</v>
      </c>
      <c r="N36" s="205" t="s">
        <v>78</v>
      </c>
      <c r="Q36" s="178"/>
      <c r="R36" s="178"/>
      <c r="S36" s="190"/>
      <c r="T36" s="190"/>
      <c r="U36" s="178"/>
      <c r="V36" s="191"/>
      <c r="W36" s="178"/>
      <c r="X36" s="178"/>
      <c r="Y36" s="178"/>
      <c r="Z36" s="178" t="s">
        <v>82</v>
      </c>
      <c r="AA36" s="178"/>
      <c r="AB36" s="178"/>
      <c r="AC36" s="178"/>
      <c r="AD36" s="226"/>
      <c r="AE36" s="178"/>
      <c r="AF36" s="178"/>
      <c r="AG36" s="190"/>
      <c r="AH36" s="190"/>
      <c r="AI36" s="178"/>
      <c r="AJ36" s="191"/>
      <c r="AK36" s="178"/>
      <c r="AL36" s="178"/>
      <c r="AM36" s="213" t="s">
        <v>72</v>
      </c>
      <c r="AN36" s="214">
        <f t="shared" si="18"/>
        <v>0</v>
      </c>
      <c r="AO36" s="215">
        <f t="shared" si="19"/>
        <v>-4.4313146233382573E-3</v>
      </c>
      <c r="AP36" s="215"/>
      <c r="AQ36" s="216"/>
      <c r="AR36" s="226"/>
      <c r="AS36" s="178"/>
      <c r="AT36" s="178"/>
      <c r="AU36" s="190"/>
      <c r="AV36" s="190"/>
      <c r="AW36" s="178"/>
      <c r="AX36" s="191"/>
      <c r="AY36" s="178"/>
      <c r="AZ36" s="178"/>
      <c r="BA36" s="229" t="s">
        <v>19</v>
      </c>
      <c r="BB36" s="207">
        <f t="shared" si="20"/>
        <v>0</v>
      </c>
      <c r="BC36" s="208">
        <f t="shared" si="21"/>
        <v>-3.4704773869346735E-2</v>
      </c>
      <c r="BD36" s="178"/>
      <c r="BE36" s="178"/>
      <c r="BF36" s="226"/>
    </row>
    <row r="37" spans="1:58" ht="16" thickBot="1" x14ac:dyDescent="0.4">
      <c r="A37" s="178"/>
      <c r="B37" s="178"/>
      <c r="C37" s="190"/>
      <c r="D37" s="190"/>
      <c r="E37" s="178"/>
      <c r="F37" s="191"/>
      <c r="G37" s="178"/>
      <c r="J37" s="206" t="s">
        <v>10</v>
      </c>
      <c r="K37" s="207">
        <f>G37</f>
        <v>0</v>
      </c>
      <c r="L37" s="208">
        <f>(K37-0.0312)/0.5681</f>
        <v>-5.4919908466819212E-2</v>
      </c>
      <c r="M37" s="208"/>
      <c r="N37" s="209"/>
      <c r="Q37" s="178"/>
      <c r="R37" s="178"/>
      <c r="S37" s="190"/>
      <c r="T37" s="190"/>
      <c r="U37" s="178"/>
      <c r="V37" s="191"/>
      <c r="W37" s="178"/>
      <c r="X37" s="178"/>
      <c r="Y37" s="178"/>
      <c r="Z37" s="178">
        <v>1.0422</v>
      </c>
      <c r="AA37" s="178">
        <v>1.3584700000000001</v>
      </c>
      <c r="AB37" s="178"/>
      <c r="AC37" s="178"/>
      <c r="AD37" s="226"/>
      <c r="AE37" s="178"/>
      <c r="AF37" s="178"/>
      <c r="AG37" s="190"/>
      <c r="AH37" s="190"/>
      <c r="AI37" s="178"/>
      <c r="AJ37" s="191"/>
      <c r="AK37" s="178"/>
      <c r="AL37" s="178"/>
      <c r="AM37" s="178"/>
      <c r="AN37" s="178"/>
      <c r="AO37" s="178"/>
      <c r="AP37" s="178"/>
      <c r="AQ37" s="178"/>
      <c r="AR37" s="226"/>
      <c r="AS37" s="178"/>
      <c r="AT37" s="178"/>
      <c r="AU37" s="190"/>
      <c r="AV37" s="190"/>
      <c r="AW37" s="178"/>
      <c r="AX37" s="191"/>
      <c r="AY37" s="178"/>
      <c r="AZ37" s="178"/>
      <c r="BA37" s="229" t="s">
        <v>70</v>
      </c>
      <c r="BB37" s="207">
        <f t="shared" si="20"/>
        <v>0</v>
      </c>
      <c r="BC37" s="208">
        <f t="shared" si="21"/>
        <v>-3.4704773869346735E-2</v>
      </c>
      <c r="BD37" s="178"/>
      <c r="BE37" s="178"/>
      <c r="BF37" s="226"/>
    </row>
    <row r="38" spans="1:58" ht="16" thickBot="1" x14ac:dyDescent="0.4">
      <c r="A38" s="178"/>
      <c r="B38" s="178"/>
      <c r="C38" s="190"/>
      <c r="D38" s="190"/>
      <c r="E38" s="178"/>
      <c r="F38" s="191"/>
      <c r="G38" s="178"/>
      <c r="J38" s="210" t="s">
        <v>14</v>
      </c>
      <c r="K38" s="211">
        <f t="shared" ref="K38:K45" si="22">G38</f>
        <v>0</v>
      </c>
      <c r="L38" s="173">
        <f t="shared" ref="L38:L45" si="23">(K38-0.0312)/0.5681</f>
        <v>-5.4919908466819212E-2</v>
      </c>
      <c r="M38" s="185">
        <f>AVERAGE(L37:L39)</f>
        <v>-5.4919908466819212E-2</v>
      </c>
      <c r="N38" s="212">
        <f>STDEV(L37:L39)</f>
        <v>0</v>
      </c>
      <c r="Q38" s="178"/>
      <c r="R38" s="178"/>
      <c r="S38" s="190"/>
      <c r="T38" s="190"/>
      <c r="U38" s="178"/>
      <c r="V38" s="191"/>
      <c r="W38" s="178"/>
      <c r="X38" s="178"/>
      <c r="Y38" s="178"/>
      <c r="Z38" s="178">
        <v>0.62906099999999998</v>
      </c>
      <c r="AA38" s="178">
        <v>0.63621300000000003</v>
      </c>
      <c r="AB38" s="178"/>
      <c r="AC38" s="178"/>
      <c r="AD38" s="226"/>
      <c r="AE38" s="178"/>
      <c r="AF38" s="178"/>
      <c r="AG38" s="190"/>
      <c r="AH38" s="190"/>
      <c r="AI38" s="178"/>
      <c r="AJ38" s="191"/>
      <c r="AK38" s="178"/>
      <c r="AL38" s="178"/>
      <c r="AM38" s="178"/>
      <c r="AN38" s="178"/>
      <c r="AO38" s="178"/>
      <c r="AP38" s="178"/>
      <c r="AQ38" s="178"/>
      <c r="AR38" s="226"/>
      <c r="AS38" s="178"/>
      <c r="AT38" s="178"/>
      <c r="AU38" s="190"/>
      <c r="AV38" s="190"/>
      <c r="AW38" s="178"/>
      <c r="AX38" s="191"/>
      <c r="AY38" s="178"/>
      <c r="AZ38" s="178"/>
      <c r="BA38" s="229" t="s">
        <v>71</v>
      </c>
      <c r="BB38" s="207">
        <f t="shared" si="20"/>
        <v>0</v>
      </c>
      <c r="BC38" s="208">
        <f t="shared" si="21"/>
        <v>-3.4704773869346735E-2</v>
      </c>
      <c r="BD38" s="192">
        <f>AVERAGE(BC37:BC39)</f>
        <v>-3.4704773869346735E-2</v>
      </c>
      <c r="BE38" s="178">
        <f>STDEV(BC37:BC39)</f>
        <v>0</v>
      </c>
      <c r="BF38" s="226"/>
    </row>
    <row r="39" spans="1:58" x14ac:dyDescent="0.35">
      <c r="A39" s="178"/>
      <c r="B39" s="178"/>
      <c r="C39" s="190"/>
      <c r="D39" s="190"/>
      <c r="E39" s="178"/>
      <c r="F39" s="191"/>
      <c r="G39" s="178"/>
      <c r="J39" s="210" t="s">
        <v>18</v>
      </c>
      <c r="K39" s="211">
        <f t="shared" si="22"/>
        <v>0</v>
      </c>
      <c r="L39" s="173">
        <f t="shared" si="23"/>
        <v>-5.4919908466819212E-2</v>
      </c>
      <c r="M39" s="173"/>
      <c r="N39" s="212"/>
      <c r="Q39" s="178"/>
      <c r="R39" s="178"/>
      <c r="S39" s="190"/>
      <c r="T39" s="190"/>
      <c r="U39" s="178"/>
      <c r="V39" s="191"/>
      <c r="W39" s="178"/>
      <c r="X39" s="178"/>
      <c r="Y39" s="178"/>
      <c r="Z39" s="178">
        <v>0.41602099999999997</v>
      </c>
      <c r="AA39" s="178">
        <v>0.40617900000000001</v>
      </c>
      <c r="AB39" s="178"/>
      <c r="AC39" s="178"/>
      <c r="AD39" s="226"/>
      <c r="AE39" s="178"/>
      <c r="AF39" s="178"/>
      <c r="AG39" s="190"/>
      <c r="AH39" s="190"/>
      <c r="AI39" s="178"/>
      <c r="AJ39" s="191"/>
      <c r="AK39" s="178"/>
      <c r="AL39" s="178"/>
      <c r="AM39" s="178"/>
      <c r="AN39" s="178" t="s">
        <v>82</v>
      </c>
      <c r="AO39" s="178"/>
      <c r="AP39" s="178"/>
      <c r="AQ39" s="178"/>
      <c r="AR39" s="226"/>
      <c r="AS39" s="178"/>
      <c r="AT39" s="178"/>
      <c r="AU39" s="190"/>
      <c r="AV39" s="190"/>
      <c r="AW39" s="178"/>
      <c r="AX39" s="191"/>
      <c r="AY39" s="178"/>
      <c r="AZ39" s="178"/>
      <c r="BA39" s="229" t="s">
        <v>72</v>
      </c>
      <c r="BB39" s="207">
        <f t="shared" si="20"/>
        <v>0</v>
      </c>
      <c r="BC39" s="208">
        <f t="shared" si="21"/>
        <v>-3.4704773869346735E-2</v>
      </c>
      <c r="BD39" s="178"/>
      <c r="BE39" s="178"/>
      <c r="BF39" s="226"/>
    </row>
    <row r="40" spans="1:58" x14ac:dyDescent="0.35">
      <c r="A40" s="178"/>
      <c r="B40" s="178"/>
      <c r="C40" s="190"/>
      <c r="D40" s="190"/>
      <c r="E40" s="178"/>
      <c r="F40" s="191"/>
      <c r="G40" s="178"/>
      <c r="J40" s="210" t="s">
        <v>11</v>
      </c>
      <c r="K40" s="211">
        <f t="shared" si="22"/>
        <v>0</v>
      </c>
      <c r="L40" s="173">
        <f t="shared" si="23"/>
        <v>-5.4919908466819212E-2</v>
      </c>
      <c r="M40" s="173"/>
      <c r="N40" s="212"/>
      <c r="Q40" s="178"/>
      <c r="R40" s="178"/>
      <c r="S40" s="190"/>
      <c r="T40" s="190"/>
      <c r="U40" s="178"/>
      <c r="V40" s="191"/>
      <c r="W40" s="178"/>
      <c r="X40" s="178"/>
      <c r="Y40" s="178"/>
      <c r="Z40" s="178">
        <v>0.27296300000000001</v>
      </c>
      <c r="AA40" s="178">
        <v>0.29400300000000001</v>
      </c>
      <c r="AB40" s="178"/>
      <c r="AC40" s="178"/>
      <c r="AD40" s="226"/>
      <c r="AE40" s="178"/>
      <c r="AF40" s="178"/>
      <c r="AG40" s="190"/>
      <c r="AH40" s="190"/>
      <c r="AI40" s="178"/>
      <c r="AJ40" s="191"/>
      <c r="AK40" s="178"/>
      <c r="AL40" s="178"/>
      <c r="AM40" s="178"/>
      <c r="AN40" s="178">
        <v>1.0422</v>
      </c>
      <c r="AO40" s="178">
        <v>1.3584700000000001</v>
      </c>
      <c r="AP40" s="178"/>
      <c r="AQ40" s="178"/>
      <c r="AR40" s="226"/>
      <c r="AS40" s="178"/>
      <c r="AT40" s="178"/>
      <c r="AU40" s="190"/>
      <c r="AV40" s="190"/>
      <c r="AW40" s="178"/>
      <c r="AX40" s="191"/>
      <c r="AY40" s="178"/>
      <c r="AZ40" s="178"/>
      <c r="BA40" s="178"/>
      <c r="BB40" s="178" t="s">
        <v>82</v>
      </c>
      <c r="BC40" s="178"/>
      <c r="BD40" s="178"/>
      <c r="BE40" s="178"/>
      <c r="BF40" s="226"/>
    </row>
    <row r="41" spans="1:58" x14ac:dyDescent="0.35">
      <c r="A41" s="178"/>
      <c r="B41" s="178"/>
      <c r="C41" s="190"/>
      <c r="D41" s="190"/>
      <c r="E41" s="178"/>
      <c r="F41" s="191"/>
      <c r="G41" s="178"/>
      <c r="J41" s="210" t="s">
        <v>15</v>
      </c>
      <c r="K41" s="211">
        <f t="shared" si="22"/>
        <v>0</v>
      </c>
      <c r="L41" s="173">
        <f t="shared" si="23"/>
        <v>-5.4919908466819212E-2</v>
      </c>
      <c r="M41" s="185">
        <f>AVERAGE(L40:L42)</f>
        <v>-5.4919908466819212E-2</v>
      </c>
      <c r="N41" s="212">
        <f>STDEV(L40:L42)</f>
        <v>0</v>
      </c>
      <c r="Q41" s="178"/>
      <c r="R41" s="178"/>
      <c r="S41" s="190"/>
      <c r="T41" s="190"/>
      <c r="U41" s="178"/>
      <c r="V41" s="191"/>
      <c r="W41" s="178"/>
      <c r="X41" s="178"/>
      <c r="Y41" s="178"/>
      <c r="Z41" s="178">
        <v>0.228352</v>
      </c>
      <c r="AA41" s="178">
        <v>0.21487899999999999</v>
      </c>
      <c r="AB41" s="178"/>
      <c r="AC41" s="178"/>
      <c r="AD41" s="226"/>
      <c r="AE41" s="178"/>
      <c r="AF41" s="178"/>
      <c r="AG41" s="190"/>
      <c r="AH41" s="190"/>
      <c r="AI41" s="178"/>
      <c r="AJ41" s="191"/>
      <c r="AK41" s="178"/>
      <c r="AL41" s="178"/>
      <c r="AM41" s="178"/>
      <c r="AN41" s="178">
        <v>0.62906099999999998</v>
      </c>
      <c r="AO41" s="178">
        <v>0.63621300000000003</v>
      </c>
      <c r="AP41" s="178"/>
      <c r="AQ41" s="178"/>
      <c r="AR41" s="226"/>
      <c r="AS41" s="178"/>
      <c r="AT41" s="178"/>
      <c r="AU41" s="190"/>
      <c r="AV41" s="190"/>
      <c r="AW41" s="178"/>
      <c r="AX41" s="191"/>
      <c r="AY41" s="178"/>
      <c r="AZ41" s="178"/>
      <c r="BA41" s="178"/>
      <c r="BB41" s="178">
        <v>1.0422</v>
      </c>
      <c r="BC41" s="178">
        <v>1.3584700000000001</v>
      </c>
      <c r="BD41" s="178"/>
      <c r="BE41" s="178"/>
      <c r="BF41" s="226"/>
    </row>
    <row r="42" spans="1:58" x14ac:dyDescent="0.35">
      <c r="A42" s="178"/>
      <c r="B42" s="178"/>
      <c r="C42" s="190"/>
      <c r="D42" s="190"/>
      <c r="E42" s="178"/>
      <c r="F42" s="191"/>
      <c r="G42" s="178"/>
      <c r="J42" s="210" t="s">
        <v>19</v>
      </c>
      <c r="K42" s="211">
        <f t="shared" si="22"/>
        <v>0</v>
      </c>
      <c r="L42" s="173">
        <f t="shared" si="23"/>
        <v>-5.4919908466819212E-2</v>
      </c>
      <c r="M42" s="173"/>
      <c r="N42" s="212"/>
      <c r="Q42" s="178"/>
      <c r="R42" s="178"/>
      <c r="S42" s="190"/>
      <c r="T42" s="190"/>
      <c r="U42" s="178"/>
      <c r="V42" s="191"/>
      <c r="W42" s="178"/>
      <c r="X42" s="178"/>
      <c r="Y42" s="178"/>
      <c r="Z42" s="178">
        <v>0.178484</v>
      </c>
      <c r="AA42" s="178">
        <v>0.15074599999999999</v>
      </c>
      <c r="AB42" s="178"/>
      <c r="AC42" s="178"/>
      <c r="AD42" s="226"/>
      <c r="AE42" s="178"/>
      <c r="AF42" s="178"/>
      <c r="AG42" s="190"/>
      <c r="AH42" s="190"/>
      <c r="AI42" s="178"/>
      <c r="AJ42" s="191"/>
      <c r="AK42" s="178"/>
      <c r="AL42" s="178"/>
      <c r="AM42" s="178"/>
      <c r="AN42" s="178">
        <v>0.41602099999999997</v>
      </c>
      <c r="AO42" s="178">
        <v>0.40617900000000001</v>
      </c>
      <c r="AP42" s="178"/>
      <c r="AQ42" s="178"/>
      <c r="AR42" s="226"/>
      <c r="AS42" s="178"/>
      <c r="AT42" s="178"/>
      <c r="AU42" s="190"/>
      <c r="AV42" s="190"/>
      <c r="AW42" s="178"/>
      <c r="AX42" s="191"/>
      <c r="AY42" s="178"/>
      <c r="AZ42" s="178"/>
      <c r="BA42" s="178"/>
      <c r="BB42" s="178">
        <v>0.62906099999999998</v>
      </c>
      <c r="BC42" s="178">
        <v>0.63621300000000003</v>
      </c>
      <c r="BD42" s="178"/>
      <c r="BE42" s="178"/>
      <c r="BF42" s="226"/>
    </row>
    <row r="43" spans="1:58" x14ac:dyDescent="0.35">
      <c r="A43" s="178"/>
      <c r="B43" s="178"/>
      <c r="C43" s="190"/>
      <c r="D43" s="190"/>
      <c r="E43" s="178"/>
      <c r="F43" s="191"/>
      <c r="G43" s="178"/>
      <c r="J43" s="210" t="s">
        <v>70</v>
      </c>
      <c r="K43" s="211">
        <f t="shared" si="22"/>
        <v>0</v>
      </c>
      <c r="L43" s="173">
        <f t="shared" si="23"/>
        <v>-5.4919908466819212E-2</v>
      </c>
      <c r="M43" s="173"/>
      <c r="N43" s="212"/>
      <c r="Q43" s="178"/>
      <c r="R43" s="178"/>
      <c r="S43" s="190"/>
      <c r="T43" s="190"/>
      <c r="U43" s="178"/>
      <c r="V43" s="191"/>
      <c r="W43" s="178"/>
      <c r="X43" s="178"/>
      <c r="Y43" s="178"/>
      <c r="Z43" s="178">
        <v>0.131218</v>
      </c>
      <c r="AA43" s="178">
        <v>0.12764900000000001</v>
      </c>
      <c r="AB43" s="178"/>
      <c r="AC43" s="178"/>
      <c r="AD43" s="226"/>
      <c r="AE43" s="178"/>
      <c r="AF43" s="178"/>
      <c r="AG43" s="190"/>
      <c r="AH43" s="190"/>
      <c r="AI43" s="178"/>
      <c r="AJ43" s="191"/>
      <c r="AK43" s="178"/>
      <c r="AL43" s="178"/>
      <c r="AM43" s="178"/>
      <c r="AN43" s="178">
        <v>0.27296300000000001</v>
      </c>
      <c r="AO43" s="178">
        <v>0.29400300000000001</v>
      </c>
      <c r="AP43" s="178"/>
      <c r="AQ43" s="178"/>
      <c r="AR43" s="226"/>
      <c r="AS43" s="178"/>
      <c r="AT43" s="178"/>
      <c r="AU43" s="190"/>
      <c r="AV43" s="190"/>
      <c r="AW43" s="178"/>
      <c r="AX43" s="191"/>
      <c r="AY43" s="178"/>
      <c r="AZ43" s="178"/>
      <c r="BA43" s="178"/>
      <c r="BB43" s="178">
        <v>0.41602099999999997</v>
      </c>
      <c r="BC43" s="178">
        <v>0.40617900000000001</v>
      </c>
      <c r="BD43" s="178"/>
      <c r="BE43" s="178"/>
      <c r="BF43" s="226"/>
    </row>
    <row r="44" spans="1:58" x14ac:dyDescent="0.35">
      <c r="A44" s="178"/>
      <c r="B44" s="178" t="s">
        <v>64</v>
      </c>
      <c r="C44" s="190"/>
      <c r="D44" s="190"/>
      <c r="E44" s="178"/>
      <c r="F44" s="191"/>
      <c r="G44" s="178"/>
      <c r="J44" s="210" t="s">
        <v>71</v>
      </c>
      <c r="K44" s="211">
        <f t="shared" si="22"/>
        <v>0</v>
      </c>
      <c r="L44" s="173">
        <f t="shared" si="23"/>
        <v>-5.4919908466819212E-2</v>
      </c>
      <c r="M44" s="185">
        <f>AVERAGE(L43:L45)</f>
        <v>-5.4919908466819212E-2</v>
      </c>
      <c r="N44" s="212">
        <f>STDEV(L43:L45)</f>
        <v>0</v>
      </c>
      <c r="Q44" s="178"/>
      <c r="R44" s="178"/>
      <c r="S44" s="190"/>
      <c r="T44" s="190"/>
      <c r="U44" s="178"/>
      <c r="V44" s="191"/>
      <c r="W44" s="178"/>
      <c r="X44" s="178"/>
      <c r="Y44" s="178"/>
      <c r="Z44" s="178">
        <v>0.112636</v>
      </c>
      <c r="AA44" s="178">
        <v>0.102216</v>
      </c>
      <c r="AB44" s="178"/>
      <c r="AC44" s="178"/>
      <c r="AD44" s="226"/>
      <c r="AE44" s="178"/>
      <c r="AF44" s="178"/>
      <c r="AG44" s="190"/>
      <c r="AH44" s="190"/>
      <c r="AI44" s="178"/>
      <c r="AJ44" s="191"/>
      <c r="AK44" s="178"/>
      <c r="AL44" s="178"/>
      <c r="AM44" s="178"/>
      <c r="AN44" s="178">
        <v>0.228352</v>
      </c>
      <c r="AO44" s="178">
        <v>0.21487899999999999</v>
      </c>
      <c r="AP44" s="178"/>
      <c r="AQ44" s="178"/>
      <c r="AR44" s="226"/>
      <c r="AS44" s="178"/>
      <c r="AT44" s="178"/>
      <c r="AU44" s="190"/>
      <c r="AV44" s="190"/>
      <c r="AW44" s="178"/>
      <c r="AX44" s="191"/>
      <c r="AY44" s="178"/>
      <c r="AZ44" s="178"/>
      <c r="BA44" s="178"/>
      <c r="BB44" s="178">
        <v>0.27296300000000001</v>
      </c>
      <c r="BC44" s="178">
        <v>0.29400300000000001</v>
      </c>
      <c r="BD44" s="178"/>
      <c r="BE44" s="178"/>
      <c r="BF44" s="226"/>
    </row>
    <row r="45" spans="1:58" ht="16" thickBot="1" x14ac:dyDescent="0.4">
      <c r="A45" s="178"/>
      <c r="B45" s="178"/>
      <c r="C45" s="178" t="s">
        <v>65</v>
      </c>
      <c r="D45" s="192">
        <f>SLOPE(F10:F17,B10:B17)</f>
        <v>0.52731613013534606</v>
      </c>
      <c r="E45" s="178"/>
      <c r="F45" s="191"/>
      <c r="G45" s="178"/>
      <c r="J45" s="213" t="s">
        <v>72</v>
      </c>
      <c r="K45" s="214">
        <f t="shared" si="22"/>
        <v>0</v>
      </c>
      <c r="L45" s="215">
        <f t="shared" si="23"/>
        <v>-5.4919908466819212E-2</v>
      </c>
      <c r="M45" s="215"/>
      <c r="N45" s="216"/>
      <c r="Q45" s="178"/>
      <c r="R45" s="178"/>
      <c r="S45" s="190"/>
      <c r="T45" s="190"/>
      <c r="U45" s="178"/>
      <c r="V45" s="191"/>
      <c r="W45" s="178"/>
      <c r="X45" s="178"/>
      <c r="Y45" s="178"/>
      <c r="Z45" s="178"/>
      <c r="AA45" s="178"/>
      <c r="AB45" s="178"/>
      <c r="AC45" s="178"/>
      <c r="AD45" s="226"/>
      <c r="AE45" s="178"/>
      <c r="AF45" s="178"/>
      <c r="AG45" s="190"/>
      <c r="AH45" s="190"/>
      <c r="AI45" s="178"/>
      <c r="AJ45" s="191"/>
      <c r="AK45" s="178"/>
      <c r="AL45" s="178"/>
      <c r="AM45" s="178"/>
      <c r="AN45" s="178">
        <v>0.178484</v>
      </c>
      <c r="AO45" s="178">
        <v>0.15074599999999999</v>
      </c>
      <c r="AP45" s="178"/>
      <c r="AQ45" s="178"/>
      <c r="AR45" s="226"/>
      <c r="AS45" s="178"/>
      <c r="AT45" s="178"/>
      <c r="AU45" s="190"/>
      <c r="AV45" s="190"/>
      <c r="AW45" s="178"/>
      <c r="AX45" s="191"/>
      <c r="AY45" s="178"/>
      <c r="AZ45" s="178"/>
      <c r="BA45" s="178"/>
      <c r="BB45" s="178">
        <v>0.228352</v>
      </c>
      <c r="BC45" s="178">
        <v>0.21487899999999999</v>
      </c>
      <c r="BD45" s="178"/>
      <c r="BE45" s="178"/>
      <c r="BF45" s="226"/>
    </row>
    <row r="46" spans="1:58" x14ac:dyDescent="0.35">
      <c r="A46" s="178"/>
      <c r="B46" s="178"/>
      <c r="C46" s="178" t="s">
        <v>66</v>
      </c>
      <c r="D46" s="192">
        <f>INTERCEPT(F10:F17,B10:B17)</f>
        <v>-0.3008090301843318</v>
      </c>
      <c r="E46" s="178"/>
      <c r="F46" s="191"/>
      <c r="G46" s="178"/>
      <c r="Q46" s="178"/>
      <c r="R46" s="178"/>
      <c r="S46" s="190"/>
      <c r="T46" s="190"/>
      <c r="U46" s="178"/>
      <c r="V46" s="191"/>
      <c r="W46" s="178"/>
      <c r="X46" s="178"/>
      <c r="Y46" s="178"/>
      <c r="Z46" s="178"/>
      <c r="AA46" s="178"/>
      <c r="AB46" s="178"/>
      <c r="AC46" s="178"/>
      <c r="AD46" s="226"/>
      <c r="AE46" s="178"/>
      <c r="AF46" s="178"/>
      <c r="AG46" s="190"/>
      <c r="AH46" s="190"/>
      <c r="AI46" s="178"/>
      <c r="AJ46" s="191"/>
      <c r="AK46" s="178"/>
      <c r="AL46" s="178"/>
      <c r="AM46" s="178"/>
      <c r="AN46" s="178">
        <v>0.131218</v>
      </c>
      <c r="AO46" s="178">
        <v>0.12764900000000001</v>
      </c>
      <c r="AP46" s="178"/>
      <c r="AQ46" s="178"/>
      <c r="AR46" s="226"/>
      <c r="AS46" s="178"/>
      <c r="AT46" s="178"/>
      <c r="AU46" s="190"/>
      <c r="AV46" s="190"/>
      <c r="AW46" s="178"/>
      <c r="AX46" s="191"/>
      <c r="AY46" s="178"/>
      <c r="AZ46" s="178"/>
      <c r="BA46" s="178"/>
      <c r="BB46" s="178">
        <v>0.178484</v>
      </c>
      <c r="BC46" s="178">
        <v>0.15074599999999999</v>
      </c>
      <c r="BD46" s="178"/>
      <c r="BE46" s="178"/>
      <c r="BF46" s="226"/>
    </row>
    <row r="47" spans="1:58" x14ac:dyDescent="0.35">
      <c r="Q47" s="178"/>
      <c r="R47" s="178" t="s">
        <v>64</v>
      </c>
      <c r="S47" s="190"/>
      <c r="T47" s="190"/>
      <c r="U47" s="178"/>
      <c r="V47" s="191"/>
      <c r="W47" s="178"/>
      <c r="X47" s="178"/>
      <c r="Y47" s="221">
        <v>0.108372</v>
      </c>
      <c r="Z47" s="222"/>
      <c r="AA47" s="221">
        <v>0.109972</v>
      </c>
      <c r="AB47" s="222"/>
      <c r="AC47" s="221">
        <v>0.106736</v>
      </c>
      <c r="AD47" s="227"/>
      <c r="AE47" s="178"/>
      <c r="AF47" s="178"/>
      <c r="AG47" s="190"/>
      <c r="AH47" s="190"/>
      <c r="AI47" s="178"/>
      <c r="AJ47" s="191"/>
      <c r="AK47" s="178"/>
      <c r="AL47" s="178"/>
      <c r="AM47" s="178"/>
      <c r="AN47" s="178">
        <v>0.112636</v>
      </c>
      <c r="AO47" s="178">
        <v>0.102216</v>
      </c>
      <c r="AP47" s="178"/>
      <c r="AQ47" s="178"/>
      <c r="AR47" s="226"/>
      <c r="AS47" s="178"/>
      <c r="AT47" s="178"/>
      <c r="AU47" s="190"/>
      <c r="AV47" s="190"/>
      <c r="AW47" s="178"/>
      <c r="AX47" s="191"/>
      <c r="AY47" s="178"/>
      <c r="AZ47" s="178"/>
      <c r="BA47" s="178"/>
      <c r="BB47" s="178">
        <v>0.131218</v>
      </c>
      <c r="BC47" s="178">
        <v>0.12764900000000001</v>
      </c>
      <c r="BD47" s="178"/>
      <c r="BE47" s="178"/>
      <c r="BF47" s="226"/>
    </row>
    <row r="48" spans="1:58" x14ac:dyDescent="0.35">
      <c r="Q48" s="178"/>
      <c r="R48" s="178"/>
      <c r="S48" s="178" t="s">
        <v>65</v>
      </c>
      <c r="T48" s="192">
        <f>SLOPE(V13:V20,R13:R20)</f>
        <v>0.53853193012808886</v>
      </c>
      <c r="U48" s="178"/>
      <c r="V48" s="191"/>
      <c r="W48" s="178"/>
      <c r="X48" s="178"/>
      <c r="Y48" s="223">
        <v>0.111111</v>
      </c>
      <c r="Z48" s="224"/>
      <c r="AA48" s="223">
        <v>0.10771500000000001</v>
      </c>
      <c r="AB48" s="224"/>
      <c r="AC48" s="223">
        <v>0.105909</v>
      </c>
      <c r="AD48" s="228"/>
      <c r="AE48" s="178"/>
      <c r="AF48" s="178"/>
      <c r="AG48" s="190"/>
      <c r="AH48" s="190"/>
      <c r="AI48" s="178"/>
      <c r="AJ48" s="191"/>
      <c r="AK48" s="178"/>
      <c r="AL48" s="178"/>
      <c r="AM48" s="178"/>
      <c r="AN48" s="178"/>
      <c r="AO48" s="178"/>
      <c r="AP48" s="178"/>
      <c r="AQ48" s="178"/>
      <c r="AR48" s="226"/>
      <c r="AS48" s="178"/>
      <c r="AT48" s="178"/>
      <c r="AU48" s="190"/>
      <c r="AV48" s="190"/>
      <c r="AW48" s="178"/>
      <c r="AX48" s="191"/>
      <c r="AY48" s="178"/>
      <c r="AZ48" s="178"/>
      <c r="BA48" s="178"/>
      <c r="BB48" s="178">
        <v>0.112636</v>
      </c>
      <c r="BC48" s="178">
        <v>0.102216</v>
      </c>
      <c r="BD48" s="178"/>
      <c r="BE48" s="178"/>
      <c r="BF48" s="226"/>
    </row>
    <row r="49" spans="17:58" x14ac:dyDescent="0.35">
      <c r="Q49" s="178"/>
      <c r="R49" s="178"/>
      <c r="S49" s="178" t="s">
        <v>66</v>
      </c>
      <c r="T49" s="192">
        <f>INTERCEPT(V13:V20,R13:R20)</f>
        <v>-0.29035846221198158</v>
      </c>
      <c r="U49" s="178"/>
      <c r="V49" s="191"/>
      <c r="W49" s="178"/>
      <c r="X49" s="178"/>
      <c r="Y49" s="178"/>
      <c r="Z49" s="178"/>
      <c r="AA49" s="178"/>
      <c r="AB49" s="178"/>
      <c r="AC49" s="178"/>
      <c r="AD49" s="226"/>
      <c r="AS49" s="178"/>
      <c r="AT49" s="178"/>
      <c r="AU49" s="190"/>
      <c r="AV49" s="190"/>
      <c r="AW49" s="178"/>
      <c r="AX49" s="191"/>
      <c r="AY49" s="178"/>
      <c r="AZ49" s="178"/>
      <c r="BA49" s="178"/>
      <c r="BB49" s="178"/>
      <c r="BC49" s="178"/>
      <c r="BD49" s="178"/>
      <c r="BE49" s="178"/>
      <c r="BF49" s="226"/>
    </row>
    <row r="50" spans="17:58" x14ac:dyDescent="0.35">
      <c r="Q50" s="178"/>
      <c r="R50" s="178"/>
      <c r="S50" s="190"/>
      <c r="T50" s="190"/>
      <c r="U50" s="178"/>
      <c r="V50" s="191"/>
      <c r="W50" s="178"/>
      <c r="X50" s="178"/>
      <c r="Y50" s="178"/>
      <c r="Z50" s="178"/>
      <c r="AA50" s="178"/>
      <c r="AB50" s="178"/>
      <c r="AC50" s="178"/>
      <c r="AD50" s="226"/>
      <c r="AS50" s="178"/>
      <c r="AT50" s="178"/>
      <c r="AU50" s="190"/>
      <c r="AV50" s="190"/>
      <c r="AW50" s="178"/>
      <c r="AX50" s="191"/>
      <c r="AY50" s="178"/>
      <c r="AZ50" s="178"/>
      <c r="BA50" s="178"/>
      <c r="BB50" s="178"/>
      <c r="BC50" s="178"/>
      <c r="BD50" s="178"/>
      <c r="BE50" s="178"/>
      <c r="BF50" s="226"/>
    </row>
    <row r="51" spans="17:58" x14ac:dyDescent="0.35">
      <c r="Q51" s="178"/>
      <c r="R51" s="178"/>
      <c r="S51" s="190"/>
      <c r="T51" s="190"/>
      <c r="U51" s="178"/>
      <c r="V51" s="191"/>
      <c r="W51" s="178"/>
      <c r="X51" s="178"/>
      <c r="Y51" s="221">
        <v>0.13403399999999999</v>
      </c>
      <c r="Z51" s="222"/>
      <c r="AA51" s="221">
        <v>0.139651</v>
      </c>
      <c r="AB51" s="222"/>
      <c r="AC51" s="221">
        <v>0.143623</v>
      </c>
      <c r="AD51" s="227"/>
      <c r="AS51" s="178"/>
      <c r="AT51" s="178"/>
      <c r="AU51" s="190"/>
      <c r="AV51" s="190"/>
      <c r="AW51" s="178"/>
      <c r="AX51" s="191"/>
      <c r="AY51" s="178"/>
      <c r="AZ51" s="178"/>
      <c r="BA51" s="221">
        <v>0.108372</v>
      </c>
      <c r="BB51" s="222"/>
      <c r="BC51" s="221">
        <v>0.109972</v>
      </c>
      <c r="BD51" s="222"/>
      <c r="BE51" s="221">
        <v>0.106736</v>
      </c>
      <c r="BF51" s="227"/>
    </row>
    <row r="52" spans="17:58" x14ac:dyDescent="0.35">
      <c r="Q52" s="178"/>
      <c r="R52" s="178"/>
      <c r="S52" s="190"/>
      <c r="T52" s="190"/>
      <c r="U52" s="178"/>
      <c r="V52" s="191"/>
      <c r="W52" s="178"/>
      <c r="X52" s="178"/>
      <c r="Y52" s="223">
        <v>0.13605300000000001</v>
      </c>
      <c r="Z52" s="224"/>
      <c r="AA52" s="223">
        <v>0.140406</v>
      </c>
      <c r="AB52" s="224"/>
      <c r="AC52" s="223">
        <v>0.148005</v>
      </c>
      <c r="AD52" s="228"/>
      <c r="AS52" s="178"/>
      <c r="AT52" s="178"/>
      <c r="AU52" s="190"/>
      <c r="AV52" s="190"/>
      <c r="AW52" s="178"/>
      <c r="AX52" s="191"/>
      <c r="AY52" s="178"/>
      <c r="AZ52" s="178"/>
      <c r="BA52" s="223">
        <v>0.111111</v>
      </c>
      <c r="BB52" s="224"/>
      <c r="BC52" s="223">
        <v>0.10771500000000001</v>
      </c>
      <c r="BD52" s="224"/>
      <c r="BE52" s="223">
        <v>0.105909</v>
      </c>
      <c r="BF52" s="228"/>
    </row>
    <row r="53" spans="17:58" x14ac:dyDescent="0.35">
      <c r="Q53" s="178"/>
      <c r="R53" s="178"/>
      <c r="S53" s="178"/>
      <c r="T53" s="178"/>
      <c r="U53" s="178"/>
      <c r="V53" s="225"/>
      <c r="W53" s="178"/>
      <c r="X53" s="178"/>
      <c r="Y53" s="178"/>
      <c r="Z53" s="178"/>
      <c r="AA53" s="178"/>
      <c r="AB53" s="178"/>
      <c r="AC53" s="178"/>
      <c r="AD53" s="226"/>
      <c r="AS53" s="178"/>
      <c r="AT53" s="178" t="s">
        <v>64</v>
      </c>
      <c r="AU53" s="190"/>
      <c r="AV53" s="190"/>
      <c r="AW53" s="178"/>
      <c r="AX53" s="191"/>
      <c r="AY53" s="178"/>
      <c r="AZ53" s="178"/>
      <c r="BA53" s="178"/>
      <c r="BB53" s="178"/>
      <c r="BC53" s="178"/>
      <c r="BD53" s="178"/>
      <c r="BE53" s="178"/>
      <c r="BF53" s="226"/>
    </row>
    <row r="54" spans="17:58" x14ac:dyDescent="0.35">
      <c r="Q54" s="178"/>
      <c r="R54" s="178"/>
      <c r="S54" s="190"/>
      <c r="T54" s="190"/>
      <c r="U54" s="178"/>
      <c r="V54" s="191"/>
      <c r="W54" s="178"/>
      <c r="X54" s="178"/>
      <c r="Y54" s="178"/>
      <c r="Z54" s="178"/>
      <c r="AA54" s="178"/>
      <c r="AB54" s="178"/>
      <c r="AC54" s="178"/>
      <c r="AD54" s="226"/>
      <c r="AS54" s="178"/>
      <c r="AT54" s="178"/>
      <c r="AU54" s="178" t="s">
        <v>65</v>
      </c>
      <c r="AV54" s="192">
        <f>SLOPE(AX19:AX26,AT19:AT26)</f>
        <v>0.53866698182082073</v>
      </c>
      <c r="AW54" s="178"/>
      <c r="AX54" s="191"/>
      <c r="AY54" s="178"/>
      <c r="AZ54" s="178"/>
      <c r="BA54" s="178"/>
      <c r="BB54" s="178"/>
      <c r="BC54" s="178"/>
      <c r="BD54" s="178"/>
      <c r="BE54" s="178"/>
      <c r="BF54" s="226"/>
    </row>
    <row r="55" spans="17:58" x14ac:dyDescent="0.35"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226"/>
      <c r="AS55" s="178"/>
      <c r="AT55" s="178"/>
      <c r="AU55" s="178" t="s">
        <v>66</v>
      </c>
      <c r="AV55" s="192">
        <f>INTERCEPT(AX19:AX26,AT19:AT26)</f>
        <v>-0.28606922926267275</v>
      </c>
      <c r="AW55" s="178"/>
      <c r="AX55" s="191"/>
      <c r="AY55" s="178"/>
      <c r="AZ55" s="178"/>
      <c r="BA55" s="221">
        <v>0.13403399999999999</v>
      </c>
      <c r="BB55" s="222"/>
      <c r="BC55" s="221">
        <v>0.139651</v>
      </c>
      <c r="BD55" s="222"/>
      <c r="BE55" s="221">
        <v>0.143623</v>
      </c>
      <c r="BF55" s="227"/>
    </row>
    <row r="56" spans="17:58" x14ac:dyDescent="0.35">
      <c r="AS56" s="178"/>
      <c r="AT56" s="178"/>
      <c r="AU56" s="190"/>
      <c r="AV56" s="190"/>
      <c r="AW56" s="178"/>
      <c r="AX56" s="191"/>
      <c r="AY56" s="178"/>
      <c r="AZ56" s="178"/>
      <c r="BA56" s="223">
        <v>0.13605300000000001</v>
      </c>
      <c r="BB56" s="224"/>
      <c r="BC56" s="223">
        <v>0.140406</v>
      </c>
      <c r="BD56" s="224"/>
      <c r="BE56" s="223">
        <v>0.148005</v>
      </c>
      <c r="BF56" s="228"/>
    </row>
    <row r="57" spans="17:58" x14ac:dyDescent="0.35">
      <c r="AS57" s="178"/>
      <c r="AT57" s="178"/>
      <c r="AU57" s="190"/>
      <c r="AV57" s="190"/>
      <c r="AW57" s="178"/>
      <c r="AX57" s="191"/>
      <c r="AY57" s="178"/>
      <c r="AZ57" s="178"/>
      <c r="BA57" s="178"/>
      <c r="BB57" s="178"/>
      <c r="BC57" s="178"/>
      <c r="BD57" s="178"/>
      <c r="BE57" s="178"/>
      <c r="BF57" s="226"/>
    </row>
    <row r="58" spans="17:58" x14ac:dyDescent="0.35">
      <c r="AS58" s="178"/>
      <c r="AT58" s="178"/>
      <c r="AU58" s="190"/>
      <c r="AV58" s="190"/>
      <c r="AW58" s="178"/>
      <c r="AX58" s="191"/>
      <c r="AY58" s="178"/>
      <c r="AZ58" s="178"/>
      <c r="BA58" s="178"/>
      <c r="BB58" s="178"/>
      <c r="BC58" s="178"/>
      <c r="BD58" s="178"/>
      <c r="BE58" s="178"/>
      <c r="BF58" s="226"/>
    </row>
    <row r="59" spans="17:58" x14ac:dyDescent="0.35">
      <c r="AS59" s="178"/>
      <c r="AT59" s="178"/>
      <c r="AU59" s="178"/>
      <c r="AV59" s="178"/>
      <c r="AW59" s="178"/>
      <c r="AX59" s="225"/>
      <c r="AY59" s="178"/>
      <c r="AZ59" s="178"/>
      <c r="BA59" s="178"/>
      <c r="BB59" s="178"/>
      <c r="BC59" s="178"/>
      <c r="BD59" s="178"/>
      <c r="BE59" s="178"/>
      <c r="BF59" s="226"/>
    </row>
    <row r="60" spans="17:58" x14ac:dyDescent="0.35">
      <c r="AS60" s="178"/>
      <c r="AT60" s="178"/>
      <c r="AU60" s="190"/>
      <c r="AV60" s="190"/>
      <c r="AW60" s="178"/>
      <c r="AX60" s="191"/>
      <c r="AY60" s="178"/>
      <c r="AZ60" s="178"/>
      <c r="BA60" s="178"/>
      <c r="BB60" s="178"/>
      <c r="BC60" s="178"/>
      <c r="BD60" s="178"/>
      <c r="BE60" s="178"/>
      <c r="BF60" s="226"/>
    </row>
    <row r="61" spans="17:58" x14ac:dyDescent="0.35">
      <c r="AS61" s="178"/>
      <c r="AT61" s="178"/>
      <c r="AU61" s="178"/>
      <c r="AV61" s="178"/>
      <c r="AW61" s="178"/>
      <c r="AX61" s="178"/>
      <c r="AY61" s="178"/>
      <c r="AZ61" s="178"/>
      <c r="BA61" s="178"/>
      <c r="BB61" s="178"/>
      <c r="BC61" s="178"/>
      <c r="BD61" s="178"/>
      <c r="BE61" s="178"/>
      <c r="BF61" s="226"/>
    </row>
    <row r="62" spans="17:58" x14ac:dyDescent="0.35">
      <c r="AS62" s="178"/>
      <c r="AT62" s="178"/>
      <c r="AU62" s="178"/>
      <c r="AV62" s="178"/>
      <c r="AW62" s="178"/>
      <c r="AX62" s="178"/>
      <c r="AY62" s="178"/>
      <c r="AZ62" s="178"/>
      <c r="BA62" s="178"/>
      <c r="BB62" s="178"/>
      <c r="BC62" s="178"/>
      <c r="BD62" s="178"/>
      <c r="BE62" s="178"/>
      <c r="BF62" s="226"/>
    </row>
    <row r="63" spans="17:58" x14ac:dyDescent="0.35">
      <c r="AS63" s="178"/>
      <c r="AT63" s="178"/>
      <c r="AU63" s="178"/>
      <c r="AV63" s="178"/>
      <c r="AW63" s="178"/>
      <c r="AX63" s="178"/>
      <c r="AY63" s="178"/>
      <c r="AZ63" s="178"/>
      <c r="BA63" s="178"/>
      <c r="BB63" s="178"/>
      <c r="BC63" s="178"/>
      <c r="BD63" s="178"/>
      <c r="BE63" s="178"/>
      <c r="BF63" s="226"/>
    </row>
    <row r="64" spans="17:58" x14ac:dyDescent="0.35">
      <c r="AS64" s="178"/>
      <c r="AT64" s="178"/>
      <c r="AU64" s="178"/>
      <c r="AV64" s="178"/>
      <c r="AW64" s="192"/>
      <c r="AX64" s="178"/>
      <c r="AY64" s="178"/>
      <c r="AZ64" s="178"/>
      <c r="BA64" s="178"/>
      <c r="BB64" s="178"/>
      <c r="BC64" s="178"/>
      <c r="BD64" s="178"/>
      <c r="BE64" s="178"/>
      <c r="BF64" s="226"/>
    </row>
  </sheetData>
  <mergeCells count="22">
    <mergeCell ref="AS5:BE5"/>
    <mergeCell ref="AU18:AV18"/>
    <mergeCell ref="BA18:BC18"/>
    <mergeCell ref="BA29:BB29"/>
    <mergeCell ref="BC29:BE29"/>
    <mergeCell ref="Q5:AC5"/>
    <mergeCell ref="AG15:AH15"/>
    <mergeCell ref="AM15:AO15"/>
    <mergeCell ref="AM26:AN26"/>
    <mergeCell ref="AO26:AQ26"/>
    <mergeCell ref="AE5:AQ5"/>
    <mergeCell ref="S12:T12"/>
    <mergeCell ref="Y12:AA12"/>
    <mergeCell ref="Y24:Z24"/>
    <mergeCell ref="AA24:AC24"/>
    <mergeCell ref="A1:B2"/>
    <mergeCell ref="C1:G2"/>
    <mergeCell ref="C9:D9"/>
    <mergeCell ref="J9:L9"/>
    <mergeCell ref="J35:K35"/>
    <mergeCell ref="L35:N35"/>
    <mergeCell ref="A4:O5"/>
  </mergeCells>
  <pageMargins left="0.75" right="0.75" top="1" bottom="1" header="0.5" footer="0.5"/>
  <pageSetup paperSize="9" orientation="portrait" horizontalDpi="4294967292" verticalDpi="429496729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H109"/>
  <sheetViews>
    <sheetView tabSelected="1" topLeftCell="A57" zoomScale="81" zoomScaleNormal="81" zoomScalePageLayoutView="50" workbookViewId="0">
      <selection activeCell="A81" sqref="A81:P109"/>
    </sheetView>
  </sheetViews>
  <sheetFormatPr baseColWidth="10" defaultRowHeight="15.5" x14ac:dyDescent="0.35"/>
  <cols>
    <col min="14" max="14" width="10.83203125" style="70"/>
    <col min="33" max="33" width="10.83203125" style="70"/>
    <col min="45" max="45" width="10.83203125" style="70"/>
    <col min="57" max="57" width="10.83203125" style="70"/>
  </cols>
  <sheetData>
    <row r="1" spans="1:45" x14ac:dyDescent="0.35">
      <c r="O1" t="s">
        <v>125</v>
      </c>
      <c r="AH1" t="s">
        <v>126</v>
      </c>
    </row>
    <row r="6" spans="1:45" x14ac:dyDescent="0.35">
      <c r="Q6" t="s">
        <v>2</v>
      </c>
      <c r="R6" t="s">
        <v>3</v>
      </c>
      <c r="S6" t="s">
        <v>4</v>
      </c>
      <c r="T6" t="s">
        <v>5</v>
      </c>
    </row>
    <row r="7" spans="1:45" x14ac:dyDescent="0.35">
      <c r="P7">
        <v>0</v>
      </c>
      <c r="Q7">
        <v>2.415</v>
      </c>
      <c r="R7" s="100">
        <v>0.33</v>
      </c>
      <c r="S7" s="100">
        <v>2.8000000000000001E-2</v>
      </c>
      <c r="T7">
        <v>0.19919999999999999</v>
      </c>
      <c r="U7" s="100">
        <f>R7-$D$5</f>
        <v>0.33</v>
      </c>
      <c r="AH7" s="6"/>
      <c r="AI7" s="6" t="s">
        <v>2</v>
      </c>
      <c r="AJ7" s="6" t="s">
        <v>3</v>
      </c>
      <c r="AK7" s="6" t="s">
        <v>4</v>
      </c>
      <c r="AL7" s="6" t="s">
        <v>5</v>
      </c>
      <c r="AM7" s="6"/>
      <c r="AN7" s="6"/>
      <c r="AO7" s="6"/>
      <c r="AP7" s="6"/>
      <c r="AQ7" s="6"/>
      <c r="AR7" s="6"/>
      <c r="AS7" s="262"/>
    </row>
    <row r="8" spans="1:45" x14ac:dyDescent="0.35">
      <c r="P8">
        <v>0.1</v>
      </c>
      <c r="Q8">
        <v>2.415</v>
      </c>
      <c r="R8" s="100">
        <v>0.43</v>
      </c>
      <c r="S8" s="100">
        <v>3.7999999999999999E-2</v>
      </c>
      <c r="T8">
        <v>0.15820000000000001</v>
      </c>
      <c r="U8" s="100">
        <f>R8-$D$5</f>
        <v>0.43</v>
      </c>
      <c r="AH8" s="6">
        <v>0</v>
      </c>
      <c r="AI8" s="6">
        <v>2.4569999999999999</v>
      </c>
      <c r="AJ8" s="6">
        <v>0.22</v>
      </c>
      <c r="AK8" s="13">
        <v>2.1999999999999999E-2</v>
      </c>
      <c r="AL8" s="6">
        <v>0.16669999999999999</v>
      </c>
      <c r="AM8" s="6">
        <v>0.05</v>
      </c>
      <c r="AN8" s="6"/>
      <c r="AO8" s="6"/>
      <c r="AP8" s="6"/>
      <c r="AQ8" s="6"/>
      <c r="AR8" s="6"/>
      <c r="AS8" s="262"/>
    </row>
    <row r="9" spans="1:45" x14ac:dyDescent="0.35">
      <c r="P9">
        <v>0.25</v>
      </c>
      <c r="Q9">
        <v>2.4159999999999999</v>
      </c>
      <c r="R9" s="100">
        <v>0.99</v>
      </c>
      <c r="S9" s="100">
        <v>7.0000000000000007E-2</v>
      </c>
      <c r="T9">
        <v>0.19</v>
      </c>
      <c r="U9" s="100">
        <f>R9-$D$5</f>
        <v>0.99</v>
      </c>
      <c r="AH9" s="6">
        <v>0</v>
      </c>
      <c r="AI9" s="6">
        <v>2.452</v>
      </c>
      <c r="AJ9" s="6">
        <v>0.17</v>
      </c>
      <c r="AK9" s="13">
        <v>2.3E-2</v>
      </c>
      <c r="AL9" s="6">
        <v>0.11020000000000001</v>
      </c>
      <c r="AM9" s="6">
        <v>0</v>
      </c>
      <c r="AN9" s="6"/>
      <c r="AO9" s="6"/>
      <c r="AP9" s="6"/>
      <c r="AQ9" s="6"/>
      <c r="AR9" s="6"/>
      <c r="AS9" s="262"/>
    </row>
    <row r="10" spans="1:45" x14ac:dyDescent="0.35">
      <c r="P10">
        <v>0.75</v>
      </c>
      <c r="Q10">
        <v>2.419</v>
      </c>
      <c r="R10">
        <v>2.4</v>
      </c>
      <c r="S10" s="100">
        <v>0.15</v>
      </c>
      <c r="T10">
        <v>0.20619999999999999</v>
      </c>
      <c r="U10" s="100">
        <f>R10-$D$5</f>
        <v>2.4</v>
      </c>
      <c r="AH10" s="6">
        <v>0.1</v>
      </c>
      <c r="AI10" s="6">
        <v>2.452</v>
      </c>
      <c r="AJ10" s="6">
        <v>0.51</v>
      </c>
      <c r="AK10" s="13">
        <v>3.5999999999999997E-2</v>
      </c>
      <c r="AL10" s="6">
        <v>9.4399999999999998E-2</v>
      </c>
      <c r="AM10" s="6">
        <v>0.34</v>
      </c>
      <c r="AN10" s="6"/>
      <c r="AO10" s="6"/>
      <c r="AP10" s="6"/>
      <c r="AQ10" s="6"/>
      <c r="AR10" s="6"/>
      <c r="AS10" s="262"/>
    </row>
    <row r="11" spans="1:45" x14ac:dyDescent="0.35">
      <c r="P11">
        <v>1</v>
      </c>
      <c r="Q11">
        <v>2.4159999999999999</v>
      </c>
      <c r="R11">
        <v>3.1</v>
      </c>
      <c r="S11" s="100">
        <v>0.23</v>
      </c>
      <c r="T11">
        <v>0.1822</v>
      </c>
      <c r="U11" s="100">
        <f>R11-$D$5</f>
        <v>3.1</v>
      </c>
      <c r="AH11" s="6">
        <v>0.1</v>
      </c>
      <c r="AI11" s="6">
        <v>2.4550000000000001</v>
      </c>
      <c r="AJ11" s="6">
        <v>0.51</v>
      </c>
      <c r="AK11" s="13">
        <v>4.2000000000000003E-2</v>
      </c>
      <c r="AL11" s="6">
        <v>0.16439999999999999</v>
      </c>
      <c r="AM11" s="6">
        <v>0.34</v>
      </c>
      <c r="AN11" s="6"/>
      <c r="AO11" s="6"/>
      <c r="AP11" s="6"/>
      <c r="AQ11" s="6"/>
      <c r="AR11" s="6"/>
      <c r="AS11" s="262"/>
    </row>
    <row r="12" spans="1:45" x14ac:dyDescent="0.35">
      <c r="U12" s="100"/>
      <c r="AH12" s="6">
        <v>0.25</v>
      </c>
      <c r="AI12" s="6">
        <v>2.4460000000000002</v>
      </c>
      <c r="AJ12" s="6">
        <v>0.97</v>
      </c>
      <c r="AK12" s="13">
        <v>7.6999999999999999E-2</v>
      </c>
      <c r="AL12" s="6">
        <v>0.1673</v>
      </c>
      <c r="AM12" s="6">
        <v>0.8</v>
      </c>
      <c r="AN12" s="6"/>
      <c r="AO12" s="6"/>
      <c r="AP12" s="6"/>
      <c r="AQ12" s="6"/>
      <c r="AR12" s="6"/>
      <c r="AS12" s="262"/>
    </row>
    <row r="13" spans="1:45" x14ac:dyDescent="0.35">
      <c r="P13" s="253">
        <v>0.5</v>
      </c>
      <c r="Q13" s="253">
        <v>2.6339999999999999</v>
      </c>
      <c r="R13" s="254">
        <v>0.91</v>
      </c>
      <c r="S13" s="254">
        <v>0.13</v>
      </c>
      <c r="T13" s="253">
        <v>0.1037</v>
      </c>
      <c r="U13" s="100"/>
      <c r="AH13" s="6">
        <v>0.25</v>
      </c>
      <c r="AI13" s="6">
        <v>2.448</v>
      </c>
      <c r="AJ13" s="6">
        <v>0.94</v>
      </c>
      <c r="AK13" s="13">
        <v>7.0000000000000007E-2</v>
      </c>
      <c r="AL13" s="6">
        <v>0.17929999999999999</v>
      </c>
      <c r="AM13" s="6">
        <v>0.77</v>
      </c>
      <c r="AN13" s="6"/>
      <c r="AO13" s="6"/>
      <c r="AP13" s="6"/>
      <c r="AQ13" s="6"/>
      <c r="AR13" s="6"/>
      <c r="AS13" s="262"/>
    </row>
    <row r="14" spans="1:45" x14ac:dyDescent="0.35">
      <c r="U14" s="100"/>
      <c r="AH14" s="6">
        <v>0.5</v>
      </c>
      <c r="AI14" s="6">
        <v>2.4540000000000002</v>
      </c>
      <c r="AJ14" s="6">
        <v>1.8</v>
      </c>
      <c r="AK14" s="13">
        <v>0.13</v>
      </c>
      <c r="AL14" s="6">
        <v>0.17649999999999999</v>
      </c>
      <c r="AM14" s="6">
        <v>1.63</v>
      </c>
      <c r="AN14" s="6"/>
      <c r="AO14" s="6"/>
      <c r="AP14" s="6"/>
      <c r="AQ14" s="6"/>
      <c r="AR14" s="6"/>
      <c r="AS14" s="262"/>
    </row>
    <row r="15" spans="1:45" x14ac:dyDescent="0.35">
      <c r="U15" s="100"/>
      <c r="AH15" s="6">
        <v>0.5</v>
      </c>
      <c r="AI15" s="6">
        <v>2.4569999999999999</v>
      </c>
      <c r="AJ15" s="6">
        <v>1.6</v>
      </c>
      <c r="AK15" s="13">
        <v>0.11</v>
      </c>
      <c r="AL15" s="6">
        <v>0.18490000000000001</v>
      </c>
      <c r="AM15" s="6">
        <v>1.43</v>
      </c>
      <c r="AN15" s="6"/>
      <c r="AO15" s="6"/>
      <c r="AP15" s="6"/>
      <c r="AQ15" s="6"/>
      <c r="AR15" s="6"/>
      <c r="AS15" s="262"/>
    </row>
    <row r="16" spans="1:45" x14ac:dyDescent="0.35">
      <c r="A16" s="330">
        <v>42481</v>
      </c>
      <c r="B16" s="354"/>
      <c r="C16" s="355" t="s">
        <v>96</v>
      </c>
      <c r="D16" s="355"/>
      <c r="E16" s="355"/>
      <c r="F16" s="355"/>
      <c r="G16" s="355"/>
      <c r="P16" s="68" t="s">
        <v>6</v>
      </c>
      <c r="Q16" s="68" t="s">
        <v>2</v>
      </c>
      <c r="R16" s="68" t="s">
        <v>3</v>
      </c>
      <c r="S16" s="68" t="s">
        <v>4</v>
      </c>
      <c r="T16" s="68" t="s">
        <v>5</v>
      </c>
      <c r="U16" s="100" t="s">
        <v>100</v>
      </c>
      <c r="AH16" s="6">
        <v>0.75</v>
      </c>
      <c r="AI16" s="6">
        <v>2.4510000000000001</v>
      </c>
      <c r="AJ16" s="6">
        <v>2.2999999999999998</v>
      </c>
      <c r="AK16" s="13">
        <v>0.16</v>
      </c>
      <c r="AL16" s="6">
        <v>0.18859999999999999</v>
      </c>
      <c r="AM16" s="6">
        <v>2.13</v>
      </c>
      <c r="AN16" s="6"/>
      <c r="AO16" s="6"/>
      <c r="AP16" s="6"/>
      <c r="AQ16" s="6"/>
      <c r="AR16" s="6"/>
      <c r="AS16" s="262"/>
    </row>
    <row r="17" spans="1:60" x14ac:dyDescent="0.35">
      <c r="A17" s="354"/>
      <c r="B17" s="354"/>
      <c r="C17" s="355"/>
      <c r="D17" s="355"/>
      <c r="E17" s="355"/>
      <c r="F17" s="355"/>
      <c r="G17" s="355"/>
      <c r="P17" t="s">
        <v>101</v>
      </c>
      <c r="Q17" s="255">
        <v>2.4140000000000001</v>
      </c>
      <c r="R17" s="100">
        <v>0.34</v>
      </c>
      <c r="S17" s="100">
        <v>3.5999999999999997E-2</v>
      </c>
      <c r="T17">
        <v>0.1321</v>
      </c>
      <c r="U17" s="100">
        <f t="shared" ref="U17:U34" si="0">R17-$D$5</f>
        <v>0.34</v>
      </c>
      <c r="V17">
        <f>(R17+0.0767)/2.8493</f>
        <v>0.14624644649563051</v>
      </c>
      <c r="AH17" s="6">
        <v>0.75</v>
      </c>
      <c r="AI17" s="6">
        <v>2.448</v>
      </c>
      <c r="AJ17" s="6">
        <v>2.4</v>
      </c>
      <c r="AK17" s="13">
        <v>0.2</v>
      </c>
      <c r="AL17" s="6">
        <v>0.16259999999999999</v>
      </c>
      <c r="AM17" s="6">
        <v>2.23</v>
      </c>
      <c r="AN17" s="6"/>
      <c r="AO17" s="6"/>
      <c r="AP17" s="6"/>
      <c r="AQ17" s="6"/>
      <c r="AR17" s="6"/>
      <c r="AS17" s="262"/>
    </row>
    <row r="18" spans="1:60" x14ac:dyDescent="0.35">
      <c r="P18" t="s">
        <v>102</v>
      </c>
      <c r="Q18" s="255">
        <v>2.41</v>
      </c>
      <c r="R18" s="100">
        <v>0.35</v>
      </c>
      <c r="S18" s="100">
        <v>3.6999999999999998E-2</v>
      </c>
      <c r="T18">
        <v>0.13089999999999999</v>
      </c>
      <c r="U18" s="100">
        <f t="shared" si="0"/>
        <v>0.35</v>
      </c>
      <c r="V18">
        <f t="shared" ref="V18:V34" si="1">(R18+0.0767)/2.8493</f>
        <v>0.14975608044081001</v>
      </c>
      <c r="W18" t="s">
        <v>103</v>
      </c>
      <c r="X18">
        <f>AVERAGE(V17:V19)</f>
        <v>0.14507656851390402</v>
      </c>
      <c r="Y18">
        <f>STDEV(V17:V19)</f>
        <v>5.3610544051238699E-3</v>
      </c>
      <c r="AH18" s="6">
        <v>1</v>
      </c>
      <c r="AI18" s="6">
        <v>2.4510000000000001</v>
      </c>
      <c r="AJ18" s="6">
        <v>2.9</v>
      </c>
      <c r="AK18" s="13">
        <v>0.21</v>
      </c>
      <c r="AL18" s="6">
        <v>0.1862</v>
      </c>
      <c r="AM18" s="6">
        <v>2.73</v>
      </c>
      <c r="AN18" s="6"/>
      <c r="AO18" s="6"/>
      <c r="AP18" s="6"/>
      <c r="AQ18" s="6"/>
      <c r="AR18" s="6"/>
      <c r="AS18" s="262"/>
      <c r="AT18" t="s">
        <v>151</v>
      </c>
      <c r="BF18" t="s">
        <v>41</v>
      </c>
    </row>
    <row r="19" spans="1:60" ht="16" thickBot="1" x14ac:dyDescent="0.4">
      <c r="P19" t="s">
        <v>104</v>
      </c>
      <c r="Q19">
        <v>2.4140000000000001</v>
      </c>
      <c r="R19" s="100">
        <v>0.32</v>
      </c>
      <c r="S19" s="100">
        <v>3.1E-2</v>
      </c>
      <c r="T19">
        <v>0.14219999999999999</v>
      </c>
      <c r="U19" s="100">
        <f t="shared" si="0"/>
        <v>0.32</v>
      </c>
      <c r="V19">
        <f t="shared" si="1"/>
        <v>0.13922717860527148</v>
      </c>
      <c r="AH19" s="6">
        <v>1</v>
      </c>
      <c r="AI19" s="6">
        <v>2.456</v>
      </c>
      <c r="AJ19" s="6">
        <v>3.2</v>
      </c>
      <c r="AK19" s="13">
        <v>0.27</v>
      </c>
      <c r="AL19" s="6">
        <v>0.1615</v>
      </c>
      <c r="AM19" s="6">
        <v>3.03</v>
      </c>
      <c r="AN19" s="6"/>
      <c r="AO19" s="6"/>
      <c r="AP19" s="6"/>
      <c r="AQ19" s="6"/>
      <c r="AR19" s="6"/>
      <c r="AS19" s="262"/>
    </row>
    <row r="20" spans="1:60" ht="16" thickBot="1" x14ac:dyDescent="0.4">
      <c r="A20" s="235" t="s">
        <v>97</v>
      </c>
      <c r="B20" s="236" t="s">
        <v>86</v>
      </c>
      <c r="C20" s="155" t="s">
        <v>87</v>
      </c>
      <c r="D20" s="157" t="s">
        <v>88</v>
      </c>
      <c r="F20" s="235" t="s">
        <v>89</v>
      </c>
      <c r="G20" s="236" t="s">
        <v>86</v>
      </c>
      <c r="H20" s="155" t="s">
        <v>87</v>
      </c>
      <c r="I20" s="157" t="s">
        <v>88</v>
      </c>
      <c r="K20" s="72">
        <v>42481</v>
      </c>
      <c r="P20" t="s">
        <v>105</v>
      </c>
      <c r="Q20">
        <v>2.4140000000000001</v>
      </c>
      <c r="R20" s="100">
        <v>0.4</v>
      </c>
      <c r="S20" s="100">
        <v>3.7999999999999999E-2</v>
      </c>
      <c r="T20">
        <v>0.17699999999999999</v>
      </c>
      <c r="U20" s="100">
        <f t="shared" si="0"/>
        <v>0.4</v>
      </c>
      <c r="V20">
        <f t="shared" si="1"/>
        <v>0.16730425016670761</v>
      </c>
      <c r="AH20" s="6"/>
      <c r="AI20" s="6"/>
      <c r="AJ20" s="6"/>
      <c r="AK20" s="6"/>
      <c r="AL20" s="13"/>
      <c r="AM20" s="6"/>
      <c r="AN20" s="6"/>
      <c r="AO20" s="6"/>
      <c r="AP20" s="6"/>
      <c r="AQ20" s="6"/>
      <c r="AR20" s="6"/>
      <c r="AS20" s="262"/>
    </row>
    <row r="21" spans="1:60" ht="16" thickBot="1" x14ac:dyDescent="0.4">
      <c r="A21" s="237" t="s">
        <v>90</v>
      </c>
      <c r="B21" s="238">
        <v>0.14507656851390402</v>
      </c>
      <c r="C21" s="239">
        <v>0.18251266392915219</v>
      </c>
      <c r="D21" s="239">
        <v>0.17900302998397269</v>
      </c>
      <c r="F21" s="240">
        <v>1</v>
      </c>
      <c r="G21" s="241">
        <v>5.3610544051238699E-3</v>
      </c>
      <c r="H21" s="242">
        <v>1.8010042605015077E-2</v>
      </c>
      <c r="I21" s="242">
        <v>1.9329556548225761E-2</v>
      </c>
      <c r="P21" t="s">
        <v>106</v>
      </c>
      <c r="Q21">
        <v>2.4129999999999998</v>
      </c>
      <c r="R21" s="100">
        <v>0.43</v>
      </c>
      <c r="S21" s="100">
        <v>0.04</v>
      </c>
      <c r="T21">
        <v>0.1774</v>
      </c>
      <c r="U21" s="100">
        <f t="shared" si="0"/>
        <v>0.43</v>
      </c>
      <c r="V21">
        <f t="shared" si="1"/>
        <v>0.17783315200224617</v>
      </c>
      <c r="W21" t="s">
        <v>107</v>
      </c>
      <c r="X21">
        <f>AVERAGE(V20:V22)</f>
        <v>0.18251266392915219</v>
      </c>
      <c r="Y21">
        <f>STDEV(V20:V22)</f>
        <v>1.8010042605014865E-2</v>
      </c>
      <c r="AH21" s="6"/>
      <c r="AI21" s="6"/>
      <c r="AJ21" s="6"/>
      <c r="AK21" s="6"/>
      <c r="AL21" s="13"/>
      <c r="AM21" s="6"/>
      <c r="AN21" s="6"/>
      <c r="AO21" s="6"/>
      <c r="AP21" s="6"/>
      <c r="AQ21" s="6"/>
      <c r="AR21" s="6"/>
      <c r="AS21" s="262"/>
    </row>
    <row r="22" spans="1:60" ht="16" thickBot="1" x14ac:dyDescent="0.4">
      <c r="A22" s="243" t="s">
        <v>91</v>
      </c>
      <c r="B22" s="244">
        <v>0.16905906713929736</v>
      </c>
      <c r="C22" s="245">
        <v>0.21877888136267387</v>
      </c>
      <c r="D22" s="245">
        <v>0.1813427859474257</v>
      </c>
      <c r="F22" s="246">
        <v>2</v>
      </c>
      <c r="G22" s="247">
        <v>2.4816859621189218E-3</v>
      </c>
      <c r="H22" s="248">
        <v>7.3058856542523708E-3</v>
      </c>
      <c r="I22" s="248">
        <v>2.45674376162563E-2</v>
      </c>
      <c r="P22" t="s">
        <v>108</v>
      </c>
      <c r="Q22">
        <v>2.4220000000000002</v>
      </c>
      <c r="R22" s="100">
        <v>0.5</v>
      </c>
      <c r="S22" s="100">
        <v>5.2999999999999999E-2</v>
      </c>
      <c r="T22">
        <v>0.12839999999999999</v>
      </c>
      <c r="U22" s="100">
        <f t="shared" si="0"/>
        <v>0.5</v>
      </c>
      <c r="V22">
        <f t="shared" si="1"/>
        <v>0.2024005896185028</v>
      </c>
      <c r="AH22" s="71" t="s">
        <v>6</v>
      </c>
      <c r="AI22" s="71" t="s">
        <v>2</v>
      </c>
      <c r="AJ22" s="71" t="s">
        <v>3</v>
      </c>
      <c r="AK22" s="71" t="s">
        <v>4</v>
      </c>
      <c r="AL22" s="71" t="s">
        <v>5</v>
      </c>
      <c r="AM22" s="13" t="s">
        <v>100</v>
      </c>
      <c r="AN22" s="6"/>
      <c r="AO22" s="6"/>
      <c r="AP22" s="6"/>
      <c r="AQ22" s="6"/>
      <c r="AR22" s="6"/>
      <c r="AS22" s="262"/>
      <c r="AT22" s="235" t="s">
        <v>97</v>
      </c>
      <c r="AU22" s="236" t="s">
        <v>86</v>
      </c>
      <c r="AV22" s="155" t="s">
        <v>87</v>
      </c>
      <c r="AW22" s="157" t="s">
        <v>88</v>
      </c>
      <c r="AY22" s="235" t="s">
        <v>89</v>
      </c>
      <c r="AZ22" s="236" t="s">
        <v>86</v>
      </c>
      <c r="BA22" s="155" t="s">
        <v>87</v>
      </c>
      <c r="BB22" s="157" t="s">
        <v>88</v>
      </c>
      <c r="BD22" s="72">
        <v>42481</v>
      </c>
      <c r="BF22" t="s">
        <v>103</v>
      </c>
      <c r="BG22">
        <v>0.14507656851390402</v>
      </c>
      <c r="BH22">
        <v>5.3610544051238699E-3</v>
      </c>
    </row>
    <row r="23" spans="1:60" x14ac:dyDescent="0.35">
      <c r="A23" s="243" t="s">
        <v>92</v>
      </c>
      <c r="B23" s="244">
        <v>0.20003047994185366</v>
      </c>
      <c r="C23" s="245">
        <v>0.22582119997186467</v>
      </c>
      <c r="D23" s="245">
        <v>0.21292583995685918</v>
      </c>
      <c r="F23" s="246">
        <v>3</v>
      </c>
      <c r="G23" s="247">
        <v>2.0607249339109221E-2</v>
      </c>
      <c r="H23" s="248">
        <v>0</v>
      </c>
      <c r="I23" s="248">
        <v>2.4702008752087275E-2</v>
      </c>
      <c r="P23" t="s">
        <v>109</v>
      </c>
      <c r="Q23">
        <v>2.419</v>
      </c>
      <c r="R23" s="100">
        <v>0.46</v>
      </c>
      <c r="S23" s="100">
        <v>3.3000000000000002E-2</v>
      </c>
      <c r="T23">
        <v>0.23139999999999999</v>
      </c>
      <c r="U23" s="100">
        <f t="shared" si="0"/>
        <v>0.46</v>
      </c>
      <c r="V23">
        <f t="shared" si="1"/>
        <v>0.18836205383778476</v>
      </c>
      <c r="AH23" s="6" t="s">
        <v>127</v>
      </c>
      <c r="AI23" s="6">
        <v>2.4489999999999998</v>
      </c>
      <c r="AJ23" s="6">
        <v>0.65</v>
      </c>
      <c r="AK23" s="13">
        <v>4.4999999999999998E-2</v>
      </c>
      <c r="AL23" s="6">
        <v>0.1888</v>
      </c>
      <c r="AM23" s="6">
        <v>0.48</v>
      </c>
      <c r="AN23" s="6">
        <v>0.20823661800000001</v>
      </c>
      <c r="AO23" s="6"/>
      <c r="AP23" s="6"/>
      <c r="AQ23" s="6"/>
      <c r="AR23" s="6"/>
      <c r="AS23" s="262"/>
      <c r="AT23" s="240">
        <v>1</v>
      </c>
      <c r="AU23" s="238">
        <v>0.14507656851390402</v>
      </c>
      <c r="AV23" s="239">
        <v>0.18251266392915219</v>
      </c>
      <c r="AW23" s="239">
        <v>0.17900302998397269</v>
      </c>
      <c r="AY23" s="240">
        <v>1</v>
      </c>
      <c r="AZ23" s="241">
        <v>5.3610544051238699E-3</v>
      </c>
      <c r="BA23" s="242">
        <v>1.8010042605015077E-2</v>
      </c>
      <c r="BB23" s="242">
        <v>1.9329556548225761E-2</v>
      </c>
      <c r="BF23" t="s">
        <v>107</v>
      </c>
      <c r="BG23">
        <v>0.18251266392915219</v>
      </c>
      <c r="BH23">
        <v>1.8010042605015077E-2</v>
      </c>
    </row>
    <row r="24" spans="1:60" ht="16" thickBot="1" x14ac:dyDescent="0.4">
      <c r="A24" s="249" t="s">
        <v>93</v>
      </c>
      <c r="B24" s="244">
        <v>0.28912569459098264</v>
      </c>
      <c r="C24" s="245">
        <v>0.2944010691425758</v>
      </c>
      <c r="D24" s="245">
        <v>0.29381491641462104</v>
      </c>
      <c r="F24" s="250">
        <v>4</v>
      </c>
      <c r="G24" s="247">
        <v>3.8041266886093973E-2</v>
      </c>
      <c r="H24" s="248">
        <v>2.486835412486977E-3</v>
      </c>
      <c r="I24" s="248">
        <v>2.8426896562758538E-2</v>
      </c>
      <c r="P24" t="s">
        <v>110</v>
      </c>
      <c r="Q24">
        <v>2.5670000000000002</v>
      </c>
      <c r="R24" s="100">
        <v>0.37</v>
      </c>
      <c r="S24" s="100">
        <v>4.8000000000000001E-2</v>
      </c>
      <c r="T24">
        <v>0.12859999999999999</v>
      </c>
      <c r="U24" s="100">
        <f t="shared" si="0"/>
        <v>0.37</v>
      </c>
      <c r="V24">
        <f t="shared" si="1"/>
        <v>0.15677534833116905</v>
      </c>
      <c r="W24" t="s">
        <v>111</v>
      </c>
      <c r="X24">
        <f>AVERAGE(V23:V25)</f>
        <v>0.17900302998397269</v>
      </c>
      <c r="Y24">
        <f>STDEV(V23:V25)</f>
        <v>1.9329556548226254E-2</v>
      </c>
      <c r="AH24" s="6" t="s">
        <v>128</v>
      </c>
      <c r="AI24" s="6">
        <v>2.4510000000000001</v>
      </c>
      <c r="AJ24" s="6">
        <v>0.67</v>
      </c>
      <c r="AK24" s="13">
        <v>4.8000000000000001E-2</v>
      </c>
      <c r="AL24" s="6">
        <v>0.18229999999999999</v>
      </c>
      <c r="AM24" s="6">
        <v>0.5</v>
      </c>
      <c r="AN24" s="6">
        <v>0.215270451</v>
      </c>
      <c r="AO24" s="6" t="s">
        <v>129</v>
      </c>
      <c r="AP24" s="6">
        <v>0.20003048000000001</v>
      </c>
      <c r="AQ24" s="6">
        <v>2.0607249000000001E-2</v>
      </c>
      <c r="AR24" s="256">
        <v>0.1</v>
      </c>
      <c r="AS24" s="262"/>
      <c r="AT24" s="246">
        <v>2</v>
      </c>
      <c r="AU24" s="244">
        <v>0.16905906713929736</v>
      </c>
      <c r="AV24" s="245">
        <v>0.21877888136267387</v>
      </c>
      <c r="AW24" s="245">
        <v>0.1813427859474257</v>
      </c>
      <c r="AY24" s="246">
        <v>2</v>
      </c>
      <c r="AZ24" s="247">
        <v>2.4816859621189218E-3</v>
      </c>
      <c r="BA24" s="248">
        <v>7.3058856542523708E-3</v>
      </c>
      <c r="BB24" s="248">
        <v>2.45674376162563E-2</v>
      </c>
      <c r="BF24" t="s">
        <v>111</v>
      </c>
      <c r="BG24">
        <v>0.17900302998397269</v>
      </c>
      <c r="BH24">
        <v>1.9329556548225761E-2</v>
      </c>
    </row>
    <row r="25" spans="1:60" x14ac:dyDescent="0.35">
      <c r="P25" t="s">
        <v>112</v>
      </c>
      <c r="Q25">
        <v>2.4079999999999999</v>
      </c>
      <c r="R25" s="100">
        <v>0.47</v>
      </c>
      <c r="S25" s="100">
        <v>3.6999999999999998E-2</v>
      </c>
      <c r="T25">
        <v>0.21160000000000001</v>
      </c>
      <c r="U25" s="100">
        <f t="shared" si="0"/>
        <v>0.47</v>
      </c>
      <c r="V25">
        <f t="shared" si="1"/>
        <v>0.19187168778296423</v>
      </c>
      <c r="AH25" s="6" t="s">
        <v>130</v>
      </c>
      <c r="AI25" s="6">
        <v>2.448</v>
      </c>
      <c r="AJ25" s="6">
        <v>0.56000000000000005</v>
      </c>
      <c r="AK25" s="13">
        <v>4.9000000000000002E-2</v>
      </c>
      <c r="AL25" s="6">
        <v>0.15609999999999999</v>
      </c>
      <c r="AM25" s="6">
        <v>0.39</v>
      </c>
      <c r="AN25" s="6">
        <v>0.17658437099999999</v>
      </c>
      <c r="AO25" s="6"/>
      <c r="AP25" s="6"/>
      <c r="AQ25" s="6"/>
      <c r="AR25" s="256"/>
      <c r="AS25" s="262"/>
      <c r="AT25" s="246">
        <v>3</v>
      </c>
      <c r="AU25" s="244">
        <v>0.20003047994185366</v>
      </c>
      <c r="AV25" s="245">
        <v>0.22582119997186467</v>
      </c>
      <c r="AW25" s="245">
        <v>0.21292583995685918</v>
      </c>
      <c r="AY25" s="246">
        <v>3</v>
      </c>
      <c r="AZ25" s="247">
        <v>2.0607249339109221E-2</v>
      </c>
      <c r="BA25" s="248">
        <v>0</v>
      </c>
      <c r="BB25" s="248">
        <v>2.4702008752087275E-2</v>
      </c>
      <c r="BF25" t="s">
        <v>115</v>
      </c>
      <c r="BG25">
        <v>0.16905906713929736</v>
      </c>
      <c r="BH25">
        <v>2.4816859621189218E-3</v>
      </c>
    </row>
    <row r="26" spans="1:60" ht="16" thickBot="1" x14ac:dyDescent="0.4">
      <c r="P26" t="s">
        <v>113</v>
      </c>
      <c r="Q26">
        <v>2.4119999999999999</v>
      </c>
      <c r="R26" s="100">
        <v>0.41</v>
      </c>
      <c r="S26" s="100">
        <v>3.9E-2</v>
      </c>
      <c r="T26">
        <v>0.1754</v>
      </c>
      <c r="U26" s="100">
        <f t="shared" si="0"/>
        <v>0.41</v>
      </c>
      <c r="V26">
        <f t="shared" si="1"/>
        <v>0.17081388411188711</v>
      </c>
      <c r="AH26" s="6" t="s">
        <v>131</v>
      </c>
      <c r="AI26" s="6">
        <v>2.444</v>
      </c>
      <c r="AJ26" s="6">
        <v>0.7</v>
      </c>
      <c r="AK26" s="13">
        <v>4.9000000000000002E-2</v>
      </c>
      <c r="AL26" s="6">
        <v>0.18790000000000001</v>
      </c>
      <c r="AM26" s="6">
        <v>0.53</v>
      </c>
      <c r="AN26" s="6">
        <v>0.2258212</v>
      </c>
      <c r="AO26" s="6"/>
      <c r="AP26" s="6"/>
      <c r="AQ26" s="6"/>
      <c r="AR26" s="256"/>
      <c r="AS26" s="262"/>
      <c r="AT26" s="250">
        <v>4</v>
      </c>
      <c r="AU26" s="244">
        <v>0.28912569459098264</v>
      </c>
      <c r="AV26" s="245">
        <v>0.2944010691425758</v>
      </c>
      <c r="AW26" s="245">
        <v>0.29381491641462104</v>
      </c>
      <c r="AY26" s="250">
        <v>4</v>
      </c>
      <c r="AZ26" s="247">
        <v>3.8041266886093973E-2</v>
      </c>
      <c r="BA26" s="248">
        <v>2.486835412486977E-3</v>
      </c>
      <c r="BB26" s="248">
        <v>2.8426896562758538E-2</v>
      </c>
      <c r="BF26" t="s">
        <v>119</v>
      </c>
      <c r="BG26">
        <v>0.21877888136267387</v>
      </c>
      <c r="BH26">
        <v>7.3058856542523708E-3</v>
      </c>
    </row>
    <row r="27" spans="1:60" ht="16" thickBot="1" x14ac:dyDescent="0.4">
      <c r="P27" t="s">
        <v>114</v>
      </c>
      <c r="Q27">
        <v>2.4119999999999999</v>
      </c>
      <c r="R27" s="100">
        <v>0.4</v>
      </c>
      <c r="S27" s="100">
        <v>3.6999999999999998E-2</v>
      </c>
      <c r="T27">
        <v>0.1825</v>
      </c>
      <c r="U27" s="100">
        <f t="shared" si="0"/>
        <v>0.4</v>
      </c>
      <c r="V27">
        <f t="shared" si="1"/>
        <v>0.16730425016670761</v>
      </c>
      <c r="W27" t="s">
        <v>115</v>
      </c>
      <c r="X27">
        <f>AVERAGE(V26:V28)</f>
        <v>0.16905906713929736</v>
      </c>
      <c r="Y27">
        <f>STDEV(V26:V28)</f>
        <v>2.4816859621189218E-3</v>
      </c>
      <c r="AA27" s="100"/>
      <c r="AB27" s="100"/>
      <c r="AH27" s="257" t="s">
        <v>132</v>
      </c>
      <c r="AI27" s="257">
        <v>2.448</v>
      </c>
      <c r="AJ27" s="257">
        <v>0.99</v>
      </c>
      <c r="AK27" s="258">
        <v>7.4999999999999997E-2</v>
      </c>
      <c r="AL27" s="257">
        <v>0.17480000000000001</v>
      </c>
      <c r="AM27" s="257">
        <v>0.82</v>
      </c>
      <c r="AN27" s="257"/>
      <c r="AO27" s="6" t="s">
        <v>133</v>
      </c>
      <c r="AP27" s="6">
        <v>0.2258212</v>
      </c>
      <c r="AQ27" s="6">
        <v>0</v>
      </c>
      <c r="AR27" s="256">
        <v>0</v>
      </c>
      <c r="AS27" s="262"/>
      <c r="BF27" t="s">
        <v>123</v>
      </c>
      <c r="BG27">
        <v>0.1813427859474257</v>
      </c>
      <c r="BH27">
        <v>2.45674376162563E-2</v>
      </c>
    </row>
    <row r="28" spans="1:60" ht="16" thickBot="1" x14ac:dyDescent="0.4">
      <c r="A28" s="235" t="s">
        <v>97</v>
      </c>
      <c r="B28" s="251" t="s">
        <v>98</v>
      </c>
      <c r="C28" s="252" t="s">
        <v>99</v>
      </c>
      <c r="P28" s="253" t="s">
        <v>116</v>
      </c>
      <c r="Q28" s="253">
        <v>2.4089999999999998</v>
      </c>
      <c r="R28" s="254">
        <v>1.1000000000000001</v>
      </c>
      <c r="S28" s="254">
        <v>0.1</v>
      </c>
      <c r="T28" s="253">
        <v>0.14249999999999999</v>
      </c>
      <c r="U28" s="254">
        <f t="shared" si="0"/>
        <v>1.1000000000000001</v>
      </c>
      <c r="V28" s="253"/>
      <c r="W28" s="253"/>
      <c r="AB28" s="100"/>
      <c r="AC28" s="100"/>
      <c r="AE28" s="100"/>
      <c r="AH28" s="6" t="s">
        <v>134</v>
      </c>
      <c r="AI28" s="6">
        <v>2.4510000000000001</v>
      </c>
      <c r="AJ28" s="6">
        <v>0.7</v>
      </c>
      <c r="AK28" s="13">
        <v>5.8999999999999997E-2</v>
      </c>
      <c r="AL28" s="6">
        <v>0.15820000000000001</v>
      </c>
      <c r="AM28" s="6">
        <v>0.53</v>
      </c>
      <c r="AN28" s="6">
        <v>0.2258212</v>
      </c>
      <c r="AO28" s="6"/>
      <c r="AP28" s="6"/>
      <c r="AQ28" s="6"/>
      <c r="AR28" s="256"/>
      <c r="AS28" s="262"/>
      <c r="BF28" t="s">
        <v>129</v>
      </c>
      <c r="BG28">
        <v>0.20003047994185366</v>
      </c>
      <c r="BH28">
        <v>2.0607249339109221E-2</v>
      </c>
    </row>
    <row r="29" spans="1:60" x14ac:dyDescent="0.35">
      <c r="A29" s="237" t="s">
        <v>90</v>
      </c>
      <c r="B29" s="238">
        <f>C21-B21</f>
        <v>3.7436095415248172E-2</v>
      </c>
      <c r="C29" s="239">
        <f>D21-B21</f>
        <v>3.392646147006867E-2</v>
      </c>
      <c r="P29" t="s">
        <v>117</v>
      </c>
      <c r="Q29">
        <v>2.4079999999999999</v>
      </c>
      <c r="R29" s="100">
        <v>0.53</v>
      </c>
      <c r="S29" s="100">
        <v>0.05</v>
      </c>
      <c r="T29">
        <v>0.1741</v>
      </c>
      <c r="U29" s="100">
        <f t="shared" si="0"/>
        <v>0.53</v>
      </c>
      <c r="V29">
        <f t="shared" si="1"/>
        <v>0.21292949145404136</v>
      </c>
      <c r="AA29" s="100"/>
      <c r="AB29" s="100"/>
      <c r="AH29" s="6" t="s">
        <v>135</v>
      </c>
      <c r="AI29" s="6">
        <v>2.4460000000000002</v>
      </c>
      <c r="AJ29" s="6">
        <v>0.59</v>
      </c>
      <c r="AK29" s="13">
        <v>5.2999999999999999E-2</v>
      </c>
      <c r="AL29" s="6">
        <v>0.1507</v>
      </c>
      <c r="AM29" s="6">
        <v>0.42</v>
      </c>
      <c r="AN29" s="6">
        <v>0.18713511999999999</v>
      </c>
      <c r="AO29" s="6"/>
      <c r="AP29" s="6"/>
      <c r="AQ29" s="6"/>
      <c r="AR29" s="256"/>
      <c r="AS29" s="262"/>
      <c r="BF29" t="s">
        <v>133</v>
      </c>
      <c r="BG29">
        <v>0.25981805819324283</v>
      </c>
      <c r="BH29">
        <v>5.8884285737142709E-2</v>
      </c>
    </row>
    <row r="30" spans="1:60" x14ac:dyDescent="0.35">
      <c r="A30" s="243" t="s">
        <v>91</v>
      </c>
      <c r="B30" s="238">
        <f>C22-B22</f>
        <v>4.9719814223376513E-2</v>
      </c>
      <c r="C30" s="239">
        <f>D22-B22</f>
        <v>1.2283718808128341E-2</v>
      </c>
      <c r="P30" t="s">
        <v>118</v>
      </c>
      <c r="Q30">
        <v>2.411</v>
      </c>
      <c r="R30" s="100">
        <v>0.54</v>
      </c>
      <c r="S30" s="100">
        <v>5.6000000000000001E-2</v>
      </c>
      <c r="T30">
        <v>0.16</v>
      </c>
      <c r="U30" s="100">
        <f t="shared" si="0"/>
        <v>0.54</v>
      </c>
      <c r="V30">
        <f t="shared" si="1"/>
        <v>0.21643912539922086</v>
      </c>
      <c r="W30" t="s">
        <v>119</v>
      </c>
      <c r="X30">
        <f>AVERAGE(V29:V31)</f>
        <v>0.21877888136267387</v>
      </c>
      <c r="Y30">
        <f>STDEV(V29:V31)</f>
        <v>7.3058856542523708E-3</v>
      </c>
      <c r="AB30" s="100"/>
      <c r="AC30" s="100"/>
      <c r="AD30" s="100"/>
      <c r="AE30" s="100"/>
      <c r="AH30" s="6" t="s">
        <v>136</v>
      </c>
      <c r="AI30" s="6">
        <v>2.4420000000000002</v>
      </c>
      <c r="AJ30" s="6">
        <v>0.73</v>
      </c>
      <c r="AK30" s="13">
        <v>5.8999999999999997E-2</v>
      </c>
      <c r="AL30" s="6">
        <v>0.16669999999999999</v>
      </c>
      <c r="AM30" s="6">
        <v>0.56000000000000005</v>
      </c>
      <c r="AN30" s="6">
        <v>0.236371949</v>
      </c>
      <c r="AO30" s="6" t="s">
        <v>137</v>
      </c>
      <c r="AP30" s="6">
        <v>0.21292584000000001</v>
      </c>
      <c r="AQ30" s="6">
        <v>2.4702009E-2</v>
      </c>
      <c r="AR30" s="256">
        <v>0.12</v>
      </c>
      <c r="AS30" s="262"/>
      <c r="BF30" t="s">
        <v>137</v>
      </c>
      <c r="BG30">
        <v>0.21292583995685918</v>
      </c>
      <c r="BH30">
        <v>2.4702008752087275E-2</v>
      </c>
    </row>
    <row r="31" spans="1:60" x14ac:dyDescent="0.35">
      <c r="A31" s="243" t="s">
        <v>92</v>
      </c>
      <c r="B31" s="238">
        <f>C23-B23</f>
        <v>2.5790720030011011E-2</v>
      </c>
      <c r="C31" s="239">
        <f>D23-B23</f>
        <v>1.2895360015005519E-2</v>
      </c>
      <c r="P31" t="s">
        <v>120</v>
      </c>
      <c r="Q31">
        <v>2.4209999999999998</v>
      </c>
      <c r="R31" s="100">
        <v>0.56999999999999995</v>
      </c>
      <c r="S31" s="100">
        <v>6.9000000000000006E-2</v>
      </c>
      <c r="T31">
        <v>0.13650000000000001</v>
      </c>
      <c r="U31" s="100">
        <f t="shared" si="0"/>
        <v>0.56999999999999995</v>
      </c>
      <c r="V31">
        <f t="shared" si="1"/>
        <v>0.2269680272347594</v>
      </c>
      <c r="AA31" s="100"/>
      <c r="AB31" s="100"/>
      <c r="AC31" s="100"/>
      <c r="AH31" s="6" t="s">
        <v>138</v>
      </c>
      <c r="AI31" s="6">
        <v>2.4449999999999998</v>
      </c>
      <c r="AJ31" s="6">
        <v>0.67</v>
      </c>
      <c r="AK31" s="13">
        <v>5.3999999999999999E-2</v>
      </c>
      <c r="AL31" s="6">
        <v>0.16589999999999999</v>
      </c>
      <c r="AM31" s="6">
        <v>0.5</v>
      </c>
      <c r="AN31" s="6">
        <v>0.215270451</v>
      </c>
      <c r="AO31" s="6"/>
      <c r="AP31" s="6"/>
      <c r="AQ31" s="6"/>
      <c r="AR31" s="256"/>
      <c r="AS31" s="262"/>
      <c r="BF31" t="s">
        <v>141</v>
      </c>
      <c r="BG31">
        <v>0.28912569459098264</v>
      </c>
      <c r="BH31">
        <v>3.8041266886093973E-2</v>
      </c>
    </row>
    <row r="32" spans="1:60" ht="16" thickBot="1" x14ac:dyDescent="0.4">
      <c r="A32" s="249" t="s">
        <v>93</v>
      </c>
      <c r="B32" s="238">
        <f>C24-B24</f>
        <v>5.2753745515931594E-3</v>
      </c>
      <c r="C32" s="239">
        <f>D24-B24</f>
        <v>4.6892218236384009E-3</v>
      </c>
      <c r="P32" t="s">
        <v>121</v>
      </c>
      <c r="Q32">
        <v>2.7589999999999999</v>
      </c>
      <c r="R32" s="100">
        <v>0.37</v>
      </c>
      <c r="S32" s="100">
        <v>0.06</v>
      </c>
      <c r="T32">
        <v>9.4100000000000003E-2</v>
      </c>
      <c r="U32" s="100">
        <f t="shared" si="0"/>
        <v>0.37</v>
      </c>
      <c r="V32">
        <f t="shared" si="1"/>
        <v>0.15677534833116905</v>
      </c>
      <c r="AB32" s="100"/>
      <c r="AC32" s="100"/>
      <c r="AD32" s="100"/>
      <c r="AE32" s="100"/>
      <c r="AH32" s="6" t="s">
        <v>139</v>
      </c>
      <c r="AI32" s="6">
        <v>2.4430000000000001</v>
      </c>
      <c r="AJ32" s="6">
        <v>1</v>
      </c>
      <c r="AK32" s="13">
        <v>5.6000000000000001E-2</v>
      </c>
      <c r="AL32" s="6">
        <v>0.2356</v>
      </c>
      <c r="AM32" s="6">
        <v>0.83</v>
      </c>
      <c r="AN32" s="6">
        <v>0.33132869100000001</v>
      </c>
      <c r="AO32" s="6"/>
      <c r="AP32" s="6"/>
      <c r="AQ32" s="6"/>
      <c r="AR32" s="256"/>
      <c r="AS32" s="262"/>
      <c r="BF32" t="s">
        <v>145</v>
      </c>
      <c r="BG32">
        <v>0.35360249466601018</v>
      </c>
      <c r="BH32">
        <v>0.10255495369412714</v>
      </c>
    </row>
    <row r="33" spans="16:60" x14ac:dyDescent="0.35">
      <c r="P33" t="s">
        <v>122</v>
      </c>
      <c r="Q33">
        <v>2.419</v>
      </c>
      <c r="R33" s="100">
        <v>0.51</v>
      </c>
      <c r="S33" s="100">
        <v>4.8000000000000001E-2</v>
      </c>
      <c r="T33">
        <v>0.17419999999999999</v>
      </c>
      <c r="U33" s="100">
        <f t="shared" si="0"/>
        <v>0.51</v>
      </c>
      <c r="V33">
        <f t="shared" si="1"/>
        <v>0.2059102235636823</v>
      </c>
      <c r="W33" t="s">
        <v>123</v>
      </c>
      <c r="X33">
        <f>AVERAGE(V32:V34)</f>
        <v>0.1813427859474257</v>
      </c>
      <c r="Y33">
        <f>STDEV(V32:V34)</f>
        <v>2.45674376162563E-2</v>
      </c>
      <c r="AH33" s="6" t="s">
        <v>140</v>
      </c>
      <c r="AI33" s="6">
        <v>2.4409999999999998</v>
      </c>
      <c r="AJ33" s="6">
        <v>0.85</v>
      </c>
      <c r="AK33" s="13">
        <v>6.8000000000000005E-2</v>
      </c>
      <c r="AL33" s="6">
        <v>0.1678</v>
      </c>
      <c r="AM33" s="6">
        <v>0.68</v>
      </c>
      <c r="AN33" s="6">
        <v>0.27857494500000002</v>
      </c>
      <c r="AO33" s="6" t="s">
        <v>141</v>
      </c>
      <c r="AP33" s="6">
        <v>0.28912569500000002</v>
      </c>
      <c r="AQ33" s="6">
        <v>3.8041266999999997E-2</v>
      </c>
      <c r="AR33" s="256">
        <v>0.13</v>
      </c>
      <c r="AS33" s="263"/>
      <c r="BF33" t="s">
        <v>149</v>
      </c>
      <c r="BG33">
        <v>0.29381491641462104</v>
      </c>
      <c r="BH33">
        <v>2.8426896562758538E-2</v>
      </c>
    </row>
    <row r="34" spans="16:60" x14ac:dyDescent="0.35">
      <c r="P34" t="s">
        <v>124</v>
      </c>
      <c r="Q34">
        <v>2.4169999999999998</v>
      </c>
      <c r="R34" s="100">
        <v>0.44</v>
      </c>
      <c r="S34" s="100">
        <v>4.4999999999999998E-2</v>
      </c>
      <c r="T34" s="100">
        <v>0.16289999999999999</v>
      </c>
      <c r="U34" s="100">
        <f t="shared" si="0"/>
        <v>0.44</v>
      </c>
      <c r="V34">
        <f t="shared" si="1"/>
        <v>0.1813427859474257</v>
      </c>
      <c r="AH34" s="6" t="s">
        <v>142</v>
      </c>
      <c r="AI34" s="6">
        <v>2.4359999999999999</v>
      </c>
      <c r="AJ34" s="6">
        <v>0.79</v>
      </c>
      <c r="AK34" s="13">
        <v>6.9000000000000006E-2</v>
      </c>
      <c r="AL34" s="6">
        <v>0.15190000000000001</v>
      </c>
      <c r="AM34" s="6">
        <v>0.62</v>
      </c>
      <c r="AN34" s="6">
        <v>0.25747344700000002</v>
      </c>
      <c r="AO34" s="259"/>
      <c r="AP34" s="6"/>
      <c r="AQ34" s="6"/>
      <c r="AR34" s="256"/>
      <c r="AS34" s="262"/>
    </row>
    <row r="35" spans="16:60" x14ac:dyDescent="0.35">
      <c r="AH35" s="257" t="s">
        <v>143</v>
      </c>
      <c r="AI35" s="257">
        <v>2.4380000000000002</v>
      </c>
      <c r="AJ35" s="257">
        <v>1.4</v>
      </c>
      <c r="AK35" s="258">
        <v>0.12</v>
      </c>
      <c r="AL35" s="257">
        <v>0.15329999999999999</v>
      </c>
      <c r="AM35" s="257">
        <v>1.23</v>
      </c>
      <c r="AN35" s="257"/>
      <c r="AO35" s="6"/>
      <c r="AP35" s="6"/>
      <c r="AQ35" s="6"/>
      <c r="AR35" s="256"/>
      <c r="AS35" s="263"/>
    </row>
    <row r="36" spans="16:60" x14ac:dyDescent="0.35">
      <c r="AH36" s="6" t="s">
        <v>144</v>
      </c>
      <c r="AI36" s="6">
        <v>2.44</v>
      </c>
      <c r="AJ36" s="6">
        <v>0.9</v>
      </c>
      <c r="AK36" s="13">
        <v>7.2999999999999995E-2</v>
      </c>
      <c r="AL36" s="6">
        <v>0.1641</v>
      </c>
      <c r="AM36" s="6">
        <v>0.73</v>
      </c>
      <c r="AN36" s="6">
        <v>0.29615952699999998</v>
      </c>
      <c r="AO36" s="6" t="s">
        <v>145</v>
      </c>
      <c r="AP36" s="6">
        <v>0.29440106900000002</v>
      </c>
      <c r="AQ36" s="6">
        <v>2.4868350000000002E-3</v>
      </c>
      <c r="AR36" s="256">
        <v>0.01</v>
      </c>
      <c r="AS36" s="262"/>
    </row>
    <row r="37" spans="16:60" x14ac:dyDescent="0.35">
      <c r="AH37" s="6" t="s">
        <v>146</v>
      </c>
      <c r="AI37" s="6">
        <v>2.4409999999999998</v>
      </c>
      <c r="AJ37" s="6">
        <v>0.89</v>
      </c>
      <c r="AK37" s="13">
        <v>7.0999999999999994E-2</v>
      </c>
      <c r="AL37" s="6">
        <v>0.16750000000000001</v>
      </c>
      <c r="AM37" s="6">
        <v>0.72</v>
      </c>
      <c r="AN37" s="6">
        <v>0.292642611</v>
      </c>
      <c r="AO37" s="6"/>
      <c r="AP37" s="6"/>
      <c r="AQ37" s="6"/>
      <c r="AR37" s="256"/>
      <c r="AS37" s="263"/>
    </row>
    <row r="38" spans="16:60" x14ac:dyDescent="0.35">
      <c r="AH38" s="6" t="s">
        <v>147</v>
      </c>
      <c r="AI38" s="6">
        <v>2.4409999999999998</v>
      </c>
      <c r="AJ38" s="6">
        <v>0.82</v>
      </c>
      <c r="AK38" s="13">
        <v>7.2999999999999995E-2</v>
      </c>
      <c r="AL38" s="6">
        <v>0.15310000000000001</v>
      </c>
      <c r="AM38" s="6">
        <v>0.65</v>
      </c>
      <c r="AN38" s="6">
        <v>0.26802419599999999</v>
      </c>
      <c r="AO38" s="6"/>
      <c r="AP38" s="6"/>
      <c r="AQ38" s="6"/>
      <c r="AR38" s="256"/>
      <c r="AS38" s="262"/>
    </row>
    <row r="39" spans="16:60" x14ac:dyDescent="0.35">
      <c r="AH39" s="6" t="s">
        <v>148</v>
      </c>
      <c r="AI39" s="6">
        <v>2.4409999999999998</v>
      </c>
      <c r="AJ39" s="6">
        <v>0.88</v>
      </c>
      <c r="AK39" s="13">
        <v>7.1999999999999995E-2</v>
      </c>
      <c r="AL39" s="6">
        <v>0.16400000000000001</v>
      </c>
      <c r="AM39" s="6">
        <v>0.71</v>
      </c>
      <c r="AN39" s="6">
        <v>0.28912569500000002</v>
      </c>
      <c r="AO39" s="6" t="s">
        <v>149</v>
      </c>
      <c r="AP39" s="6">
        <v>0.29381491599999998</v>
      </c>
      <c r="AQ39" s="6">
        <v>2.8426897E-2</v>
      </c>
      <c r="AR39" s="256">
        <v>0.1</v>
      </c>
      <c r="AS39" s="262"/>
    </row>
    <row r="40" spans="16:60" x14ac:dyDescent="0.35">
      <c r="AH40" s="6" t="s">
        <v>150</v>
      </c>
      <c r="AI40" s="6">
        <v>2.4420000000000002</v>
      </c>
      <c r="AJ40" s="6">
        <v>0.98</v>
      </c>
      <c r="AK40" s="13">
        <v>8.2000000000000003E-2</v>
      </c>
      <c r="AL40" s="6">
        <v>0.1623</v>
      </c>
      <c r="AM40" s="6">
        <v>0.81</v>
      </c>
      <c r="AN40" s="6">
        <v>0.32429485800000002</v>
      </c>
      <c r="AO40" s="6"/>
      <c r="AP40" s="6"/>
      <c r="AQ40" s="6"/>
      <c r="AR40" s="6"/>
      <c r="AS40" s="262"/>
    </row>
    <row r="41" spans="16:60" x14ac:dyDescent="0.35"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262"/>
    </row>
    <row r="42" spans="16:60" x14ac:dyDescent="0.35"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262"/>
    </row>
    <row r="43" spans="16:60" x14ac:dyDescent="0.35"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262"/>
    </row>
    <row r="44" spans="16:60" x14ac:dyDescent="0.35">
      <c r="AH44" s="6"/>
      <c r="AI44" s="261"/>
      <c r="AJ44" s="260"/>
      <c r="AK44" s="260"/>
      <c r="AQ44" s="6"/>
      <c r="AR44" s="6"/>
      <c r="AS44" s="262"/>
    </row>
    <row r="45" spans="16:60" x14ac:dyDescent="0.35">
      <c r="AH45" s="6"/>
      <c r="AI45" s="261"/>
      <c r="AJ45" s="261"/>
      <c r="AK45" s="261"/>
      <c r="AQ45" s="6"/>
      <c r="AR45" s="6"/>
      <c r="AS45" s="263"/>
    </row>
    <row r="46" spans="16:60" x14ac:dyDescent="0.35">
      <c r="AH46" s="6"/>
      <c r="AI46" s="261"/>
      <c r="AJ46" s="260"/>
      <c r="AK46" s="260"/>
      <c r="AQ46" s="6"/>
      <c r="AR46" s="6"/>
      <c r="AS46" s="262"/>
    </row>
    <row r="47" spans="16:60" x14ac:dyDescent="0.35">
      <c r="AH47" s="6"/>
      <c r="AQ47" s="6"/>
      <c r="AR47" s="6"/>
      <c r="AS47" s="263"/>
    </row>
    <row r="48" spans="16:60" x14ac:dyDescent="0.35">
      <c r="AH48" s="6"/>
      <c r="AQ48" s="6"/>
      <c r="AR48" s="6"/>
      <c r="AS48" s="262"/>
    </row>
    <row r="49" spans="34:45" x14ac:dyDescent="0.35">
      <c r="AH49" s="6"/>
      <c r="AQ49" s="6"/>
      <c r="AR49" s="6"/>
      <c r="AS49" s="263"/>
    </row>
    <row r="50" spans="34:45" x14ac:dyDescent="0.35">
      <c r="AH50" s="6"/>
      <c r="AQ50" s="6"/>
      <c r="AR50" s="6"/>
      <c r="AS50" s="262"/>
    </row>
    <row r="51" spans="34:45" x14ac:dyDescent="0.35">
      <c r="AH51" s="6"/>
      <c r="AQ51" s="6"/>
      <c r="AR51" s="6"/>
      <c r="AS51" s="262"/>
    </row>
    <row r="52" spans="34:45" x14ac:dyDescent="0.35">
      <c r="AH52" s="6"/>
      <c r="AQ52" s="6"/>
      <c r="AR52" s="6"/>
      <c r="AS52" s="263"/>
    </row>
    <row r="53" spans="34:45" x14ac:dyDescent="0.35">
      <c r="AH53" s="6"/>
      <c r="AQ53" s="6"/>
      <c r="AR53" s="6"/>
      <c r="AS53" s="263"/>
    </row>
    <row r="54" spans="34:45" x14ac:dyDescent="0.35">
      <c r="AH54" s="6"/>
      <c r="AQ54" s="6"/>
      <c r="AR54" s="6"/>
      <c r="AS54" s="263"/>
    </row>
    <row r="55" spans="34:45" x14ac:dyDescent="0.35">
      <c r="AH55" s="6"/>
      <c r="AQ55" s="6"/>
      <c r="AR55" s="6"/>
      <c r="AS55" s="262"/>
    </row>
    <row r="56" spans="34:45" x14ac:dyDescent="0.35">
      <c r="AH56" s="6"/>
      <c r="AQ56" s="6"/>
      <c r="AR56" s="6"/>
      <c r="AS56" s="262"/>
    </row>
    <row r="57" spans="34:45" x14ac:dyDescent="0.35">
      <c r="AH57" s="6"/>
      <c r="AQ57" s="6"/>
      <c r="AR57" s="6"/>
      <c r="AS57" s="262"/>
    </row>
    <row r="58" spans="34:45" x14ac:dyDescent="0.35">
      <c r="AH58" s="6"/>
      <c r="AQ58" s="6"/>
      <c r="AR58" s="6"/>
      <c r="AS58" s="262"/>
    </row>
    <row r="59" spans="34:45" x14ac:dyDescent="0.35"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262"/>
    </row>
    <row r="60" spans="34:45" x14ac:dyDescent="0.35"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262"/>
    </row>
    <row r="80" ht="16" thickBot="1" x14ac:dyDescent="0.4"/>
    <row r="81" spans="1:16" ht="16" thickBot="1" x14ac:dyDescent="0.4">
      <c r="A81" s="291" t="s">
        <v>80</v>
      </c>
      <c r="B81" s="236" t="s">
        <v>86</v>
      </c>
      <c r="C81" s="155" t="s">
        <v>87</v>
      </c>
      <c r="D81" s="157" t="s">
        <v>88</v>
      </c>
      <c r="F81" s="291" t="s">
        <v>89</v>
      </c>
      <c r="G81" s="236" t="s">
        <v>86</v>
      </c>
      <c r="H81" s="155" t="s">
        <v>87</v>
      </c>
      <c r="I81" s="157" t="s">
        <v>88</v>
      </c>
      <c r="K81" s="291" t="s">
        <v>80</v>
      </c>
      <c r="L81" s="236" t="s">
        <v>86</v>
      </c>
      <c r="M81" s="155" t="s">
        <v>87</v>
      </c>
      <c r="N81" s="291" t="s">
        <v>80</v>
      </c>
      <c r="O81" t="s">
        <v>203</v>
      </c>
      <c r="P81" t="s">
        <v>87</v>
      </c>
    </row>
    <row r="82" spans="1:16" x14ac:dyDescent="0.35">
      <c r="A82" s="237" t="s">
        <v>90</v>
      </c>
      <c r="B82" s="238">
        <v>-5.2169277709323454E-2</v>
      </c>
      <c r="C82" s="239">
        <v>9.4328199260693538E-2</v>
      </c>
      <c r="D82" s="239">
        <v>-8.1094584286803828E-3</v>
      </c>
      <c r="F82" s="240">
        <v>1</v>
      </c>
      <c r="G82" s="241">
        <v>1.9843777544623189E-3</v>
      </c>
      <c r="H82" s="242">
        <v>2.9356483362032323E-2</v>
      </c>
      <c r="I82" s="242">
        <v>3.4311325583191118E-3</v>
      </c>
      <c r="K82" s="237" t="s">
        <v>90</v>
      </c>
      <c r="L82" s="238">
        <v>-5.2169277709323454E-2</v>
      </c>
      <c r="M82" s="239">
        <v>9.4328199260693538E-2</v>
      </c>
      <c r="N82" s="237" t="s">
        <v>90</v>
      </c>
      <c r="O82" s="255">
        <f t="shared" ref="O82:P85" si="2">L82+0.052</f>
        <v>-1.6927770932345654E-4</v>
      </c>
      <c r="P82" s="255">
        <f t="shared" si="2"/>
        <v>0.14632819926069354</v>
      </c>
    </row>
    <row r="83" spans="1:16" x14ac:dyDescent="0.35">
      <c r="A83" s="243" t="s">
        <v>91</v>
      </c>
      <c r="B83" s="244">
        <v>-9.2831664751901067E-3</v>
      </c>
      <c r="C83" s="245">
        <v>0.28709546474095959</v>
      </c>
      <c r="D83" s="245">
        <v>3.4304557142075608E-2</v>
      </c>
      <c r="F83" s="246">
        <v>2</v>
      </c>
      <c r="G83" s="247">
        <v>8.3006689805795988E-4</v>
      </c>
      <c r="H83" s="248">
        <v>3.1097565527025157E-2</v>
      </c>
      <c r="I83" s="248">
        <v>1.8546566432280889E-3</v>
      </c>
      <c r="K83" s="243" t="s">
        <v>91</v>
      </c>
      <c r="L83" s="244">
        <v>-9.2831664751901067E-3</v>
      </c>
      <c r="M83" s="245">
        <v>0.28709546474095959</v>
      </c>
      <c r="N83" s="243" t="s">
        <v>91</v>
      </c>
      <c r="O83" s="255">
        <f t="shared" si="2"/>
        <v>4.2716833524809893E-2</v>
      </c>
      <c r="P83" s="255">
        <f t="shared" si="2"/>
        <v>0.33909546474095958</v>
      </c>
    </row>
    <row r="84" spans="1:16" x14ac:dyDescent="0.35">
      <c r="A84" s="243" t="s">
        <v>92</v>
      </c>
      <c r="B84" s="244">
        <v>-7.0827178729689841E-3</v>
      </c>
      <c r="C84" s="245">
        <v>0.18086875649652609</v>
      </c>
      <c r="D84" s="245">
        <v>4.542480442037309E-2</v>
      </c>
      <c r="F84" s="246">
        <v>3</v>
      </c>
      <c r="G84" s="247">
        <v>2.9091430029339629E-3</v>
      </c>
      <c r="H84" s="248">
        <v>1.7952020999404551E-2</v>
      </c>
      <c r="I84" s="248">
        <v>8.8465545852851515E-3</v>
      </c>
      <c r="K84" s="243" t="s">
        <v>92</v>
      </c>
      <c r="L84" s="244">
        <v>-7.0827178729689841E-3</v>
      </c>
      <c r="M84" s="245">
        <v>0.18086875649652609</v>
      </c>
      <c r="N84" s="243" t="s">
        <v>92</v>
      </c>
      <c r="O84" s="255">
        <f t="shared" si="2"/>
        <v>4.4917282127031014E-2</v>
      </c>
      <c r="P84" s="255">
        <f t="shared" si="2"/>
        <v>0.23286875649652608</v>
      </c>
    </row>
    <row r="85" spans="1:16" ht="16" thickBot="1" x14ac:dyDescent="0.4">
      <c r="A85" s="249" t="s">
        <v>93</v>
      </c>
      <c r="B85" s="244">
        <v>-2.3320220896147409E-2</v>
      </c>
      <c r="C85" s="245">
        <v>0.15687251360971524</v>
      </c>
      <c r="D85" s="245">
        <v>1.7659521566164141E-2</v>
      </c>
      <c r="F85" s="250">
        <v>4</v>
      </c>
      <c r="G85" s="247">
        <v>1.2512785951698057E-2</v>
      </c>
      <c r="H85" s="248">
        <v>5.0734097106980396E-2</v>
      </c>
      <c r="I85" s="248">
        <v>5.0649458424676923E-3</v>
      </c>
      <c r="K85" s="249" t="s">
        <v>93</v>
      </c>
      <c r="L85" s="244">
        <v>-2.3320220896147409E-2</v>
      </c>
      <c r="M85" s="245">
        <v>0.15687251360971524</v>
      </c>
      <c r="N85" s="249" t="s">
        <v>93</v>
      </c>
      <c r="O85" s="255">
        <f t="shared" si="2"/>
        <v>2.8679779103852589E-2</v>
      </c>
      <c r="P85" s="255">
        <f t="shared" si="2"/>
        <v>0.20887251360971523</v>
      </c>
    </row>
    <row r="86" spans="1:16" x14ac:dyDescent="0.35">
      <c r="N86"/>
    </row>
    <row r="87" spans="1:16" x14ac:dyDescent="0.35">
      <c r="N87"/>
    </row>
    <row r="88" spans="1:16" x14ac:dyDescent="0.35">
      <c r="N88"/>
    </row>
    <row r="89" spans="1:16" x14ac:dyDescent="0.35">
      <c r="N89"/>
    </row>
    <row r="90" spans="1:16" x14ac:dyDescent="0.35">
      <c r="N90"/>
    </row>
    <row r="91" spans="1:16" x14ac:dyDescent="0.35">
      <c r="N91"/>
    </row>
    <row r="92" spans="1:16" x14ac:dyDescent="0.35">
      <c r="N92"/>
    </row>
    <row r="93" spans="1:16" x14ac:dyDescent="0.35">
      <c r="N93"/>
    </row>
    <row r="94" spans="1:16" x14ac:dyDescent="0.35">
      <c r="N94"/>
    </row>
    <row r="95" spans="1:16" x14ac:dyDescent="0.35">
      <c r="N95"/>
    </row>
    <row r="96" spans="1:16" x14ac:dyDescent="0.35">
      <c r="N96"/>
    </row>
    <row r="97" spans="14:14" x14ac:dyDescent="0.35">
      <c r="N97"/>
    </row>
    <row r="98" spans="14:14" x14ac:dyDescent="0.35">
      <c r="N98"/>
    </row>
    <row r="99" spans="14:14" x14ac:dyDescent="0.35">
      <c r="N99"/>
    </row>
    <row r="100" spans="14:14" x14ac:dyDescent="0.35">
      <c r="N100"/>
    </row>
    <row r="101" spans="14:14" x14ac:dyDescent="0.35">
      <c r="N101"/>
    </row>
    <row r="102" spans="14:14" x14ac:dyDescent="0.35">
      <c r="N102"/>
    </row>
    <row r="103" spans="14:14" x14ac:dyDescent="0.35">
      <c r="N103"/>
    </row>
    <row r="104" spans="14:14" x14ac:dyDescent="0.35">
      <c r="N104"/>
    </row>
    <row r="105" spans="14:14" x14ac:dyDescent="0.35">
      <c r="N105"/>
    </row>
    <row r="106" spans="14:14" x14ac:dyDescent="0.35">
      <c r="N106"/>
    </row>
    <row r="107" spans="14:14" x14ac:dyDescent="0.35">
      <c r="N107"/>
    </row>
    <row r="108" spans="14:14" x14ac:dyDescent="0.35">
      <c r="N108"/>
    </row>
    <row r="109" spans="14:14" x14ac:dyDescent="0.35">
      <c r="N109"/>
    </row>
  </sheetData>
  <mergeCells count="2">
    <mergeCell ref="A16:B17"/>
    <mergeCell ref="C16:G17"/>
  </mergeCells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52"/>
  <sheetViews>
    <sheetView topLeftCell="N9" workbookViewId="0">
      <selection activeCell="C1" sqref="C1:G2"/>
    </sheetView>
  </sheetViews>
  <sheetFormatPr baseColWidth="10" defaultRowHeight="15.5" x14ac:dyDescent="0.35"/>
  <cols>
    <col min="13" max="13" width="10.83203125" style="70"/>
  </cols>
  <sheetData>
    <row r="1" spans="1:19" x14ac:dyDescent="0.35">
      <c r="A1" s="352">
        <v>42509</v>
      </c>
      <c r="B1" s="367"/>
      <c r="C1" s="355" t="s">
        <v>152</v>
      </c>
      <c r="D1" s="355"/>
      <c r="E1" s="355"/>
      <c r="F1" s="355"/>
      <c r="G1" s="355"/>
    </row>
    <row r="2" spans="1:19" x14ac:dyDescent="0.35">
      <c r="A2" s="367"/>
      <c r="B2" s="367"/>
      <c r="C2" s="355"/>
      <c r="D2" s="355"/>
      <c r="E2" s="355"/>
      <c r="F2" s="355"/>
      <c r="G2" s="355"/>
    </row>
    <row r="4" spans="1:19" ht="16" thickBot="1" x14ac:dyDescent="0.4"/>
    <row r="5" spans="1:19" ht="16" thickBot="1" x14ac:dyDescent="0.4">
      <c r="A5" s="235" t="s">
        <v>97</v>
      </c>
      <c r="B5" s="236" t="s">
        <v>86</v>
      </c>
      <c r="C5" s="155" t="s">
        <v>87</v>
      </c>
      <c r="E5" s="235" t="s">
        <v>89</v>
      </c>
      <c r="F5" s="236" t="s">
        <v>86</v>
      </c>
      <c r="G5" s="155" t="s">
        <v>87</v>
      </c>
      <c r="H5" s="272"/>
      <c r="K5" s="72">
        <v>42509</v>
      </c>
      <c r="O5" t="s">
        <v>2</v>
      </c>
      <c r="P5" t="s">
        <v>3</v>
      </c>
      <c r="Q5" t="s">
        <v>4</v>
      </c>
      <c r="R5" t="s">
        <v>5</v>
      </c>
    </row>
    <row r="6" spans="1:19" x14ac:dyDescent="0.35">
      <c r="A6" s="246" t="s">
        <v>153</v>
      </c>
      <c r="B6" s="244">
        <v>0.22145986074606905</v>
      </c>
      <c r="C6" s="245">
        <v>0.26849264536358186</v>
      </c>
      <c r="E6" s="246" t="s">
        <v>153</v>
      </c>
      <c r="F6" s="247">
        <v>1.2778536875133516E-2</v>
      </c>
      <c r="G6" s="248">
        <v>1.9432201324024082E-2</v>
      </c>
      <c r="H6" s="273"/>
      <c r="N6">
        <v>0</v>
      </c>
      <c r="O6">
        <v>2.34</v>
      </c>
      <c r="P6" s="172">
        <v>0.5</v>
      </c>
      <c r="Q6" s="100">
        <v>4.1000000000000002E-2</v>
      </c>
      <c r="R6">
        <v>0.16439999999999999</v>
      </c>
      <c r="S6">
        <f>P6-$C$3</f>
        <v>0.5</v>
      </c>
    </row>
    <row r="7" spans="1:19" x14ac:dyDescent="0.35">
      <c r="A7" s="246" t="s">
        <v>154</v>
      </c>
      <c r="B7" s="244">
        <v>0.20854890026283024</v>
      </c>
      <c r="C7" s="245">
        <v>0.33489187070595289</v>
      </c>
      <c r="E7" s="246" t="s">
        <v>154</v>
      </c>
      <c r="F7" s="247">
        <v>1.814203492682807E-2</v>
      </c>
      <c r="G7" s="248">
        <v>5.759208741087677E-2</v>
      </c>
      <c r="H7" s="273"/>
      <c r="N7">
        <v>0</v>
      </c>
      <c r="O7">
        <v>2.3439999999999999</v>
      </c>
      <c r="P7" s="172">
        <v>0.48</v>
      </c>
      <c r="Q7" s="100">
        <v>3.5999999999999997E-2</v>
      </c>
      <c r="R7">
        <v>0.17910000000000001</v>
      </c>
      <c r="S7">
        <f t="shared" ref="S7:S17" si="0">P7-$C$3</f>
        <v>0.48</v>
      </c>
    </row>
    <row r="8" spans="1:19" ht="16" thickBot="1" x14ac:dyDescent="0.4">
      <c r="A8" s="250" t="s">
        <v>155</v>
      </c>
      <c r="B8" s="244">
        <v>0.20762668879974178</v>
      </c>
      <c r="C8" s="245">
        <v>0.36255821459860749</v>
      </c>
      <c r="E8" s="250" t="s">
        <v>155</v>
      </c>
      <c r="F8" s="247">
        <v>6.9625438606268622E-3</v>
      </c>
      <c r="G8" s="248">
        <v>4.2261038363589583E-2</v>
      </c>
      <c r="H8" s="273"/>
      <c r="N8">
        <v>0.1</v>
      </c>
      <c r="O8">
        <v>2.3439999999999999</v>
      </c>
      <c r="P8" s="172">
        <v>0.76</v>
      </c>
      <c r="Q8" s="100">
        <v>5.5E-2</v>
      </c>
      <c r="R8">
        <v>0.1822</v>
      </c>
      <c r="S8">
        <f t="shared" si="0"/>
        <v>0.76</v>
      </c>
    </row>
    <row r="9" spans="1:19" x14ac:dyDescent="0.35">
      <c r="N9">
        <v>0.1</v>
      </c>
      <c r="O9">
        <v>2.3370000000000002</v>
      </c>
      <c r="P9" s="172">
        <v>0.69</v>
      </c>
      <c r="Q9" s="100">
        <v>5.7000000000000002E-2</v>
      </c>
      <c r="R9">
        <v>0.16039999999999999</v>
      </c>
      <c r="S9">
        <f t="shared" si="0"/>
        <v>0.69</v>
      </c>
    </row>
    <row r="10" spans="1:19" x14ac:dyDescent="0.35">
      <c r="N10">
        <v>0.25</v>
      </c>
      <c r="O10">
        <v>2.3410000000000002</v>
      </c>
      <c r="P10" s="172">
        <v>1.3</v>
      </c>
      <c r="Q10" s="100">
        <v>9.5000000000000001E-2</v>
      </c>
      <c r="R10">
        <v>0.17810000000000001</v>
      </c>
      <c r="S10">
        <f t="shared" si="0"/>
        <v>1.3</v>
      </c>
    </row>
    <row r="11" spans="1:19" ht="16" thickBot="1" x14ac:dyDescent="0.4">
      <c r="N11">
        <v>0.25</v>
      </c>
      <c r="O11">
        <v>2.3420000000000001</v>
      </c>
      <c r="P11" s="172">
        <v>1.4</v>
      </c>
      <c r="Q11" s="100">
        <v>0.1</v>
      </c>
      <c r="R11">
        <v>0.18060000000000001</v>
      </c>
      <c r="S11">
        <f t="shared" si="0"/>
        <v>1.4</v>
      </c>
    </row>
    <row r="12" spans="1:19" ht="16" thickBot="1" x14ac:dyDescent="0.4">
      <c r="A12" s="235" t="s">
        <v>97</v>
      </c>
      <c r="B12" s="251" t="s">
        <v>98</v>
      </c>
      <c r="N12">
        <v>0.5</v>
      </c>
      <c r="O12">
        <v>2.343</v>
      </c>
      <c r="P12" s="172">
        <v>2.2000000000000002</v>
      </c>
      <c r="Q12" s="100">
        <v>0.15</v>
      </c>
      <c r="R12">
        <v>0.19289999999999999</v>
      </c>
      <c r="S12">
        <f t="shared" si="0"/>
        <v>2.2000000000000002</v>
      </c>
    </row>
    <row r="13" spans="1:19" x14ac:dyDescent="0.35">
      <c r="A13" s="246" t="s">
        <v>153</v>
      </c>
      <c r="B13" s="238">
        <f>C6-B6</f>
        <v>4.7032784617512813E-2</v>
      </c>
      <c r="N13">
        <v>0.5</v>
      </c>
      <c r="O13">
        <v>2.3410000000000002</v>
      </c>
      <c r="P13" s="172">
        <v>2.2999999999999998</v>
      </c>
      <c r="Q13" s="100">
        <v>0.17</v>
      </c>
      <c r="R13">
        <v>0.1767</v>
      </c>
      <c r="S13">
        <f t="shared" si="0"/>
        <v>2.2999999999999998</v>
      </c>
    </row>
    <row r="14" spans="1:19" x14ac:dyDescent="0.35">
      <c r="A14" s="246" t="s">
        <v>154</v>
      </c>
      <c r="B14" s="238">
        <f>C7-B7</f>
        <v>0.12634297044312265</v>
      </c>
      <c r="N14">
        <v>0.75</v>
      </c>
      <c r="O14">
        <v>2.347</v>
      </c>
      <c r="P14" s="172">
        <v>3.1</v>
      </c>
      <c r="Q14" s="100">
        <v>0.22</v>
      </c>
      <c r="R14">
        <v>0.18149999999999999</v>
      </c>
      <c r="S14">
        <f t="shared" si="0"/>
        <v>3.1</v>
      </c>
    </row>
    <row r="15" spans="1:19" ht="16" thickBot="1" x14ac:dyDescent="0.4">
      <c r="A15" s="250" t="s">
        <v>155</v>
      </c>
      <c r="B15" s="238">
        <f>C8-B8</f>
        <v>0.15493152579886571</v>
      </c>
      <c r="N15">
        <v>0.75</v>
      </c>
      <c r="O15">
        <v>2.3450000000000002</v>
      </c>
      <c r="P15" s="172">
        <v>3.2</v>
      </c>
      <c r="Q15" s="100">
        <v>0.24</v>
      </c>
      <c r="R15">
        <v>0.1757</v>
      </c>
      <c r="S15">
        <f t="shared" si="0"/>
        <v>3.2</v>
      </c>
    </row>
    <row r="16" spans="1:19" x14ac:dyDescent="0.35">
      <c r="N16">
        <v>1</v>
      </c>
      <c r="O16">
        <v>2.3420000000000001</v>
      </c>
      <c r="P16" s="172">
        <v>4</v>
      </c>
      <c r="Q16" s="100">
        <v>0.28999999999999998</v>
      </c>
      <c r="R16">
        <v>0.18260000000000001</v>
      </c>
      <c r="S16">
        <f t="shared" si="0"/>
        <v>4</v>
      </c>
    </row>
    <row r="17" spans="14:28" x14ac:dyDescent="0.35">
      <c r="N17">
        <v>1</v>
      </c>
      <c r="O17">
        <v>2.347</v>
      </c>
      <c r="P17" s="172">
        <v>4.0999999999999996</v>
      </c>
      <c r="Q17" s="100">
        <v>0.3</v>
      </c>
      <c r="R17">
        <v>0.1782</v>
      </c>
      <c r="S17">
        <f t="shared" si="0"/>
        <v>4.0999999999999996</v>
      </c>
    </row>
    <row r="18" spans="14:28" x14ac:dyDescent="0.35">
      <c r="R18" s="100"/>
    </row>
    <row r="19" spans="14:28" x14ac:dyDescent="0.35">
      <c r="R19" s="100"/>
    </row>
    <row r="20" spans="14:28" x14ac:dyDescent="0.35">
      <c r="N20" s="68" t="s">
        <v>6</v>
      </c>
      <c r="O20" s="68" t="s">
        <v>2</v>
      </c>
      <c r="P20" s="68" t="s">
        <v>3</v>
      </c>
      <c r="Q20" s="68" t="s">
        <v>4</v>
      </c>
      <c r="R20" s="68" t="s">
        <v>5</v>
      </c>
      <c r="S20" s="100" t="s">
        <v>100</v>
      </c>
    </row>
    <row r="21" spans="14:28" x14ac:dyDescent="0.35">
      <c r="N21" s="274" t="s">
        <v>113</v>
      </c>
      <c r="O21" s="172">
        <v>2.339</v>
      </c>
      <c r="P21" s="172">
        <v>0.73</v>
      </c>
      <c r="Q21" s="172">
        <v>0.06</v>
      </c>
      <c r="R21">
        <v>0.1643</v>
      </c>
      <c r="S21">
        <f t="shared" ref="S21:S38" si="1">P21-$C$3</f>
        <v>0.73</v>
      </c>
      <c r="T21">
        <f>(P21+0.0438)/3.6145</f>
        <v>0.21408216904136115</v>
      </c>
    </row>
    <row r="22" spans="14:28" x14ac:dyDescent="0.35">
      <c r="N22" s="274" t="s">
        <v>114</v>
      </c>
      <c r="O22" s="172">
        <v>2.343</v>
      </c>
      <c r="P22" s="172">
        <v>0.81</v>
      </c>
      <c r="Q22" s="172">
        <v>6.2E-2</v>
      </c>
      <c r="R22">
        <v>0.1736</v>
      </c>
      <c r="S22">
        <f t="shared" si="1"/>
        <v>0.81</v>
      </c>
      <c r="T22">
        <f t="shared" ref="T22:T38" si="2">(P22+0.0438)/3.6145</f>
        <v>0.23621524415548484</v>
      </c>
      <c r="U22" t="s">
        <v>115</v>
      </c>
      <c r="V22">
        <f>AVERAGE(T21:T23)</f>
        <v>0.22145986074606905</v>
      </c>
      <c r="W22">
        <f>STDEV(T21:T23)</f>
        <v>1.2778536875133516E-2</v>
      </c>
    </row>
    <row r="23" spans="14:28" x14ac:dyDescent="0.35">
      <c r="N23" s="274" t="s">
        <v>116</v>
      </c>
      <c r="O23" s="172">
        <v>2.3370000000000002</v>
      </c>
      <c r="P23" s="172">
        <v>0.73</v>
      </c>
      <c r="Q23" s="172">
        <v>6.6000000000000003E-2</v>
      </c>
      <c r="R23">
        <v>0.14799999999999999</v>
      </c>
      <c r="S23">
        <f t="shared" si="1"/>
        <v>0.73</v>
      </c>
      <c r="T23">
        <f t="shared" si="2"/>
        <v>0.21408216904136115</v>
      </c>
    </row>
    <row r="24" spans="14:28" x14ac:dyDescent="0.35">
      <c r="N24" s="275" t="s">
        <v>127</v>
      </c>
      <c r="O24" s="172">
        <v>2.34</v>
      </c>
      <c r="P24" s="172">
        <v>0.65</v>
      </c>
      <c r="Q24" s="172">
        <v>5.8000000000000003E-2</v>
      </c>
      <c r="R24" s="100">
        <v>0.15290000000000001</v>
      </c>
      <c r="S24">
        <f t="shared" si="1"/>
        <v>0.65</v>
      </c>
      <c r="T24">
        <f t="shared" si="2"/>
        <v>0.1919490939272375</v>
      </c>
    </row>
    <row r="25" spans="14:28" x14ac:dyDescent="0.35">
      <c r="N25" s="275" t="s">
        <v>128</v>
      </c>
      <c r="O25" s="172">
        <v>2.3410000000000002</v>
      </c>
      <c r="P25" s="172">
        <v>0.7</v>
      </c>
      <c r="Q25" s="172">
        <v>6.0999999999999999E-2</v>
      </c>
      <c r="R25" s="100">
        <v>0.15590000000000001</v>
      </c>
      <c r="S25">
        <f t="shared" si="1"/>
        <v>0.7</v>
      </c>
      <c r="T25">
        <f t="shared" si="2"/>
        <v>0.20578226587356477</v>
      </c>
      <c r="U25" t="s">
        <v>129</v>
      </c>
      <c r="V25">
        <f>AVERAGE(T24:T26)</f>
        <v>0.20854890026283024</v>
      </c>
      <c r="W25">
        <f>STDEV(T24:T26)</f>
        <v>1.814203492682807E-2</v>
      </c>
    </row>
    <row r="26" spans="14:28" x14ac:dyDescent="0.35">
      <c r="N26" s="275" t="s">
        <v>130</v>
      </c>
      <c r="O26" s="172">
        <v>2.3380000000000001</v>
      </c>
      <c r="P26" s="172">
        <v>0.78</v>
      </c>
      <c r="Q26" s="172">
        <v>6.4000000000000001E-2</v>
      </c>
      <c r="R26" s="100">
        <v>0.1643</v>
      </c>
      <c r="S26">
        <f t="shared" si="1"/>
        <v>0.78</v>
      </c>
      <c r="T26">
        <f t="shared" si="2"/>
        <v>0.22791534098768848</v>
      </c>
    </row>
    <row r="27" spans="14:28" x14ac:dyDescent="0.35">
      <c r="N27" s="274" t="s">
        <v>139</v>
      </c>
      <c r="O27" s="172">
        <v>2.3380000000000001</v>
      </c>
      <c r="P27" s="172">
        <v>0.68</v>
      </c>
      <c r="Q27" s="172">
        <v>5.3999999999999999E-2</v>
      </c>
      <c r="R27" s="100">
        <v>0.16800000000000001</v>
      </c>
      <c r="S27">
        <f t="shared" si="1"/>
        <v>0.68</v>
      </c>
      <c r="T27">
        <f t="shared" si="2"/>
        <v>0.20024899709503388</v>
      </c>
    </row>
    <row r="28" spans="14:28" x14ac:dyDescent="0.35">
      <c r="N28" s="274" t="s">
        <v>140</v>
      </c>
      <c r="O28" s="172">
        <v>2.3359999999999999</v>
      </c>
      <c r="P28" s="172">
        <v>0.73</v>
      </c>
      <c r="Q28" s="172">
        <v>5.8999999999999997E-2</v>
      </c>
      <c r="R28" s="100">
        <v>0.16550000000000001</v>
      </c>
      <c r="S28">
        <f t="shared" si="1"/>
        <v>0.73</v>
      </c>
      <c r="T28">
        <f t="shared" si="2"/>
        <v>0.21408216904136115</v>
      </c>
      <c r="U28" t="s">
        <v>141</v>
      </c>
      <c r="V28">
        <f>AVERAGE(T27:T29)</f>
        <v>0.20762668879974178</v>
      </c>
      <c r="W28">
        <f>STDEV(T27:T29)</f>
        <v>6.9625438606268622E-3</v>
      </c>
    </row>
    <row r="29" spans="14:28" x14ac:dyDescent="0.35">
      <c r="N29" s="274" t="s">
        <v>142</v>
      </c>
      <c r="O29" s="172">
        <v>2.339</v>
      </c>
      <c r="P29" s="172">
        <v>0.71</v>
      </c>
      <c r="Q29" s="172">
        <v>5.8000000000000003E-2</v>
      </c>
      <c r="R29" s="100">
        <v>0.1646</v>
      </c>
      <c r="S29">
        <f t="shared" si="1"/>
        <v>0.71</v>
      </c>
      <c r="T29">
        <f t="shared" si="2"/>
        <v>0.20854890026283024</v>
      </c>
    </row>
    <row r="30" spans="14:28" x14ac:dyDescent="0.35">
      <c r="N30" s="275" t="s">
        <v>11</v>
      </c>
      <c r="O30" s="172">
        <v>2.339</v>
      </c>
      <c r="P30" s="172">
        <v>0.86</v>
      </c>
      <c r="Q30" s="172">
        <v>6.2E-2</v>
      </c>
      <c r="R30">
        <v>0.184</v>
      </c>
      <c r="S30">
        <f t="shared" si="1"/>
        <v>0.86</v>
      </c>
      <c r="T30">
        <f t="shared" si="2"/>
        <v>0.25004841610181211</v>
      </c>
    </row>
    <row r="31" spans="14:28" x14ac:dyDescent="0.35">
      <c r="N31" s="275" t="s">
        <v>15</v>
      </c>
      <c r="O31" s="172">
        <v>2.343</v>
      </c>
      <c r="P31" s="172">
        <v>1</v>
      </c>
      <c r="Q31" s="172">
        <v>7.9000000000000001E-2</v>
      </c>
      <c r="R31">
        <v>0.1701</v>
      </c>
      <c r="S31">
        <f t="shared" si="1"/>
        <v>1</v>
      </c>
      <c r="T31">
        <f t="shared" si="2"/>
        <v>0.28878129755152859</v>
      </c>
      <c r="U31" t="s">
        <v>119</v>
      </c>
      <c r="V31">
        <f>AVERAGE(T30:T32)</f>
        <v>0.26849264536358186</v>
      </c>
      <c r="W31">
        <f>STDEV(T30:T32)</f>
        <v>1.9432201324024082E-2</v>
      </c>
      <c r="Y31" s="100"/>
      <c r="Z31" s="100"/>
      <c r="AB31" s="100"/>
    </row>
    <row r="32" spans="14:28" x14ac:dyDescent="0.35">
      <c r="N32" s="275" t="s">
        <v>19</v>
      </c>
      <c r="O32" s="172">
        <v>2.343</v>
      </c>
      <c r="P32" s="172">
        <v>0.92</v>
      </c>
      <c r="Q32" s="172">
        <v>6.9000000000000006E-2</v>
      </c>
      <c r="R32">
        <v>0.17610000000000001</v>
      </c>
      <c r="S32">
        <f t="shared" si="1"/>
        <v>0.92</v>
      </c>
      <c r="T32">
        <f t="shared" si="2"/>
        <v>0.26664822243740488</v>
      </c>
      <c r="U32" s="253"/>
      <c r="Z32" s="100"/>
      <c r="AA32" s="100"/>
    </row>
    <row r="33" spans="14:28" x14ac:dyDescent="0.35">
      <c r="N33" s="274" t="s">
        <v>156</v>
      </c>
      <c r="O33" s="172">
        <v>2.3370000000000002</v>
      </c>
      <c r="P33" s="172">
        <v>1</v>
      </c>
      <c r="Q33" s="172">
        <v>7.4999999999999997E-2</v>
      </c>
      <c r="R33">
        <v>0.18410000000000001</v>
      </c>
      <c r="S33">
        <f t="shared" si="1"/>
        <v>1</v>
      </c>
      <c r="T33">
        <f t="shared" si="2"/>
        <v>0.28878129755152859</v>
      </c>
      <c r="Y33" s="100"/>
      <c r="Z33" s="100"/>
      <c r="AB33" s="100"/>
    </row>
    <row r="34" spans="14:28" x14ac:dyDescent="0.35">
      <c r="N34" s="274" t="s">
        <v>157</v>
      </c>
      <c r="O34" s="172">
        <v>2.343</v>
      </c>
      <c r="P34" s="172">
        <v>1.4</v>
      </c>
      <c r="Q34" s="172">
        <v>9.8000000000000004E-2</v>
      </c>
      <c r="R34">
        <v>0.18729999999999999</v>
      </c>
      <c r="S34">
        <f t="shared" si="1"/>
        <v>1.4</v>
      </c>
      <c r="T34">
        <f t="shared" si="2"/>
        <v>0.39944667312214688</v>
      </c>
      <c r="U34" t="s">
        <v>133</v>
      </c>
      <c r="V34">
        <f>AVERAGE(T33:T35)</f>
        <v>0.33489187070595289</v>
      </c>
      <c r="W34">
        <f>STDEV(T33:T35)</f>
        <v>5.759208741087677E-2</v>
      </c>
      <c r="Z34" s="100"/>
      <c r="AA34" s="100"/>
    </row>
    <row r="35" spans="14:28" x14ac:dyDescent="0.35">
      <c r="N35" s="274" t="s">
        <v>158</v>
      </c>
      <c r="O35" s="172">
        <v>2.3370000000000002</v>
      </c>
      <c r="P35" s="172">
        <v>1.1000000000000001</v>
      </c>
      <c r="Q35" s="172">
        <v>7.5999999999999998E-2</v>
      </c>
      <c r="R35">
        <v>0.1885</v>
      </c>
      <c r="S35">
        <f t="shared" si="1"/>
        <v>1.1000000000000001</v>
      </c>
      <c r="T35">
        <f t="shared" si="2"/>
        <v>0.31644764144418319</v>
      </c>
      <c r="Y35" s="100"/>
      <c r="Z35" s="100"/>
      <c r="AA35" s="100"/>
    </row>
    <row r="36" spans="14:28" x14ac:dyDescent="0.35">
      <c r="N36" s="275" t="s">
        <v>159</v>
      </c>
      <c r="O36" s="172">
        <v>2.3330000000000002</v>
      </c>
      <c r="P36" s="172">
        <v>1.3</v>
      </c>
      <c r="Q36" s="172">
        <v>8.6999999999999994E-2</v>
      </c>
      <c r="R36">
        <v>0.2009</v>
      </c>
      <c r="S36">
        <f t="shared" si="1"/>
        <v>1.3</v>
      </c>
      <c r="T36">
        <f t="shared" si="2"/>
        <v>0.37178032922949233</v>
      </c>
    </row>
    <row r="37" spans="14:28" x14ac:dyDescent="0.35">
      <c r="N37" s="275" t="s">
        <v>160</v>
      </c>
      <c r="O37" s="172">
        <v>2.335</v>
      </c>
      <c r="P37" s="172">
        <v>1.4</v>
      </c>
      <c r="Q37" s="172">
        <v>0.1</v>
      </c>
      <c r="R37">
        <v>0.19070000000000001</v>
      </c>
      <c r="S37">
        <f t="shared" si="1"/>
        <v>1.4</v>
      </c>
      <c r="T37">
        <f t="shared" si="2"/>
        <v>0.39944667312214688</v>
      </c>
      <c r="U37" t="s">
        <v>145</v>
      </c>
      <c r="V37">
        <f>AVERAGE(T36:T38)</f>
        <v>0.36255821459860749</v>
      </c>
      <c r="W37">
        <f>STDEV(T36:T38)</f>
        <v>4.2261038363589583E-2</v>
      </c>
    </row>
    <row r="38" spans="14:28" x14ac:dyDescent="0.35">
      <c r="N38" s="275" t="s">
        <v>161</v>
      </c>
      <c r="O38" s="172">
        <v>2.335</v>
      </c>
      <c r="P38" s="172">
        <v>1.1000000000000001</v>
      </c>
      <c r="Q38" s="172">
        <v>0.08</v>
      </c>
      <c r="R38">
        <v>0.18029999999999999</v>
      </c>
      <c r="S38">
        <f t="shared" si="1"/>
        <v>1.1000000000000001</v>
      </c>
      <c r="T38">
        <f t="shared" si="2"/>
        <v>0.31644764144418319</v>
      </c>
    </row>
    <row r="43" spans="14:28" x14ac:dyDescent="0.35">
      <c r="X43" s="100" t="s">
        <v>2</v>
      </c>
      <c r="Y43" s="100" t="s">
        <v>3</v>
      </c>
      <c r="Z43" t="s">
        <v>4</v>
      </c>
      <c r="AA43" t="s">
        <v>5</v>
      </c>
    </row>
    <row r="44" spans="14:28" x14ac:dyDescent="0.35">
      <c r="X44" s="100">
        <v>2.339</v>
      </c>
      <c r="Y44" s="100">
        <v>0.86</v>
      </c>
      <c r="Z44" s="100">
        <v>6.2E-2</v>
      </c>
      <c r="AA44">
        <v>0.184</v>
      </c>
    </row>
    <row r="45" spans="14:28" x14ac:dyDescent="0.35">
      <c r="X45" s="100">
        <v>2.343</v>
      </c>
      <c r="Y45" s="100">
        <v>1</v>
      </c>
      <c r="Z45" s="100">
        <v>7.9000000000000001E-2</v>
      </c>
      <c r="AA45">
        <v>0.1701</v>
      </c>
    </row>
    <row r="46" spans="14:28" x14ac:dyDescent="0.35">
      <c r="X46" s="100">
        <v>2.343</v>
      </c>
      <c r="Y46" s="100">
        <v>0.92</v>
      </c>
      <c r="Z46" s="100">
        <v>6.9000000000000006E-2</v>
      </c>
      <c r="AA46">
        <v>0.17610000000000001</v>
      </c>
    </row>
    <row r="47" spans="14:28" x14ac:dyDescent="0.35">
      <c r="X47" s="100">
        <v>2.3370000000000002</v>
      </c>
      <c r="Y47" s="100">
        <v>1</v>
      </c>
      <c r="Z47" s="100">
        <v>7.4999999999999997E-2</v>
      </c>
      <c r="AA47">
        <v>0.18410000000000001</v>
      </c>
    </row>
    <row r="48" spans="14:28" x14ac:dyDescent="0.35">
      <c r="X48">
        <v>2.343</v>
      </c>
      <c r="Y48">
        <v>1.4</v>
      </c>
      <c r="Z48" s="100">
        <v>9.8000000000000004E-2</v>
      </c>
      <c r="AA48">
        <v>0.18729999999999999</v>
      </c>
    </row>
    <row r="49" spans="24:27" x14ac:dyDescent="0.35">
      <c r="X49">
        <v>2.3370000000000002</v>
      </c>
      <c r="Y49">
        <v>1.1000000000000001</v>
      </c>
      <c r="Z49" s="100">
        <v>7.5999999999999998E-2</v>
      </c>
      <c r="AA49">
        <v>0.1885</v>
      </c>
    </row>
    <row r="50" spans="24:27" x14ac:dyDescent="0.35">
      <c r="X50">
        <v>2.3330000000000002</v>
      </c>
      <c r="Y50">
        <v>1.3</v>
      </c>
      <c r="Z50" s="100">
        <v>8.6999999999999994E-2</v>
      </c>
      <c r="AA50">
        <v>0.2009</v>
      </c>
    </row>
    <row r="51" spans="24:27" x14ac:dyDescent="0.35">
      <c r="X51">
        <v>2.335</v>
      </c>
      <c r="Y51">
        <v>1.4</v>
      </c>
      <c r="Z51" s="100">
        <v>0.1</v>
      </c>
      <c r="AA51">
        <v>0.19070000000000001</v>
      </c>
    </row>
    <row r="52" spans="24:27" x14ac:dyDescent="0.35">
      <c r="X52">
        <v>2.335</v>
      </c>
      <c r="Y52">
        <v>1.1000000000000001</v>
      </c>
      <c r="Z52" s="100">
        <v>0.08</v>
      </c>
      <c r="AA52">
        <v>0.18029999999999999</v>
      </c>
    </row>
  </sheetData>
  <mergeCells count="2">
    <mergeCell ref="A1:B2"/>
    <mergeCell ref="C1:G2"/>
  </mergeCells>
  <pageMargins left="0.75" right="0.75" top="1" bottom="1" header="0.5" footer="0.5"/>
  <pageSetup paperSize="9" orientation="portrait" horizontalDpi="4294967292" verticalDpi="429496729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59"/>
  <sheetViews>
    <sheetView topLeftCell="A7" zoomScale="50" zoomScaleNormal="50" zoomScalePageLayoutView="50" workbookViewId="0">
      <selection activeCell="C1" sqref="C1:F2"/>
    </sheetView>
  </sheetViews>
  <sheetFormatPr baseColWidth="10" defaultRowHeight="15.5" x14ac:dyDescent="0.35"/>
  <cols>
    <col min="12" max="12" width="10.83203125" style="70"/>
  </cols>
  <sheetData>
    <row r="1" spans="1:14" x14ac:dyDescent="0.35">
      <c r="A1" s="330">
        <v>42479</v>
      </c>
      <c r="B1" s="354"/>
      <c r="C1" s="355" t="s">
        <v>166</v>
      </c>
      <c r="D1" s="355"/>
      <c r="E1" s="355"/>
      <c r="F1" s="355"/>
    </row>
    <row r="2" spans="1:14" x14ac:dyDescent="0.35">
      <c r="A2" s="354"/>
      <c r="B2" s="354"/>
      <c r="C2" s="355"/>
      <c r="D2" s="355"/>
      <c r="E2" s="355"/>
      <c r="F2" s="355"/>
    </row>
    <row r="3" spans="1:14" x14ac:dyDescent="0.35">
      <c r="A3" s="354"/>
      <c r="B3" s="354"/>
    </row>
    <row r="5" spans="1:14" x14ac:dyDescent="0.35">
      <c r="A5" s="264"/>
      <c r="B5" s="264" t="s">
        <v>2</v>
      </c>
      <c r="C5" s="264" t="s">
        <v>3</v>
      </c>
      <c r="D5" s="264" t="s">
        <v>4</v>
      </c>
      <c r="E5" s="264" t="s">
        <v>5</v>
      </c>
      <c r="F5" s="264"/>
      <c r="G5" s="264"/>
      <c r="H5" s="264"/>
      <c r="I5" s="264"/>
      <c r="J5" s="264"/>
      <c r="K5" s="264"/>
      <c r="M5">
        <v>0.20003047994185366</v>
      </c>
      <c r="N5">
        <v>2.0607249339109221E-2</v>
      </c>
    </row>
    <row r="6" spans="1:14" x14ac:dyDescent="0.35">
      <c r="A6" s="264">
        <v>0</v>
      </c>
      <c r="B6" s="264">
        <v>2.4569999999999999</v>
      </c>
      <c r="C6" s="265">
        <v>0.22</v>
      </c>
      <c r="D6" s="266">
        <v>2.1999999999999999E-2</v>
      </c>
      <c r="E6" s="264">
        <v>0.16669999999999999</v>
      </c>
      <c r="F6" s="264">
        <f t="shared" ref="F6:F17" si="0">C6-$C$3</f>
        <v>0.22</v>
      </c>
      <c r="G6" s="264"/>
      <c r="H6" s="264"/>
      <c r="I6" s="264"/>
      <c r="J6" s="264"/>
      <c r="K6" s="264"/>
      <c r="M6">
        <v>0.25981805819324283</v>
      </c>
      <c r="N6">
        <v>5.8884285737142709E-2</v>
      </c>
    </row>
    <row r="7" spans="1:14" x14ac:dyDescent="0.35">
      <c r="A7" s="264">
        <v>0</v>
      </c>
      <c r="B7" s="264">
        <v>2.452</v>
      </c>
      <c r="C7" s="265">
        <v>0.17</v>
      </c>
      <c r="D7" s="266">
        <v>2.3E-2</v>
      </c>
      <c r="E7" s="264">
        <v>0.11020000000000001</v>
      </c>
      <c r="F7" s="264">
        <f t="shared" si="0"/>
        <v>0.17</v>
      </c>
      <c r="G7" s="264"/>
      <c r="H7" s="264"/>
      <c r="I7" s="264"/>
      <c r="J7" s="264"/>
      <c r="K7" s="264"/>
      <c r="M7">
        <v>0.21292583995685918</v>
      </c>
      <c r="N7">
        <v>2.4702008752087275E-2</v>
      </c>
    </row>
    <row r="8" spans="1:14" x14ac:dyDescent="0.35">
      <c r="A8" s="264">
        <v>0.1</v>
      </c>
      <c r="B8" s="264">
        <v>2.452</v>
      </c>
      <c r="C8" s="265">
        <v>0.51</v>
      </c>
      <c r="D8" s="266">
        <v>3.5999999999999997E-2</v>
      </c>
      <c r="E8" s="264">
        <v>9.4399999999999998E-2</v>
      </c>
      <c r="F8" s="264">
        <f t="shared" si="0"/>
        <v>0.51</v>
      </c>
      <c r="G8" s="264"/>
      <c r="H8" s="264"/>
      <c r="I8" s="264"/>
      <c r="J8" s="264"/>
      <c r="K8" s="264"/>
      <c r="M8">
        <v>0.28912569459098264</v>
      </c>
      <c r="N8">
        <v>3.8041266886093973E-2</v>
      </c>
    </row>
    <row r="9" spans="1:14" x14ac:dyDescent="0.35">
      <c r="A9" s="264">
        <v>0.1</v>
      </c>
      <c r="B9" s="264">
        <v>2.4550000000000001</v>
      </c>
      <c r="C9" s="265">
        <v>0.51</v>
      </c>
      <c r="D9" s="266">
        <v>4.2000000000000003E-2</v>
      </c>
      <c r="E9" s="264">
        <v>0.16439999999999999</v>
      </c>
      <c r="F9" s="264">
        <f t="shared" si="0"/>
        <v>0.51</v>
      </c>
      <c r="G9" s="264"/>
      <c r="H9" s="264"/>
      <c r="I9" s="264"/>
      <c r="J9" s="264"/>
      <c r="K9" s="264"/>
      <c r="M9">
        <v>0.35360249466601018</v>
      </c>
      <c r="N9">
        <v>0.10255495369412714</v>
      </c>
    </row>
    <row r="10" spans="1:14" x14ac:dyDescent="0.35">
      <c r="A10" s="264">
        <v>0.25</v>
      </c>
      <c r="B10" s="264">
        <v>2.4460000000000002</v>
      </c>
      <c r="C10" s="265">
        <v>0.97</v>
      </c>
      <c r="D10" s="266">
        <v>7.6999999999999999E-2</v>
      </c>
      <c r="E10" s="264">
        <v>0.1673</v>
      </c>
      <c r="F10" s="264">
        <f t="shared" si="0"/>
        <v>0.97</v>
      </c>
      <c r="G10" s="264"/>
      <c r="H10" s="264"/>
      <c r="I10" s="264"/>
      <c r="J10" s="264"/>
      <c r="K10" s="264"/>
      <c r="M10">
        <v>0.29381491641462104</v>
      </c>
      <c r="N10">
        <v>2.8426896562758538E-2</v>
      </c>
    </row>
    <row r="11" spans="1:14" x14ac:dyDescent="0.35">
      <c r="A11" s="264">
        <v>0.25</v>
      </c>
      <c r="B11" s="264">
        <v>2.448</v>
      </c>
      <c r="C11" s="265">
        <v>0.94</v>
      </c>
      <c r="D11" s="266">
        <v>7.0000000000000007E-2</v>
      </c>
      <c r="E11" s="264">
        <v>0.17929999999999999</v>
      </c>
      <c r="F11" s="264">
        <f t="shared" si="0"/>
        <v>0.94</v>
      </c>
      <c r="G11" s="264"/>
      <c r="H11" s="264"/>
      <c r="I11" s="264"/>
      <c r="J11" s="264"/>
      <c r="K11" s="264"/>
    </row>
    <row r="12" spans="1:14" x14ac:dyDescent="0.35">
      <c r="A12" s="264">
        <v>0.5</v>
      </c>
      <c r="B12" s="264">
        <v>2.4540000000000002</v>
      </c>
      <c r="C12" s="265">
        <v>1.8</v>
      </c>
      <c r="D12" s="266">
        <v>0.13</v>
      </c>
      <c r="E12" s="264">
        <v>0.17649999999999999</v>
      </c>
      <c r="F12" s="264">
        <f t="shared" si="0"/>
        <v>1.8</v>
      </c>
      <c r="G12" s="264"/>
      <c r="H12" s="264"/>
      <c r="I12" s="264"/>
      <c r="J12" s="264"/>
      <c r="K12" s="264"/>
    </row>
    <row r="13" spans="1:14" x14ac:dyDescent="0.35">
      <c r="A13" s="264">
        <v>0.5</v>
      </c>
      <c r="B13" s="264">
        <v>2.4569999999999999</v>
      </c>
      <c r="C13" s="265">
        <v>1.6</v>
      </c>
      <c r="D13" s="266">
        <v>0.11</v>
      </c>
      <c r="E13" s="264">
        <v>0.18490000000000001</v>
      </c>
      <c r="F13" s="264">
        <f t="shared" si="0"/>
        <v>1.6</v>
      </c>
      <c r="G13" s="264"/>
      <c r="H13" s="264"/>
      <c r="I13" s="264"/>
      <c r="J13" s="264"/>
      <c r="K13" s="264"/>
    </row>
    <row r="14" spans="1:14" x14ac:dyDescent="0.35">
      <c r="A14" s="264">
        <v>0.75</v>
      </c>
      <c r="B14" s="264">
        <v>2.4510000000000001</v>
      </c>
      <c r="C14" s="265">
        <v>2.2999999999999998</v>
      </c>
      <c r="D14" s="266">
        <v>0.16</v>
      </c>
      <c r="E14" s="264">
        <v>0.18859999999999999</v>
      </c>
      <c r="F14" s="264">
        <f t="shared" si="0"/>
        <v>2.2999999999999998</v>
      </c>
      <c r="G14" s="264"/>
      <c r="H14" s="264"/>
      <c r="I14" s="264"/>
      <c r="J14" s="264"/>
      <c r="K14" s="264"/>
    </row>
    <row r="15" spans="1:14" x14ac:dyDescent="0.35">
      <c r="A15" s="264">
        <v>0.75</v>
      </c>
      <c r="B15" s="264">
        <v>2.448</v>
      </c>
      <c r="C15" s="265">
        <v>2.4</v>
      </c>
      <c r="D15" s="266">
        <v>0.2</v>
      </c>
      <c r="E15" s="264">
        <v>0.16259999999999999</v>
      </c>
      <c r="F15" s="264">
        <f t="shared" si="0"/>
        <v>2.4</v>
      </c>
      <c r="G15" s="264"/>
      <c r="H15" s="264"/>
      <c r="I15" s="264"/>
      <c r="J15" s="264"/>
      <c r="K15" s="264"/>
    </row>
    <row r="16" spans="1:14" x14ac:dyDescent="0.35">
      <c r="A16" s="264">
        <v>1</v>
      </c>
      <c r="B16" s="264">
        <v>2.4510000000000001</v>
      </c>
      <c r="C16" s="265">
        <v>2.9</v>
      </c>
      <c r="D16" s="266">
        <v>0.21</v>
      </c>
      <c r="E16" s="264">
        <v>0.1862</v>
      </c>
      <c r="F16" s="264">
        <f t="shared" si="0"/>
        <v>2.9</v>
      </c>
      <c r="G16" s="264"/>
      <c r="H16" s="264"/>
      <c r="I16" s="264"/>
      <c r="J16" s="264"/>
      <c r="K16" s="264"/>
    </row>
    <row r="17" spans="1:11" x14ac:dyDescent="0.35">
      <c r="A17" s="264">
        <v>1</v>
      </c>
      <c r="B17" s="264">
        <v>2.456</v>
      </c>
      <c r="C17" s="265">
        <v>3.2</v>
      </c>
      <c r="D17" s="266">
        <v>0.27</v>
      </c>
      <c r="E17" s="264">
        <v>0.1615</v>
      </c>
      <c r="F17" s="264">
        <f t="shared" si="0"/>
        <v>3.2</v>
      </c>
      <c r="G17" s="264"/>
      <c r="H17" s="264"/>
      <c r="I17" s="264"/>
      <c r="J17" s="264"/>
      <c r="K17" s="264"/>
    </row>
    <row r="18" spans="1:11" x14ac:dyDescent="0.35">
      <c r="A18" s="264"/>
      <c r="B18" s="264"/>
      <c r="C18" s="264"/>
      <c r="D18" s="264"/>
      <c r="E18" s="266"/>
      <c r="F18" s="264"/>
      <c r="G18" s="264"/>
      <c r="H18" s="264"/>
      <c r="I18" s="264"/>
      <c r="J18" s="264"/>
      <c r="K18" s="264"/>
    </row>
    <row r="19" spans="1:11" x14ac:dyDescent="0.35">
      <c r="A19" s="264"/>
      <c r="B19" s="264"/>
      <c r="C19" s="264"/>
      <c r="D19" s="264"/>
      <c r="E19" s="266"/>
      <c r="F19" s="264"/>
      <c r="G19" s="264"/>
      <c r="H19" s="264"/>
      <c r="I19" s="264"/>
      <c r="J19" s="264"/>
      <c r="K19" s="264"/>
    </row>
    <row r="20" spans="1:11" x14ac:dyDescent="0.35">
      <c r="A20" s="267" t="s">
        <v>6</v>
      </c>
      <c r="B20" s="267" t="s">
        <v>2</v>
      </c>
      <c r="C20" s="267" t="s">
        <v>3</v>
      </c>
      <c r="D20" s="267" t="s">
        <v>4</v>
      </c>
      <c r="E20" s="267" t="s">
        <v>5</v>
      </c>
      <c r="F20" s="266" t="s">
        <v>100</v>
      </c>
      <c r="G20" s="264"/>
      <c r="H20" s="264"/>
      <c r="I20" s="264"/>
      <c r="J20" s="264"/>
      <c r="K20" s="264"/>
    </row>
    <row r="21" spans="1:11" x14ac:dyDescent="0.35">
      <c r="A21" s="264" t="s">
        <v>127</v>
      </c>
      <c r="B21" s="265">
        <v>2.4489999999999998</v>
      </c>
      <c r="C21" s="265">
        <v>0.65</v>
      </c>
      <c r="D21" s="266">
        <v>4.4999999999999998E-2</v>
      </c>
      <c r="E21" s="264">
        <v>0.1888</v>
      </c>
      <c r="F21" s="264">
        <f t="shared" ref="F21:F38" si="1">C21-$C$3</f>
        <v>0.65</v>
      </c>
      <c r="G21" s="264">
        <f>(C21-0.0579)/2.8434</f>
        <v>0.20823661813322084</v>
      </c>
      <c r="H21" s="264"/>
      <c r="I21" s="264"/>
      <c r="J21" s="264"/>
      <c r="K21" s="264"/>
    </row>
    <row r="22" spans="1:11" x14ac:dyDescent="0.35">
      <c r="A22" s="264" t="s">
        <v>128</v>
      </c>
      <c r="B22" s="265">
        <v>2.4510000000000001</v>
      </c>
      <c r="C22" s="265">
        <v>0.67</v>
      </c>
      <c r="D22" s="266">
        <v>4.8000000000000001E-2</v>
      </c>
      <c r="E22" s="264">
        <v>0.18229999999999999</v>
      </c>
      <c r="F22" s="264">
        <f t="shared" si="1"/>
        <v>0.67</v>
      </c>
      <c r="G22" s="264">
        <f>(C22-0.0579)/2.8434</f>
        <v>0.21527045086867838</v>
      </c>
      <c r="H22" s="264" t="s">
        <v>129</v>
      </c>
      <c r="I22" s="264">
        <f>AVERAGE(G21:G23)</f>
        <v>0.20003047994185366</v>
      </c>
      <c r="J22" s="264">
        <f>STDEV(G21:G23)</f>
        <v>2.0607249339109221E-2</v>
      </c>
      <c r="K22" s="264"/>
    </row>
    <row r="23" spans="1:11" x14ac:dyDescent="0.35">
      <c r="A23" s="264" t="s">
        <v>130</v>
      </c>
      <c r="B23" s="265">
        <v>2.448</v>
      </c>
      <c r="C23" s="265">
        <v>0.56000000000000005</v>
      </c>
      <c r="D23" s="266">
        <v>4.9000000000000002E-2</v>
      </c>
      <c r="E23" s="264">
        <v>0.15609999999999999</v>
      </c>
      <c r="F23" s="264">
        <f t="shared" si="1"/>
        <v>0.56000000000000005</v>
      </c>
      <c r="G23" s="264">
        <f>(C23-0.0579)/2.8434</f>
        <v>0.17658437082366185</v>
      </c>
      <c r="H23" s="264"/>
      <c r="I23" s="264"/>
      <c r="J23" s="264"/>
      <c r="K23" s="264"/>
    </row>
    <row r="24" spans="1:11" x14ac:dyDescent="0.35">
      <c r="A24" s="264" t="s">
        <v>131</v>
      </c>
      <c r="B24" s="265">
        <v>2.444</v>
      </c>
      <c r="C24" s="265">
        <v>0.7</v>
      </c>
      <c r="D24" s="266">
        <v>4.9000000000000002E-2</v>
      </c>
      <c r="E24" s="264">
        <v>0.18790000000000001</v>
      </c>
      <c r="F24" s="264">
        <f t="shared" si="1"/>
        <v>0.7</v>
      </c>
      <c r="G24" s="264">
        <f>(C24-0.0579)/2.8434</f>
        <v>0.22582119997186467</v>
      </c>
      <c r="H24" s="264"/>
      <c r="I24" s="264"/>
      <c r="J24" s="264"/>
      <c r="K24" s="264"/>
    </row>
    <row r="25" spans="1:11" x14ac:dyDescent="0.35">
      <c r="A25" s="268" t="s">
        <v>132</v>
      </c>
      <c r="B25" s="269">
        <v>2.448</v>
      </c>
      <c r="C25" s="269">
        <v>0.99</v>
      </c>
      <c r="D25" s="270">
        <v>7.4999999999999997E-2</v>
      </c>
      <c r="E25" s="268">
        <v>0.17480000000000001</v>
      </c>
      <c r="F25" s="268">
        <f t="shared" si="1"/>
        <v>0.99</v>
      </c>
      <c r="G25" s="268"/>
      <c r="H25" s="264" t="s">
        <v>133</v>
      </c>
      <c r="I25" s="264">
        <f>AVERAGE(G24:G26)</f>
        <v>0.22582119997186467</v>
      </c>
      <c r="J25" s="264">
        <f>STDEV(G24:G26)</f>
        <v>0</v>
      </c>
      <c r="K25" s="264"/>
    </row>
    <row r="26" spans="1:11" x14ac:dyDescent="0.35">
      <c r="A26" s="264" t="s">
        <v>134</v>
      </c>
      <c r="B26" s="265">
        <v>2.4510000000000001</v>
      </c>
      <c r="C26" s="265">
        <v>0.7</v>
      </c>
      <c r="D26" s="266">
        <v>5.8999999999999997E-2</v>
      </c>
      <c r="E26" s="264">
        <v>0.15820000000000001</v>
      </c>
      <c r="F26" s="264">
        <f t="shared" si="1"/>
        <v>0.7</v>
      </c>
      <c r="G26" s="264">
        <f t="shared" ref="G26:G32" si="2">(C26-0.0579)/2.8434</f>
        <v>0.22582119997186467</v>
      </c>
      <c r="H26" s="264"/>
      <c r="I26" s="264"/>
      <c r="J26" s="264"/>
      <c r="K26" s="264"/>
    </row>
    <row r="27" spans="1:11" x14ac:dyDescent="0.35">
      <c r="A27" s="264" t="s">
        <v>135</v>
      </c>
      <c r="B27" s="265">
        <v>2.4460000000000002</v>
      </c>
      <c r="C27" s="265">
        <v>0.59</v>
      </c>
      <c r="D27" s="266">
        <v>5.2999999999999999E-2</v>
      </c>
      <c r="E27" s="264">
        <v>0.1507</v>
      </c>
      <c r="F27" s="264">
        <f t="shared" si="1"/>
        <v>0.59</v>
      </c>
      <c r="G27" s="264">
        <f t="shared" si="2"/>
        <v>0.18713511992684814</v>
      </c>
      <c r="H27" s="264"/>
      <c r="I27" s="264"/>
      <c r="J27" s="264"/>
      <c r="K27" s="264"/>
    </row>
    <row r="28" spans="1:11" x14ac:dyDescent="0.35">
      <c r="A28" s="264" t="s">
        <v>136</v>
      </c>
      <c r="B28" s="265">
        <v>2.4420000000000002</v>
      </c>
      <c r="C28" s="265">
        <v>0.73</v>
      </c>
      <c r="D28" s="266">
        <v>5.8999999999999997E-2</v>
      </c>
      <c r="E28" s="264">
        <v>0.16669999999999999</v>
      </c>
      <c r="F28" s="264">
        <f t="shared" si="1"/>
        <v>0.73</v>
      </c>
      <c r="G28" s="264">
        <f t="shared" si="2"/>
        <v>0.23637194907505102</v>
      </c>
      <c r="H28" s="264" t="s">
        <v>137</v>
      </c>
      <c r="I28" s="264">
        <f>AVERAGE(G27:G29)</f>
        <v>0.21292583995685918</v>
      </c>
      <c r="J28" s="264">
        <f>STDEV(G27:G29)</f>
        <v>2.4702008752087275E-2</v>
      </c>
      <c r="K28" s="264"/>
    </row>
    <row r="29" spans="1:11" x14ac:dyDescent="0.35">
      <c r="A29" s="264" t="s">
        <v>138</v>
      </c>
      <c r="B29" s="265">
        <v>2.4449999999999998</v>
      </c>
      <c r="C29" s="265">
        <v>0.67</v>
      </c>
      <c r="D29" s="266">
        <v>5.3999999999999999E-2</v>
      </c>
      <c r="E29" s="264">
        <v>0.16589999999999999</v>
      </c>
      <c r="F29" s="264">
        <f t="shared" si="1"/>
        <v>0.67</v>
      </c>
      <c r="G29" s="264">
        <f t="shared" si="2"/>
        <v>0.21527045086867838</v>
      </c>
      <c r="H29" s="264"/>
      <c r="I29" s="264"/>
      <c r="J29" s="264"/>
      <c r="K29" s="264"/>
    </row>
    <row r="30" spans="1:11" x14ac:dyDescent="0.35">
      <c r="A30" s="264" t="s">
        <v>139</v>
      </c>
      <c r="B30" s="265">
        <v>2.4430000000000001</v>
      </c>
      <c r="C30" s="265">
        <v>1</v>
      </c>
      <c r="D30" s="266">
        <v>5.6000000000000001E-2</v>
      </c>
      <c r="E30" s="264">
        <v>0.2356</v>
      </c>
      <c r="F30" s="264">
        <f t="shared" si="1"/>
        <v>1</v>
      </c>
      <c r="G30" s="264">
        <f t="shared" si="2"/>
        <v>0.33132869100372797</v>
      </c>
      <c r="H30" s="264"/>
      <c r="I30" s="264"/>
      <c r="J30" s="264"/>
      <c r="K30" s="264"/>
    </row>
    <row r="31" spans="1:11" x14ac:dyDescent="0.35">
      <c r="A31" s="264" t="s">
        <v>140</v>
      </c>
      <c r="B31" s="265">
        <v>2.4409999999999998</v>
      </c>
      <c r="C31" s="265">
        <v>0.85</v>
      </c>
      <c r="D31" s="266">
        <v>6.8000000000000005E-2</v>
      </c>
      <c r="E31" s="264">
        <v>0.1678</v>
      </c>
      <c r="F31" s="264">
        <f t="shared" si="1"/>
        <v>0.85</v>
      </c>
      <c r="G31" s="264">
        <f t="shared" si="2"/>
        <v>0.27857494548779632</v>
      </c>
      <c r="H31" s="264" t="s">
        <v>141</v>
      </c>
      <c r="I31" s="264">
        <f>AVERAGE(G30:G32)</f>
        <v>0.28912569459098264</v>
      </c>
      <c r="J31" s="264">
        <f>STDEV(G30:G32)</f>
        <v>3.8041266886093973E-2</v>
      </c>
      <c r="K31" s="264"/>
    </row>
    <row r="32" spans="1:11" x14ac:dyDescent="0.35">
      <c r="A32" s="264" t="s">
        <v>142</v>
      </c>
      <c r="B32" s="265">
        <v>2.4359999999999999</v>
      </c>
      <c r="C32" s="265">
        <v>0.79</v>
      </c>
      <c r="D32" s="266">
        <v>6.9000000000000006E-2</v>
      </c>
      <c r="E32" s="264">
        <v>0.15190000000000001</v>
      </c>
      <c r="F32" s="264">
        <f t="shared" si="1"/>
        <v>0.79</v>
      </c>
      <c r="G32" s="264">
        <f t="shared" si="2"/>
        <v>0.25747344728142368</v>
      </c>
      <c r="H32" s="271"/>
      <c r="I32" s="264"/>
      <c r="J32" s="264"/>
      <c r="K32" s="264"/>
    </row>
    <row r="33" spans="1:11" x14ac:dyDescent="0.35">
      <c r="A33" s="268" t="s">
        <v>143</v>
      </c>
      <c r="B33" s="269">
        <v>2.4380000000000002</v>
      </c>
      <c r="C33" s="269">
        <v>1.4</v>
      </c>
      <c r="D33" s="270">
        <v>0.12</v>
      </c>
      <c r="E33" s="268">
        <v>0.15329999999999999</v>
      </c>
      <c r="F33" s="268">
        <f t="shared" si="1"/>
        <v>1.4</v>
      </c>
      <c r="G33" s="268"/>
      <c r="H33" s="264"/>
      <c r="I33" s="264"/>
      <c r="J33" s="264"/>
      <c r="K33" s="264"/>
    </row>
    <row r="34" spans="1:11" x14ac:dyDescent="0.35">
      <c r="A34" s="264" t="s">
        <v>144</v>
      </c>
      <c r="B34" s="265">
        <v>2.44</v>
      </c>
      <c r="C34" s="265">
        <v>0.9</v>
      </c>
      <c r="D34" s="266">
        <v>7.2999999999999995E-2</v>
      </c>
      <c r="E34" s="264">
        <v>0.1641</v>
      </c>
      <c r="F34" s="264">
        <f t="shared" si="1"/>
        <v>0.9</v>
      </c>
      <c r="G34" s="264">
        <f>(C34-0.0579)/2.8434</f>
        <v>0.29615952732644019</v>
      </c>
      <c r="H34" s="264" t="s">
        <v>145</v>
      </c>
      <c r="I34" s="264">
        <f>AVERAGE(G33:G35)</f>
        <v>0.2944010691425758</v>
      </c>
      <c r="J34" s="264">
        <f>STDEV(G33:G35)</f>
        <v>2.486835412486977E-3</v>
      </c>
      <c r="K34" s="264"/>
    </row>
    <row r="35" spans="1:11" x14ac:dyDescent="0.35">
      <c r="A35" s="264" t="s">
        <v>146</v>
      </c>
      <c r="B35" s="265">
        <v>2.4409999999999998</v>
      </c>
      <c r="C35" s="265">
        <v>0.89</v>
      </c>
      <c r="D35" s="266">
        <v>7.0999999999999994E-2</v>
      </c>
      <c r="E35" s="264">
        <v>0.16750000000000001</v>
      </c>
      <c r="F35" s="264">
        <f t="shared" si="1"/>
        <v>0.89</v>
      </c>
      <c r="G35" s="264">
        <f>(C35-0.0579)/2.8434</f>
        <v>0.29264261095871141</v>
      </c>
      <c r="H35" s="264"/>
      <c r="I35" s="264"/>
      <c r="J35" s="264"/>
      <c r="K35" s="264"/>
    </row>
    <row r="36" spans="1:11" x14ac:dyDescent="0.35">
      <c r="A36" s="264" t="s">
        <v>147</v>
      </c>
      <c r="B36" s="265">
        <v>2.4409999999999998</v>
      </c>
      <c r="C36" s="265">
        <v>0.82</v>
      </c>
      <c r="D36" s="266">
        <v>7.2999999999999995E-2</v>
      </c>
      <c r="E36" s="264">
        <v>0.15310000000000001</v>
      </c>
      <c r="F36" s="264">
        <f t="shared" si="1"/>
        <v>0.82</v>
      </c>
      <c r="G36" s="264">
        <f>(C36-0.0579)/2.8434</f>
        <v>0.26802419638461</v>
      </c>
      <c r="H36" s="264"/>
      <c r="I36" s="264"/>
      <c r="J36" s="264"/>
      <c r="K36" s="264"/>
    </row>
    <row r="37" spans="1:11" x14ac:dyDescent="0.35">
      <c r="A37" s="264" t="s">
        <v>148</v>
      </c>
      <c r="B37" s="265">
        <v>2.4409999999999998</v>
      </c>
      <c r="C37" s="265">
        <v>0.88</v>
      </c>
      <c r="D37" s="266">
        <v>7.1999999999999995E-2</v>
      </c>
      <c r="E37" s="264">
        <v>0.16400000000000001</v>
      </c>
      <c r="F37" s="264">
        <f t="shared" si="1"/>
        <v>0.88</v>
      </c>
      <c r="G37" s="264">
        <f>(C37-0.0579)/2.8434</f>
        <v>0.28912569459098264</v>
      </c>
      <c r="H37" s="264" t="s">
        <v>149</v>
      </c>
      <c r="I37" s="264">
        <f>AVERAGE(G36:G38)</f>
        <v>0.29381491641462104</v>
      </c>
      <c r="J37" s="264">
        <f>STDEV(G36:G38)</f>
        <v>2.8426896562758538E-2</v>
      </c>
      <c r="K37" s="264"/>
    </row>
    <row r="38" spans="1:11" x14ac:dyDescent="0.35">
      <c r="A38" s="264" t="s">
        <v>150</v>
      </c>
      <c r="B38" s="265">
        <v>2.4420000000000002</v>
      </c>
      <c r="C38" s="265">
        <v>0.98</v>
      </c>
      <c r="D38" s="266">
        <v>8.2000000000000003E-2</v>
      </c>
      <c r="E38" s="264">
        <v>0.1623</v>
      </c>
      <c r="F38" s="264">
        <f t="shared" si="1"/>
        <v>0.98</v>
      </c>
      <c r="G38" s="264">
        <f>(C38-0.0579)/2.8434</f>
        <v>0.32429485826827043</v>
      </c>
      <c r="H38" s="264"/>
      <c r="I38" s="264"/>
      <c r="J38" s="264"/>
      <c r="K38" s="264"/>
    </row>
    <row r="39" spans="1:11" x14ac:dyDescent="0.35">
      <c r="A39" s="264"/>
      <c r="B39" s="264"/>
      <c r="C39" s="264"/>
      <c r="D39" s="264"/>
      <c r="E39" s="264"/>
      <c r="F39" s="264"/>
      <c r="G39" s="264"/>
      <c r="H39" s="264"/>
      <c r="I39" s="264"/>
      <c r="J39" s="264"/>
      <c r="K39" s="264"/>
    </row>
    <row r="40" spans="1:11" x14ac:dyDescent="0.35">
      <c r="A40" s="264"/>
      <c r="B40" s="264"/>
      <c r="C40" s="264"/>
      <c r="D40" s="264"/>
      <c r="E40" s="264"/>
      <c r="F40" s="264"/>
      <c r="G40" s="264"/>
      <c r="H40" s="264"/>
      <c r="I40" s="264"/>
      <c r="J40" s="264"/>
      <c r="K40" s="264"/>
    </row>
    <row r="41" spans="1:11" x14ac:dyDescent="0.35">
      <c r="A41" s="264"/>
      <c r="B41" s="264"/>
      <c r="C41" s="264"/>
      <c r="D41" s="264"/>
      <c r="E41" s="264"/>
      <c r="F41" s="264"/>
      <c r="G41" s="264"/>
      <c r="H41" s="264"/>
      <c r="I41" s="264"/>
      <c r="J41" s="264"/>
      <c r="K41" s="264"/>
    </row>
    <row r="42" spans="1:11" x14ac:dyDescent="0.35">
      <c r="A42" s="264"/>
      <c r="B42" s="264"/>
      <c r="C42" s="264"/>
      <c r="D42" s="264"/>
      <c r="E42" s="264"/>
      <c r="F42" s="264"/>
      <c r="G42" s="264"/>
      <c r="H42" s="264"/>
      <c r="I42" s="264"/>
      <c r="J42" s="264"/>
      <c r="K42" s="264"/>
    </row>
    <row r="43" spans="1:11" x14ac:dyDescent="0.35">
      <c r="A43" s="264"/>
      <c r="B43" s="264"/>
      <c r="C43" s="264"/>
      <c r="D43" s="264"/>
      <c r="E43" s="264"/>
      <c r="F43" s="264"/>
      <c r="G43" s="264"/>
      <c r="H43" s="264"/>
      <c r="I43" s="264"/>
      <c r="J43" s="264"/>
      <c r="K43" s="264"/>
    </row>
    <row r="44" spans="1:11" x14ac:dyDescent="0.35">
      <c r="A44" s="264"/>
      <c r="B44" s="264"/>
      <c r="C44" s="264"/>
      <c r="D44" s="264"/>
      <c r="E44" s="264"/>
      <c r="F44" s="264"/>
      <c r="G44" s="264"/>
      <c r="H44" s="264"/>
      <c r="I44" s="264"/>
      <c r="J44" s="264"/>
      <c r="K44" s="264"/>
    </row>
    <row r="45" spans="1:11" x14ac:dyDescent="0.35">
      <c r="A45" s="264"/>
      <c r="B45" s="264"/>
      <c r="C45" s="264"/>
      <c r="D45" s="264"/>
      <c r="E45" s="264"/>
      <c r="F45" s="264"/>
      <c r="G45" s="264"/>
      <c r="H45" s="264"/>
      <c r="I45" s="264"/>
      <c r="J45" s="264"/>
      <c r="K45" s="264"/>
    </row>
    <row r="46" spans="1:11" x14ac:dyDescent="0.35">
      <c r="A46" s="264"/>
      <c r="B46" s="264"/>
      <c r="C46" s="264"/>
      <c r="D46" s="264"/>
      <c r="E46" s="264"/>
      <c r="F46" s="264"/>
      <c r="G46" s="264"/>
      <c r="H46" s="264"/>
      <c r="I46" s="264"/>
      <c r="J46" s="264"/>
      <c r="K46" s="264"/>
    </row>
    <row r="47" spans="1:11" x14ac:dyDescent="0.35">
      <c r="A47" s="264"/>
      <c r="B47" s="264"/>
      <c r="C47" s="264"/>
      <c r="D47" s="264"/>
      <c r="E47" s="264"/>
      <c r="F47" s="264"/>
      <c r="G47" s="264"/>
      <c r="H47" s="264"/>
      <c r="I47" s="264"/>
      <c r="J47" s="264"/>
      <c r="K47" s="264"/>
    </row>
    <row r="48" spans="1:11" x14ac:dyDescent="0.35">
      <c r="A48" s="264"/>
      <c r="B48" s="264"/>
      <c r="C48" s="264"/>
      <c r="D48" s="264"/>
      <c r="E48" s="264"/>
      <c r="F48" s="264"/>
      <c r="G48" s="264"/>
      <c r="H48" s="264"/>
      <c r="I48" s="264"/>
      <c r="J48" s="264"/>
      <c r="K48" s="264"/>
    </row>
    <row r="49" spans="1:11" x14ac:dyDescent="0.35">
      <c r="A49" s="264"/>
      <c r="B49" s="264"/>
      <c r="C49" s="264"/>
      <c r="D49" s="264"/>
      <c r="E49" s="264"/>
      <c r="F49" s="264"/>
      <c r="G49" s="264"/>
      <c r="H49" s="264"/>
      <c r="I49" s="264"/>
      <c r="J49" s="264"/>
      <c r="K49" s="264"/>
    </row>
    <row r="50" spans="1:11" x14ac:dyDescent="0.35">
      <c r="A50" s="264"/>
      <c r="B50" s="264"/>
      <c r="C50" s="264"/>
      <c r="D50" s="264"/>
      <c r="E50" s="264"/>
      <c r="F50" s="264"/>
      <c r="G50" s="264"/>
      <c r="H50" s="264"/>
      <c r="I50" s="264"/>
      <c r="J50" s="264"/>
      <c r="K50" s="264"/>
    </row>
    <row r="51" spans="1:11" x14ac:dyDescent="0.35">
      <c r="A51" s="264"/>
      <c r="B51" s="264"/>
      <c r="C51" s="264"/>
      <c r="D51" s="264"/>
      <c r="E51" s="264"/>
      <c r="F51" s="264"/>
      <c r="G51" s="264"/>
      <c r="H51" s="264"/>
      <c r="I51" s="264"/>
      <c r="J51" s="264"/>
      <c r="K51" s="264"/>
    </row>
    <row r="52" spans="1:11" x14ac:dyDescent="0.35">
      <c r="A52" s="264"/>
      <c r="B52" s="264"/>
      <c r="C52" s="264"/>
      <c r="D52" s="264"/>
      <c r="E52" s="264"/>
      <c r="F52" s="264"/>
      <c r="G52" s="264"/>
      <c r="H52" s="264"/>
      <c r="I52" s="264"/>
      <c r="J52" s="264"/>
      <c r="K52" s="264"/>
    </row>
    <row r="53" spans="1:11" x14ac:dyDescent="0.35">
      <c r="A53" s="264"/>
      <c r="B53" s="264"/>
      <c r="C53" s="264"/>
      <c r="D53" s="264"/>
      <c r="E53" s="264"/>
      <c r="F53" s="264"/>
      <c r="G53" s="264"/>
      <c r="H53" s="264"/>
      <c r="I53" s="264"/>
      <c r="J53" s="264"/>
      <c r="K53" s="264"/>
    </row>
    <row r="54" spans="1:11" x14ac:dyDescent="0.35">
      <c r="A54" s="264"/>
      <c r="B54" s="264"/>
      <c r="C54" s="264"/>
      <c r="D54" s="264"/>
      <c r="E54" s="264"/>
      <c r="F54" s="264"/>
      <c r="G54" s="264"/>
      <c r="H54" s="264"/>
      <c r="I54" s="264"/>
      <c r="J54" s="264"/>
      <c r="K54" s="264"/>
    </row>
    <row r="55" spans="1:11" x14ac:dyDescent="0.35">
      <c r="A55" s="264"/>
      <c r="B55" s="264"/>
      <c r="C55" s="264"/>
      <c r="D55" s="264"/>
      <c r="E55" s="264"/>
      <c r="F55" s="264"/>
      <c r="G55" s="264"/>
      <c r="H55" s="264"/>
      <c r="I55" s="264"/>
      <c r="J55" s="264"/>
      <c r="K55" s="264"/>
    </row>
    <row r="56" spans="1:11" x14ac:dyDescent="0.35">
      <c r="A56" s="264"/>
      <c r="B56" s="264"/>
      <c r="C56" s="264"/>
      <c r="D56" s="264"/>
      <c r="E56" s="264"/>
      <c r="F56" s="264"/>
      <c r="G56" s="264"/>
      <c r="H56" s="264"/>
      <c r="I56" s="264"/>
      <c r="J56" s="264"/>
      <c r="K56" s="264"/>
    </row>
    <row r="57" spans="1:11" x14ac:dyDescent="0.35">
      <c r="A57" s="264"/>
      <c r="B57" s="264"/>
      <c r="C57" s="264"/>
      <c r="D57" s="264"/>
      <c r="E57" s="264"/>
      <c r="F57" s="264"/>
      <c r="G57" s="264"/>
      <c r="H57" s="264"/>
      <c r="I57" s="264"/>
      <c r="J57" s="264"/>
      <c r="K57" s="264"/>
    </row>
    <row r="58" spans="1:11" x14ac:dyDescent="0.35">
      <c r="A58" s="264"/>
      <c r="B58" s="264"/>
      <c r="C58" s="264"/>
      <c r="D58" s="264"/>
      <c r="E58" s="264"/>
      <c r="F58" s="264"/>
      <c r="G58" s="264"/>
      <c r="H58" s="264"/>
      <c r="I58" s="264"/>
      <c r="J58" s="264"/>
      <c r="K58" s="264"/>
    </row>
    <row r="59" spans="1:11" x14ac:dyDescent="0.35">
      <c r="A59" s="264"/>
      <c r="B59" s="264"/>
      <c r="C59" s="264"/>
      <c r="D59" s="264"/>
      <c r="E59" s="264"/>
      <c r="F59" s="264"/>
      <c r="G59" s="264"/>
      <c r="H59" s="264"/>
      <c r="I59" s="264"/>
      <c r="J59" s="264"/>
      <c r="K59" s="264"/>
    </row>
  </sheetData>
  <mergeCells count="2">
    <mergeCell ref="A1:B3"/>
    <mergeCell ref="C1:F2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calib dif Vol extracc BuOH</vt:lpstr>
      <vt:lpstr>Calib y controles d BEnlloch</vt:lpstr>
      <vt:lpstr>Tira sumerg centrif y retirada</vt:lpstr>
      <vt:lpstr>Tira colgada del tapón</vt:lpstr>
      <vt:lpstr>MDA(bajo, alto)(Prot(Bajo,alto)</vt:lpstr>
      <vt:lpstr>Selecc tampon extraccion</vt:lpstr>
      <vt:lpstr>Resumen tampon extracc</vt:lpstr>
      <vt:lpstr>Cuantificac de Proteina</vt:lpstr>
      <vt:lpstr>Selección tampon extracc REG</vt:lpstr>
      <vt:lpstr>Fuerza iónica BCA</vt:lpstr>
      <vt:lpstr>Tamp Extrac F.Iónica</vt:lpstr>
      <vt:lpstr>Eppendorf perforado</vt:lpstr>
      <vt:lpstr>Veloc centrifugac</vt:lpstr>
      <vt:lpstr>Tampones extract</vt:lpstr>
    </vt:vector>
  </TitlesOfParts>
  <Company>Rca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Calvo</dc:creator>
  <cp:lastModifiedBy>Ramón Calvo Andrés</cp:lastModifiedBy>
  <dcterms:created xsi:type="dcterms:W3CDTF">2017-02-10T16:44:51Z</dcterms:created>
  <dcterms:modified xsi:type="dcterms:W3CDTF">2018-11-06T10:45:22Z</dcterms:modified>
</cp:coreProperties>
</file>