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CV\Ramón Calvo\Resultados\"/>
    </mc:Choice>
  </mc:AlternateContent>
  <bookViews>
    <workbookView xWindow="120" yWindow="72" windowWidth="21720" windowHeight="13620" activeTab="3"/>
  </bookViews>
  <sheets>
    <sheet name="BCA2" sheetId="4" r:id="rId1"/>
    <sheet name="BCA3" sheetId="1" r:id="rId2"/>
    <sheet name="BCA4" sheetId="2" r:id="rId3"/>
    <sheet name="Resultado" sheetId="7" r:id="rId4"/>
    <sheet name="Resultado sin normalizar" sheetId="5" r:id="rId5"/>
    <sheet name="Anomalo" sheetId="6" r:id="rId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7" l="1"/>
  <c r="B10" i="7"/>
  <c r="B11" i="7"/>
  <c r="B8" i="7"/>
  <c r="L5" i="2" l="1"/>
  <c r="L6" i="2"/>
  <c r="E5" i="2"/>
  <c r="E6" i="2"/>
  <c r="E7" i="2"/>
  <c r="E8" i="2"/>
  <c r="E9" i="2"/>
  <c r="E10" i="2"/>
  <c r="E11" i="2"/>
  <c r="E12" i="2"/>
  <c r="F12" i="2" s="1"/>
  <c r="E5" i="4"/>
  <c r="E6" i="4"/>
  <c r="E7" i="4"/>
  <c r="E8" i="4"/>
  <c r="E9" i="4"/>
  <c r="E10" i="4"/>
  <c r="E11" i="4"/>
  <c r="E12" i="4"/>
  <c r="F12" i="4" s="1"/>
  <c r="M6" i="2" l="1"/>
  <c r="M5" i="2"/>
  <c r="F10" i="4"/>
  <c r="F10" i="2"/>
  <c r="F6" i="2"/>
  <c r="F8" i="4"/>
  <c r="F6" i="4"/>
  <c r="F8" i="2"/>
  <c r="F11" i="2"/>
  <c r="F9" i="2"/>
  <c r="F7" i="2"/>
  <c r="F5" i="2"/>
  <c r="F11" i="4"/>
  <c r="F9" i="4"/>
  <c r="F7" i="4"/>
  <c r="F5" i="4"/>
  <c r="L10" i="4"/>
  <c r="M10" i="4" s="1"/>
  <c r="Q10" i="4" s="1"/>
  <c r="R10" i="4" s="1"/>
  <c r="L9" i="4"/>
  <c r="L8" i="4"/>
  <c r="M8" i="4" s="1"/>
  <c r="Q8" i="4" s="1"/>
  <c r="R8" i="4" s="1"/>
  <c r="L7" i="4"/>
  <c r="M7" i="4" s="1"/>
  <c r="Q7" i="4" s="1"/>
  <c r="R7" i="4" s="1"/>
  <c r="L6" i="4"/>
  <c r="M6" i="4" s="1"/>
  <c r="Q6" i="4" s="1"/>
  <c r="R6" i="4" s="1"/>
  <c r="L5" i="4"/>
  <c r="L10" i="2"/>
  <c r="L9" i="2"/>
  <c r="L8" i="2"/>
  <c r="L7" i="2"/>
  <c r="L6" i="1"/>
  <c r="L7" i="1"/>
  <c r="L8" i="1"/>
  <c r="L9" i="1"/>
  <c r="L10" i="1"/>
  <c r="L5" i="1"/>
  <c r="E5" i="1"/>
  <c r="E6" i="1"/>
  <c r="E7" i="1"/>
  <c r="E8" i="1"/>
  <c r="E9" i="1"/>
  <c r="E10" i="1"/>
  <c r="E11" i="1"/>
  <c r="E12" i="1"/>
  <c r="F12" i="1" s="1"/>
  <c r="M5" i="4" l="1"/>
  <c r="Q5" i="4" s="1"/>
  <c r="D40" i="4"/>
  <c r="M9" i="4"/>
  <c r="Q9" i="4" s="1"/>
  <c r="M10" i="1"/>
  <c r="Q10" i="1" s="1"/>
  <c r="R10" i="1" s="1"/>
  <c r="Q5" i="2"/>
  <c r="R5" i="2" s="1"/>
  <c r="Q6" i="2"/>
  <c r="R6" i="2" s="1"/>
  <c r="M7" i="2"/>
  <c r="Q7" i="2" s="1"/>
  <c r="R7" i="2" s="1"/>
  <c r="M9" i="2"/>
  <c r="Q9" i="2" s="1"/>
  <c r="R9" i="2" s="1"/>
  <c r="M10" i="2"/>
  <c r="Q10" i="2" s="1"/>
  <c r="R10" i="2" s="1"/>
  <c r="M8" i="2"/>
  <c r="Q8" i="2" s="1"/>
  <c r="R8" i="2" s="1"/>
  <c r="F10" i="1"/>
  <c r="F6" i="1"/>
  <c r="M9" i="1"/>
  <c r="Q9" i="1" s="1"/>
  <c r="R9" i="1" s="1"/>
  <c r="M8" i="1"/>
  <c r="Q8" i="1" s="1"/>
  <c r="R8" i="1" s="1"/>
  <c r="M7" i="1"/>
  <c r="Q7" i="1" s="1"/>
  <c r="R7" i="1" s="1"/>
  <c r="M6" i="1"/>
  <c r="Q6" i="1" s="1"/>
  <c r="R6" i="1" s="1"/>
  <c r="F8" i="1"/>
  <c r="F11" i="1"/>
  <c r="F9" i="1"/>
  <c r="F7" i="1"/>
  <c r="F5" i="1"/>
  <c r="M5" i="1"/>
  <c r="Q5" i="1" s="1"/>
  <c r="R5" i="1" s="1"/>
  <c r="R9" i="4" l="1"/>
  <c r="S9" i="4" s="1"/>
  <c r="R5" i="4"/>
  <c r="S6" i="4" s="1"/>
  <c r="S6" i="1"/>
  <c r="S9" i="1"/>
  <c r="S6" i="2"/>
  <c r="T6" i="2"/>
  <c r="T9" i="2"/>
  <c r="S9" i="2"/>
  <c r="T6" i="1"/>
  <c r="T9" i="1"/>
  <c r="D41" i="4"/>
  <c r="D40" i="2"/>
  <c r="D41" i="2"/>
  <c r="D41" i="1"/>
  <c r="T6" i="4" l="1"/>
  <c r="T9" i="4"/>
  <c r="D40" i="1"/>
</calcChain>
</file>

<file path=xl/sharedStrings.xml><?xml version="1.0" encoding="utf-8"?>
<sst xmlns="http://schemas.openxmlformats.org/spreadsheetml/2006/main" count="127" uniqueCount="41">
  <si>
    <t>[BSA]mg/ml</t>
  </si>
  <si>
    <t>promedios</t>
  </si>
  <si>
    <t>Absorbancias 550nm</t>
  </si>
  <si>
    <t>Cuantificación proteínas</t>
  </si>
  <si>
    <t>y=ax+b</t>
  </si>
  <si>
    <t>x=y-b/a</t>
  </si>
  <si>
    <t>a= pendiente</t>
  </si>
  <si>
    <t>b=intersección al eje</t>
  </si>
  <si>
    <r>
      <t>[prot.]mg/ml (</t>
    </r>
    <r>
      <rPr>
        <sz val="11"/>
        <color theme="1"/>
        <rFont val="Calibri"/>
        <family val="2"/>
      </rPr>
      <t>µg/µl)</t>
    </r>
  </si>
  <si>
    <t>restar blanco</t>
  </si>
  <si>
    <t>Promedios</t>
  </si>
  <si>
    <t>Restar Blanco</t>
  </si>
  <si>
    <t>Muestras</t>
  </si>
  <si>
    <t>Abs. 1:x</t>
  </si>
  <si>
    <t>B1</t>
  </si>
  <si>
    <t>B2</t>
  </si>
  <si>
    <t>B3</t>
  </si>
  <si>
    <t>C1</t>
  </si>
  <si>
    <t>C2</t>
  </si>
  <si>
    <t>C3</t>
  </si>
  <si>
    <t>Promedio</t>
  </si>
  <si>
    <t>Desv. Estándar</t>
  </si>
  <si>
    <t xml:space="preserve"> Absorbancias 550 nm</t>
  </si>
  <si>
    <t xml:space="preserve"> Absorbancias 550 nm  </t>
  </si>
  <si>
    <t>B</t>
  </si>
  <si>
    <t>C</t>
  </si>
  <si>
    <t>D. Est</t>
  </si>
  <si>
    <t>[prot.]mg/ml (µg/µl)</t>
  </si>
  <si>
    <t>PBS</t>
  </si>
  <si>
    <t>C4</t>
  </si>
  <si>
    <t>C5</t>
  </si>
  <si>
    <t>C6</t>
  </si>
  <si>
    <t>C7</t>
  </si>
  <si>
    <t>C8</t>
  </si>
  <si>
    <t>C9</t>
  </si>
  <si>
    <t>PBS + NaCl 0,5 M</t>
  </si>
  <si>
    <t>PBS + NaCl 1,0 M</t>
  </si>
  <si>
    <t>PBS + NaCl 2,0 M</t>
  </si>
  <si>
    <t>PBS + NaCl 2.0 M</t>
  </si>
  <si>
    <t>PBS + NaCl 1.0 M</t>
  </si>
  <si>
    <t>PBS + NaCl 0.5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</si>
</sst>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165" fontId="0" fillId="0" borderId="1" xfId="0" applyNumberFormat="1" applyFill="1" applyBorder="1"/>
    <xf numFmtId="165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/>
    </xf>
    <xf numFmtId="165" fontId="0" fillId="0" borderId="3" xfId="0" applyNumberFormat="1" applyFill="1" applyBorder="1"/>
    <xf numFmtId="165" fontId="2" fillId="0" borderId="3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0" borderId="0" xfId="0" applyNumberFormat="1" applyFont="1" applyFill="1" applyBorder="1" applyAlignment="1">
      <alignment wrapText="1"/>
    </xf>
    <xf numFmtId="166" fontId="0" fillId="0" borderId="0" xfId="0" applyNumberFormat="1" applyFill="1" applyBorder="1" applyAlignment="1">
      <alignment horizontal="center" vertical="center"/>
    </xf>
    <xf numFmtId="165" fontId="7" fillId="0" borderId="13" xfId="0" applyNumberFormat="1" applyFont="1" applyFill="1" applyBorder="1"/>
    <xf numFmtId="165" fontId="7" fillId="0" borderId="1" xfId="0" applyNumberFormat="1" applyFont="1" applyFill="1" applyBorder="1"/>
    <xf numFmtId="167" fontId="0" fillId="0" borderId="0" xfId="0" applyNumberForma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165" fontId="0" fillId="0" borderId="1" xfId="0" applyNumberFormat="1" applyFill="1" applyBorder="1" applyAlignment="1"/>
    <xf numFmtId="165" fontId="1" fillId="0" borderId="1" xfId="0" applyNumberFormat="1" applyFont="1" applyBorder="1" applyAlignment="1">
      <alignment wrapText="1"/>
    </xf>
    <xf numFmtId="0" fontId="0" fillId="2" borderId="12" xfId="0" applyFill="1" applyBorder="1"/>
    <xf numFmtId="0" fontId="0" fillId="2" borderId="9" xfId="0" applyFill="1" applyBorder="1"/>
    <xf numFmtId="165" fontId="0" fillId="0" borderId="1" xfId="0" applyNumberFormat="1" applyFont="1" applyFill="1" applyBorder="1"/>
    <xf numFmtId="165" fontId="0" fillId="0" borderId="1" xfId="0" applyNumberFormat="1" applyFont="1" applyBorder="1" applyAlignment="1">
      <alignment wrapText="1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0" xfId="0" applyNumberFormat="1"/>
    <xf numFmtId="165" fontId="0" fillId="0" borderId="29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Recta</a:t>
            </a:r>
            <a:r>
              <a:rPr lang="es-ES" baseline="0"/>
              <a:t> patrón</a:t>
            </a:r>
            <a:endParaRPr lang="es-E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35498687663999"/>
                  <c:y val="-0.18554425488480605"/>
                </c:manualLayout>
              </c:layout>
              <c:numFmt formatCode="General" sourceLinked="0"/>
            </c:trendlineLbl>
          </c:trendline>
          <c:xVal>
            <c:numRef>
              <c:f>'BCA2'!$B$6:$B$12</c:f>
              <c:numCache>
                <c:formatCode>General</c:formatCode>
                <c:ptCount val="7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 formatCode="0.0000">
                  <c:v>3.125E-2</c:v>
                </c:pt>
                <c:pt idx="6">
                  <c:v>0</c:v>
                </c:pt>
              </c:numCache>
            </c:numRef>
          </c:xVal>
          <c:yVal>
            <c:numRef>
              <c:f>'BCA2'!$F$6:$F$12</c:f>
              <c:numCache>
                <c:formatCode>0.000</c:formatCode>
                <c:ptCount val="7"/>
                <c:pt idx="0">
                  <c:v>0.60310225000000006</c:v>
                </c:pt>
                <c:pt idx="1">
                  <c:v>0.32223875000000002</c:v>
                </c:pt>
                <c:pt idx="2">
                  <c:v>0.19286324999999999</c:v>
                </c:pt>
                <c:pt idx="3">
                  <c:v>0.11098975</c:v>
                </c:pt>
                <c:pt idx="4">
                  <c:v>6.4645750000000002E-2</c:v>
                </c:pt>
                <c:pt idx="5">
                  <c:v>3.6573250000000002E-2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855024"/>
        <c:axId val="296854632"/>
      </c:scatterChart>
      <c:valAx>
        <c:axId val="29685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[BSA]mg/ml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96854632"/>
        <c:crosses val="autoZero"/>
        <c:crossBetween val="midCat"/>
      </c:valAx>
      <c:valAx>
        <c:axId val="296854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Absorbancias</a:t>
                </a:r>
                <a:r>
                  <a:rPr lang="es-ES" baseline="0"/>
                  <a:t> 550nm</a:t>
                </a:r>
                <a:endParaRPr lang="es-E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96855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Recta</a:t>
            </a:r>
            <a:r>
              <a:rPr lang="es-ES" baseline="0"/>
              <a:t> patrón</a:t>
            </a:r>
            <a:endParaRPr lang="es-E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35498687663999"/>
                  <c:y val="-0.18554425488480605"/>
                </c:manualLayout>
              </c:layout>
              <c:numFmt formatCode="General" sourceLinked="0"/>
            </c:trendlineLbl>
          </c:trendline>
          <c:xVal>
            <c:numRef>
              <c:f>'BCA3'!$B$6:$B$12</c:f>
              <c:numCache>
                <c:formatCode>General</c:formatCode>
                <c:ptCount val="7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 formatCode="0.0000">
                  <c:v>3.125E-2</c:v>
                </c:pt>
                <c:pt idx="6">
                  <c:v>0</c:v>
                </c:pt>
              </c:numCache>
            </c:numRef>
          </c:xVal>
          <c:yVal>
            <c:numRef>
              <c:f>'BCA3'!$F$6:$F$12</c:f>
              <c:numCache>
                <c:formatCode>0.000</c:formatCode>
                <c:ptCount val="7"/>
                <c:pt idx="0">
                  <c:v>0.69716399999999989</c:v>
                </c:pt>
                <c:pt idx="1">
                  <c:v>0.38352950000000002</c:v>
                </c:pt>
                <c:pt idx="2">
                  <c:v>0.21197899999999997</c:v>
                </c:pt>
                <c:pt idx="3">
                  <c:v>0.1205355</c:v>
                </c:pt>
                <c:pt idx="4">
                  <c:v>7.6916999999999999E-2</c:v>
                </c:pt>
                <c:pt idx="5">
                  <c:v>3.5156000000000007E-2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853848"/>
        <c:axId val="335797560"/>
      </c:scatterChart>
      <c:valAx>
        <c:axId val="29685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[BSA]mg/ml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5797560"/>
        <c:crosses val="autoZero"/>
        <c:crossBetween val="midCat"/>
      </c:valAx>
      <c:valAx>
        <c:axId val="335797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Absorbancias</a:t>
                </a:r>
                <a:r>
                  <a:rPr lang="es-ES" baseline="0"/>
                  <a:t> 550nm</a:t>
                </a:r>
                <a:endParaRPr lang="es-E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96853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Recta</a:t>
            </a:r>
            <a:r>
              <a:rPr lang="es-ES" baseline="0"/>
              <a:t> patrón</a:t>
            </a:r>
            <a:endParaRPr lang="es-E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6235498687663999"/>
                  <c:y val="-0.18554425488480605"/>
                </c:manualLayout>
              </c:layout>
              <c:numFmt formatCode="General" sourceLinked="0"/>
            </c:trendlineLbl>
          </c:trendline>
          <c:xVal>
            <c:numRef>
              <c:f>'BCA4'!$B$6:$B$12</c:f>
              <c:numCache>
                <c:formatCode>General</c:formatCode>
                <c:ptCount val="7"/>
                <c:pt idx="0">
                  <c:v>1</c:v>
                </c:pt>
                <c:pt idx="1">
                  <c:v>0.5</c:v>
                </c:pt>
                <c:pt idx="2">
                  <c:v>0.25</c:v>
                </c:pt>
                <c:pt idx="3">
                  <c:v>0.125</c:v>
                </c:pt>
                <c:pt idx="4">
                  <c:v>6.25E-2</c:v>
                </c:pt>
                <c:pt idx="5" formatCode="0.0000">
                  <c:v>3.125E-2</c:v>
                </c:pt>
                <c:pt idx="6">
                  <c:v>0</c:v>
                </c:pt>
              </c:numCache>
            </c:numRef>
          </c:xVal>
          <c:yVal>
            <c:numRef>
              <c:f>'BCA4'!$F$6:$F$12</c:f>
              <c:numCache>
                <c:formatCode>0.000</c:formatCode>
                <c:ptCount val="7"/>
                <c:pt idx="0">
                  <c:v>0.68576309999999996</c:v>
                </c:pt>
                <c:pt idx="1">
                  <c:v>0.37717959999999995</c:v>
                </c:pt>
                <c:pt idx="2">
                  <c:v>0.20566560000000003</c:v>
                </c:pt>
                <c:pt idx="3">
                  <c:v>0.11929360000000003</c:v>
                </c:pt>
                <c:pt idx="4">
                  <c:v>6.8024100000000004E-2</c:v>
                </c:pt>
                <c:pt idx="5">
                  <c:v>3.691460000000002E-2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158096"/>
        <c:axId val="335798344"/>
      </c:scatterChart>
      <c:valAx>
        <c:axId val="29415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[BSA]mg/ml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35798344"/>
        <c:crosses val="autoZero"/>
        <c:crossBetween val="midCat"/>
      </c:valAx>
      <c:valAx>
        <c:axId val="335798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Absorbancias</a:t>
                </a:r>
                <a:r>
                  <a:rPr lang="es-ES" baseline="0"/>
                  <a:t> 550nm</a:t>
                </a:r>
                <a:endParaRPr lang="es-E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294158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Resultado!$B$1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Resultado!$F$2:$F$5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8.3006689805795988E-4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plus>
            <c:minus>
              <c:numRef>
                <c:f>Resultado!$F$2:$F$5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8.3006689805795988E-4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minus>
          </c:errBars>
          <c:cat>
            <c:strRef>
              <c:f>Resultado!$A$2:$A$5</c:f>
              <c:strCache>
                <c:ptCount val="4"/>
                <c:pt idx="0">
                  <c:v>PBS</c:v>
                </c:pt>
                <c:pt idx="1">
                  <c:v>PBS + NaCl 0.5 M</c:v>
                </c:pt>
                <c:pt idx="2">
                  <c:v>PBS + NaCl 1.0 M</c:v>
                </c:pt>
                <c:pt idx="3">
                  <c:v>PBS + NaCl 2.0 M</c:v>
                </c:pt>
              </c:strCache>
            </c:strRef>
          </c:cat>
          <c:val>
            <c:numRef>
              <c:f>Resultado!$B$2:$B$5</c:f>
              <c:numCache>
                <c:formatCode>0.000</c:formatCode>
                <c:ptCount val="4"/>
                <c:pt idx="0">
                  <c:v>-1.6927770932345654E-4</c:v>
                </c:pt>
                <c:pt idx="1">
                  <c:v>4.2716833524809893E-2</c:v>
                </c:pt>
                <c:pt idx="2">
                  <c:v>5.4744092251760947E-2</c:v>
                </c:pt>
                <c:pt idx="3">
                  <c:v>1.4260748309393362E-2</c:v>
                </c:pt>
              </c:numCache>
            </c:numRef>
          </c:val>
        </c:ser>
        <c:ser>
          <c:idx val="1"/>
          <c:order val="1"/>
          <c:tx>
            <c:strRef>
              <c:f>Resultado!$C$1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Resultado!$G$2:$G$5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3.1097565527025157E-2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plus>
            <c:minus>
              <c:numRef>
                <c:f>Resultado!$G$2:$G$5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3.1097565527025157E-2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minus>
          </c:errBars>
          <c:cat>
            <c:strRef>
              <c:f>Resultado!$A$2:$A$5</c:f>
              <c:strCache>
                <c:ptCount val="4"/>
                <c:pt idx="0">
                  <c:v>PBS</c:v>
                </c:pt>
                <c:pt idx="1">
                  <c:v>PBS + NaCl 0.5 M</c:v>
                </c:pt>
                <c:pt idx="2">
                  <c:v>PBS + NaCl 1.0 M</c:v>
                </c:pt>
                <c:pt idx="3">
                  <c:v>PBS + NaCl 2.0 M</c:v>
                </c:pt>
              </c:strCache>
            </c:strRef>
          </c:cat>
          <c:val>
            <c:numRef>
              <c:f>Resultado!$C$2:$C$5</c:f>
              <c:numCache>
                <c:formatCode>0.000</c:formatCode>
                <c:ptCount val="4"/>
                <c:pt idx="0">
                  <c:v>0.14632819926069354</c:v>
                </c:pt>
                <c:pt idx="1">
                  <c:v>0.33909546474095958</c:v>
                </c:pt>
                <c:pt idx="2">
                  <c:v>0.50070262248820119</c:v>
                </c:pt>
                <c:pt idx="3">
                  <c:v>0.52425914408411078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99128"/>
        <c:axId val="335799520"/>
      </c:barChart>
      <c:catAx>
        <c:axId val="33579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799520"/>
        <c:crosses val="autoZero"/>
        <c:auto val="1"/>
        <c:lblAlgn val="ctr"/>
        <c:lblOffset val="100"/>
        <c:noMultiLvlLbl val="0"/>
      </c:catAx>
      <c:valAx>
        <c:axId val="335799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[prot.]mg/ml (µg/µl)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35799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Resultado!$A$8:$A$11</c:f>
              <c:strCache>
                <c:ptCount val="4"/>
                <c:pt idx="0">
                  <c:v>PBS</c:v>
                </c:pt>
                <c:pt idx="1">
                  <c:v>PBS + NaCl 0.5 M</c:v>
                </c:pt>
                <c:pt idx="2">
                  <c:v>PBS + NaCl 1.0 M</c:v>
                </c:pt>
                <c:pt idx="3">
                  <c:v>PBS + NaCl 2.0 M</c:v>
                </c:pt>
              </c:strCache>
            </c:strRef>
          </c:cat>
          <c:val>
            <c:numRef>
              <c:f>Resultado!$B$8:$B$11</c:f>
              <c:numCache>
                <c:formatCode>0.000</c:formatCode>
                <c:ptCount val="4"/>
                <c:pt idx="0">
                  <c:v>0.146497476970017</c:v>
                </c:pt>
                <c:pt idx="1">
                  <c:v>0.29637863121614971</c:v>
                </c:pt>
                <c:pt idx="2">
                  <c:v>0.44595853023644022</c:v>
                </c:pt>
                <c:pt idx="3">
                  <c:v>0.50999839577471739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157704"/>
        <c:axId val="294158488"/>
      </c:barChart>
      <c:catAx>
        <c:axId val="29415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94158488"/>
        <c:crosses val="autoZero"/>
        <c:auto val="1"/>
        <c:lblAlgn val="ctr"/>
        <c:lblOffset val="100"/>
        <c:noMultiLvlLbl val="0"/>
      </c:catAx>
      <c:valAx>
        <c:axId val="2941584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[prot.]mg/ml (µg/µl)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E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94157704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 sin normalizar'!$B$1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'Resultado sin normalizar'!$F$2:$F$5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8.3006689805795988E-4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plus>
            <c:minus>
              <c:numRef>
                <c:f>'Resultado sin normalizar'!$F$2:$F$5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8.3006689805795988E-4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minus>
          </c:errBars>
          <c:cat>
            <c:strRef>
              <c:f>'Resultado sin normalizar'!$A$2:$A$5</c:f>
              <c:strCache>
                <c:ptCount val="4"/>
                <c:pt idx="0">
                  <c:v>PBS</c:v>
                </c:pt>
                <c:pt idx="1">
                  <c:v>PBS + NaCl 0,5 M</c:v>
                </c:pt>
                <c:pt idx="2">
                  <c:v>PBS + NaCl 1,0 M</c:v>
                </c:pt>
                <c:pt idx="3">
                  <c:v>PBS + NaCl 2,0 M</c:v>
                </c:pt>
              </c:strCache>
            </c:strRef>
          </c:cat>
          <c:val>
            <c:numRef>
              <c:f>'Resultado sin normalizar'!$B$2:$B$5</c:f>
              <c:numCache>
                <c:formatCode>0.000</c:formatCode>
                <c:ptCount val="4"/>
                <c:pt idx="0">
                  <c:v>-5.2169277709323454E-2</c:v>
                </c:pt>
                <c:pt idx="1">
                  <c:v>-9.2831664751901067E-3</c:v>
                </c:pt>
                <c:pt idx="2">
                  <c:v>2.7440922517609477E-3</c:v>
                </c:pt>
                <c:pt idx="3">
                  <c:v>-3.7739251690606636E-2</c:v>
                </c:pt>
              </c:numCache>
            </c:numRef>
          </c:val>
        </c:ser>
        <c:ser>
          <c:idx val="1"/>
          <c:order val="1"/>
          <c:tx>
            <c:strRef>
              <c:f>'Resultado sin normalizar'!$C$1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'Resultado sin normalizar'!$G$2:$G$5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3.1097565527025157E-2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plus>
            <c:minus>
              <c:numRef>
                <c:f>'Resultado sin normalizar'!$G$2:$G$5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3.1097565527025157E-2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minus>
          </c:errBars>
          <c:cat>
            <c:strRef>
              <c:f>'Resultado sin normalizar'!$A$2:$A$5</c:f>
              <c:strCache>
                <c:ptCount val="4"/>
                <c:pt idx="0">
                  <c:v>PBS</c:v>
                </c:pt>
                <c:pt idx="1">
                  <c:v>PBS + NaCl 0,5 M</c:v>
                </c:pt>
                <c:pt idx="2">
                  <c:v>PBS + NaCl 1,0 M</c:v>
                </c:pt>
                <c:pt idx="3">
                  <c:v>PBS + NaCl 2,0 M</c:v>
                </c:pt>
              </c:strCache>
            </c:strRef>
          </c:cat>
          <c:val>
            <c:numRef>
              <c:f>'Resultado sin normalizar'!$C$2:$C$5</c:f>
              <c:numCache>
                <c:formatCode>0.000</c:formatCode>
                <c:ptCount val="4"/>
                <c:pt idx="0">
                  <c:v>9.4328199260693538E-2</c:v>
                </c:pt>
                <c:pt idx="1">
                  <c:v>0.28709546474095959</c:v>
                </c:pt>
                <c:pt idx="2">
                  <c:v>0.4487026224882012</c:v>
                </c:pt>
                <c:pt idx="3">
                  <c:v>0.47225914408411079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0304"/>
        <c:axId val="335800696"/>
      </c:barChart>
      <c:catAx>
        <c:axId val="33580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800696"/>
        <c:crosses val="autoZero"/>
        <c:auto val="1"/>
        <c:lblAlgn val="ctr"/>
        <c:lblOffset val="100"/>
        <c:noMultiLvlLbl val="0"/>
      </c:catAx>
      <c:valAx>
        <c:axId val="335800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[prot.]mg/ml (µg/µl)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3580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Anomalo!$B$1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Anomalo!$F$2:$F$5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6.0528507558311204E-4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plus>
            <c:minus>
              <c:numRef>
                <c:f>Anomalo!$F$2:$F$5</c:f>
                <c:numCache>
                  <c:formatCode>General</c:formatCode>
                  <c:ptCount val="4"/>
                  <c:pt idx="0">
                    <c:v>1.9843777544623189E-3</c:v>
                  </c:pt>
                  <c:pt idx="1">
                    <c:v>6.0528507558311204E-4</c:v>
                  </c:pt>
                  <c:pt idx="2">
                    <c:v>9.8086244112477136E-4</c:v>
                  </c:pt>
                  <c:pt idx="3">
                    <c:v>9.6060850223630718E-4</c:v>
                  </c:pt>
                </c:numCache>
              </c:numRef>
            </c:minus>
          </c:errBars>
          <c:cat>
            <c:strRef>
              <c:f>Anomalo!$A$2:$A$5</c:f>
              <c:strCache>
                <c:ptCount val="4"/>
                <c:pt idx="0">
                  <c:v>PBS</c:v>
                </c:pt>
                <c:pt idx="1">
                  <c:v>PBS + NaCl 0,5 M</c:v>
                </c:pt>
                <c:pt idx="2">
                  <c:v>PBS + NaCl 1,0 M</c:v>
                </c:pt>
                <c:pt idx="3">
                  <c:v>PBS + NaCl 2,0 M</c:v>
                </c:pt>
              </c:strCache>
            </c:strRef>
          </c:cat>
          <c:val>
            <c:numRef>
              <c:f>Anomalo!$B$2:$B$5</c:f>
              <c:numCache>
                <c:formatCode>0.000</c:formatCode>
                <c:ptCount val="4"/>
                <c:pt idx="0">
                  <c:v>-5.2169277709323454E-2</c:v>
                </c:pt>
                <c:pt idx="1">
                  <c:v>2.7440922517609477E-3</c:v>
                </c:pt>
                <c:pt idx="2">
                  <c:v>2.7440922517609477E-3</c:v>
                </c:pt>
                <c:pt idx="3">
                  <c:v>-3.7739251690606636E-2</c:v>
                </c:pt>
              </c:numCache>
            </c:numRef>
          </c:val>
        </c:ser>
        <c:ser>
          <c:idx val="1"/>
          <c:order val="1"/>
          <c:tx>
            <c:strRef>
              <c:f>Anomalo!$C$1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Anomalo!$G$2:$G$5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6.3655593858231815E-2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plus>
            <c:minus>
              <c:numRef>
                <c:f>Anomalo!$G$2:$G$5</c:f>
                <c:numCache>
                  <c:formatCode>General</c:formatCode>
                  <c:ptCount val="4"/>
                  <c:pt idx="0">
                    <c:v>2.9356483362032323E-2</c:v>
                  </c:pt>
                  <c:pt idx="1">
                    <c:v>6.3655593858231815E-2</c:v>
                  </c:pt>
                  <c:pt idx="2">
                    <c:v>0.18943462970497602</c:v>
                  </c:pt>
                  <c:pt idx="3">
                    <c:v>4.1671246047033039E-2</c:v>
                  </c:pt>
                </c:numCache>
              </c:numRef>
            </c:minus>
          </c:errBars>
          <c:cat>
            <c:strRef>
              <c:f>Anomalo!$A$2:$A$5</c:f>
              <c:strCache>
                <c:ptCount val="4"/>
                <c:pt idx="0">
                  <c:v>PBS</c:v>
                </c:pt>
                <c:pt idx="1">
                  <c:v>PBS + NaCl 0,5 M</c:v>
                </c:pt>
                <c:pt idx="2">
                  <c:v>PBS + NaCl 1,0 M</c:v>
                </c:pt>
                <c:pt idx="3">
                  <c:v>PBS + NaCl 2,0 M</c:v>
                </c:pt>
              </c:strCache>
            </c:strRef>
          </c:cat>
          <c:val>
            <c:numRef>
              <c:f>Anomalo!$C$2:$C$5</c:f>
              <c:numCache>
                <c:formatCode>0.000</c:formatCode>
                <c:ptCount val="4"/>
                <c:pt idx="0">
                  <c:v>9.4328199260693538E-2</c:v>
                </c:pt>
                <c:pt idx="1">
                  <c:v>0.82738511133833226</c:v>
                </c:pt>
                <c:pt idx="2">
                  <c:v>0.4487026224882012</c:v>
                </c:pt>
                <c:pt idx="3">
                  <c:v>0.47225914408411079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20032"/>
        <c:axId val="336220424"/>
      </c:barChart>
      <c:catAx>
        <c:axId val="336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6220424"/>
        <c:crosses val="autoZero"/>
        <c:auto val="1"/>
        <c:lblAlgn val="ctr"/>
        <c:lblOffset val="100"/>
        <c:noMultiLvlLbl val="0"/>
      </c:catAx>
      <c:valAx>
        <c:axId val="336220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[prot.]mg/ml (µg/µl)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3622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647700</xdr:colOff>
      <xdr:row>36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647700</xdr:colOff>
      <xdr:row>36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647700</xdr:colOff>
      <xdr:row>36</xdr:row>
      <xdr:rowOff>38100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14</xdr:row>
      <xdr:rowOff>59055</xdr:rowOff>
    </xdr:from>
    <xdr:to>
      <xdr:col>8</xdr:col>
      <xdr:colOff>219075</xdr:colOff>
      <xdr:row>28</xdr:row>
      <xdr:rowOff>166720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598170</xdr:colOff>
      <xdr:row>34</xdr:row>
      <xdr:rowOff>22860</xdr:rowOff>
    </xdr:from>
    <xdr:to>
      <xdr:col>7</xdr:col>
      <xdr:colOff>148590</xdr:colOff>
      <xdr:row>49</xdr:row>
      <xdr:rowOff>22860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180975</xdr:rowOff>
    </xdr:from>
    <xdr:to>
      <xdr:col>8</xdr:col>
      <xdr:colOff>257175</xdr:colOff>
      <xdr:row>23</xdr:row>
      <xdr:rowOff>105760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180975</xdr:rowOff>
    </xdr:from>
    <xdr:to>
      <xdr:col>8</xdr:col>
      <xdr:colOff>257175</xdr:colOff>
      <xdr:row>23</xdr:row>
      <xdr:rowOff>105760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46"/>
  <sheetViews>
    <sheetView view="pageLayout" zoomScale="40" zoomScaleNormal="80" zoomScalePageLayoutView="40" workbookViewId="0">
      <selection activeCell="J31" sqref="J31"/>
    </sheetView>
  </sheetViews>
  <sheetFormatPr baseColWidth="10" defaultColWidth="10.88671875" defaultRowHeight="14.4" x14ac:dyDescent="0.3"/>
  <cols>
    <col min="1" max="5" width="10.88671875" style="1"/>
    <col min="6" max="6" width="12" style="1" customWidth="1"/>
    <col min="7" max="7" width="10.88671875" style="1"/>
    <col min="8" max="8" width="11.44140625" style="1" customWidth="1"/>
    <col min="9" max="9" width="8.6640625" style="1" bestFit="1" customWidth="1"/>
    <col min="10" max="12" width="10.88671875" style="1"/>
    <col min="13" max="13" width="13.33203125" style="1" customWidth="1"/>
    <col min="14" max="14" width="10.88671875" style="1"/>
    <col min="15" max="15" width="9" style="1" customWidth="1"/>
    <col min="16" max="16" width="16.44140625" style="1" customWidth="1"/>
    <col min="17" max="19" width="10.88671875" style="1"/>
    <col min="20" max="20" width="13.44140625" style="1" customWidth="1"/>
    <col min="21" max="21" width="10.88671875" style="1"/>
    <col min="22" max="22" width="16.88671875" style="1" customWidth="1"/>
    <col min="23" max="23" width="13.88671875" style="1" customWidth="1"/>
    <col min="24" max="24" width="10.88671875" style="1"/>
    <col min="25" max="25" width="12.6640625" style="1" customWidth="1"/>
    <col min="26" max="26" width="13.33203125" style="1" customWidth="1"/>
    <col min="27" max="27" width="10.88671875" style="1"/>
    <col min="28" max="28" width="6.5546875" style="1" customWidth="1"/>
    <col min="29" max="29" width="14.5546875" style="1" customWidth="1"/>
    <col min="30" max="30" width="16.33203125" style="1" customWidth="1"/>
    <col min="31" max="31" width="15.44140625" style="1" customWidth="1"/>
    <col min="32" max="32" width="14.33203125" style="1" customWidth="1"/>
    <col min="33" max="33" width="16.44140625" style="1" customWidth="1"/>
    <col min="34" max="34" width="15.5546875" style="1" customWidth="1"/>
    <col min="35" max="35" width="10.88671875" style="1"/>
    <col min="36" max="36" width="15.109375" style="1" customWidth="1"/>
    <col min="37" max="37" width="12" style="1" customWidth="1"/>
    <col min="38" max="38" width="12.6640625" style="1" customWidth="1"/>
    <col min="39" max="39" width="13.6640625" style="1" customWidth="1"/>
    <col min="40" max="16384" width="10.88671875" style="1"/>
  </cols>
  <sheetData>
    <row r="2" spans="2:20" ht="15" thickBot="1" x14ac:dyDescent="0.35"/>
    <row r="3" spans="2:20" ht="15" thickBot="1" x14ac:dyDescent="0.35">
      <c r="P3" s="70" t="s">
        <v>3</v>
      </c>
      <c r="Q3" s="71"/>
      <c r="R3" s="72" t="s">
        <v>8</v>
      </c>
      <c r="S3" s="73"/>
      <c r="T3" s="74"/>
    </row>
    <row r="4" spans="2:20" ht="23.25" customHeight="1" thickBot="1" x14ac:dyDescent="0.35">
      <c r="B4" s="13" t="s">
        <v>0</v>
      </c>
      <c r="C4" s="75" t="s">
        <v>2</v>
      </c>
      <c r="D4" s="75"/>
      <c r="E4" s="34" t="s">
        <v>1</v>
      </c>
      <c r="F4" s="15" t="s">
        <v>9</v>
      </c>
      <c r="I4" s="76" t="s">
        <v>22</v>
      </c>
      <c r="J4" s="77"/>
      <c r="K4" s="77"/>
      <c r="L4" s="16" t="s">
        <v>10</v>
      </c>
      <c r="M4" s="15" t="s">
        <v>11</v>
      </c>
      <c r="P4" s="24" t="s">
        <v>12</v>
      </c>
      <c r="Q4" s="27" t="s">
        <v>13</v>
      </c>
      <c r="R4" s="27" t="s">
        <v>5</v>
      </c>
      <c r="S4" s="42" t="s">
        <v>20</v>
      </c>
      <c r="T4" s="43" t="s">
        <v>21</v>
      </c>
    </row>
    <row r="5" spans="2:20" ht="15" thickBot="1" x14ac:dyDescent="0.35">
      <c r="B5" s="6">
        <v>2</v>
      </c>
      <c r="C5" s="1">
        <v>1.1974499999999999</v>
      </c>
      <c r="D5" s="1">
        <v>1.1694899999999999</v>
      </c>
      <c r="E5" s="10">
        <f t="shared" ref="E5:E12" si="0">AVERAGE(C5:D5)</f>
        <v>1.1834699999999998</v>
      </c>
      <c r="F5" s="11">
        <f>E5-$E$12</f>
        <v>1.0996702499999997</v>
      </c>
      <c r="I5" s="19" t="s">
        <v>17</v>
      </c>
      <c r="J5" s="44">
        <v>0.53075399999999995</v>
      </c>
      <c r="K5" s="44">
        <v>0.529613</v>
      </c>
      <c r="L5" s="10">
        <f t="shared" ref="L5:L10" si="1">AVERAGE(J5:K5)</f>
        <v>0.53018349999999992</v>
      </c>
      <c r="M5" s="11">
        <f>L5-$E$12</f>
        <v>0.44638374999999991</v>
      </c>
      <c r="P5" s="19" t="s">
        <v>17</v>
      </c>
      <c r="Q5" s="31">
        <f>M5</f>
        <v>0.44638374999999991</v>
      </c>
      <c r="R5" s="21">
        <f>(Q5-0.0025)/0.5868</f>
        <v>0.75644810838445797</v>
      </c>
      <c r="S5" s="21"/>
      <c r="T5" s="22"/>
    </row>
    <row r="6" spans="2:20" ht="15" thickBot="1" x14ac:dyDescent="0.35">
      <c r="B6" s="6">
        <v>1</v>
      </c>
      <c r="C6" s="1">
        <v>0.70567999999999997</v>
      </c>
      <c r="D6" s="1">
        <v>0.66812400000000005</v>
      </c>
      <c r="E6" s="7">
        <f t="shared" si="0"/>
        <v>0.68690200000000001</v>
      </c>
      <c r="F6" s="8">
        <f t="shared" ref="F6:F12" si="2">E6-$E$12</f>
        <v>0.60310225000000006</v>
      </c>
      <c r="I6" s="19" t="s">
        <v>18</v>
      </c>
      <c r="J6" s="45">
        <v>0.60783200000000004</v>
      </c>
      <c r="K6" s="45">
        <v>0.59697999999999996</v>
      </c>
      <c r="L6" s="10">
        <f t="shared" si="1"/>
        <v>0.602406</v>
      </c>
      <c r="M6" s="11">
        <f t="shared" ref="M6:M10" si="3">L6-$E$12</f>
        <v>0.51860624999999994</v>
      </c>
      <c r="P6" s="19" t="s">
        <v>18</v>
      </c>
      <c r="Q6" s="32">
        <f t="shared" ref="Q6:Q10" si="4">M6</f>
        <v>0.51860624999999994</v>
      </c>
      <c r="R6" s="21">
        <f t="shared" ref="R6:R10" si="5">(Q6-0.0025)/0.5868</f>
        <v>0.87952667007498297</v>
      </c>
      <c r="S6" s="7">
        <f>AVERAGE(R5:R7)</f>
        <v>0.82738511133833226</v>
      </c>
      <c r="T6" s="23">
        <f>STDEV(R5:R7)</f>
        <v>6.3655593858231815E-2</v>
      </c>
    </row>
    <row r="7" spans="2:20" ht="15" thickBot="1" x14ac:dyDescent="0.35">
      <c r="B7" s="6">
        <v>0.5</v>
      </c>
      <c r="C7" s="1">
        <v>0.38801400000000003</v>
      </c>
      <c r="D7" s="1">
        <v>0.42406300000000002</v>
      </c>
      <c r="E7" s="7">
        <f t="shared" si="0"/>
        <v>0.40603850000000002</v>
      </c>
      <c r="F7" s="8">
        <f t="shared" si="2"/>
        <v>0.32223875000000002</v>
      </c>
      <c r="I7" s="19" t="s">
        <v>19</v>
      </c>
      <c r="J7" s="44">
        <v>0.58079199999999997</v>
      </c>
      <c r="K7" s="44">
        <v>0.58488499999999999</v>
      </c>
      <c r="L7" s="10">
        <f t="shared" si="1"/>
        <v>0.58283850000000004</v>
      </c>
      <c r="M7" s="11">
        <f t="shared" si="3"/>
        <v>0.49903875000000003</v>
      </c>
      <c r="P7" s="19" t="s">
        <v>19</v>
      </c>
      <c r="Q7" s="32">
        <f t="shared" si="4"/>
        <v>0.49903875000000003</v>
      </c>
      <c r="R7" s="21">
        <f t="shared" si="5"/>
        <v>0.8461805555555556</v>
      </c>
      <c r="S7" s="17"/>
      <c r="T7" s="23"/>
    </row>
    <row r="8" spans="2:20" ht="15" thickBot="1" x14ac:dyDescent="0.35">
      <c r="B8" s="6">
        <v>0.25</v>
      </c>
      <c r="C8" s="1">
        <v>0.281416</v>
      </c>
      <c r="D8" s="1">
        <v>0.27190999999999999</v>
      </c>
      <c r="E8" s="7">
        <f t="shared" si="0"/>
        <v>0.27666299999999999</v>
      </c>
      <c r="F8" s="8">
        <f t="shared" si="2"/>
        <v>0.19286324999999999</v>
      </c>
      <c r="I8" s="20" t="s">
        <v>14</v>
      </c>
      <c r="J8" s="7">
        <v>8.8463299999999995E-2</v>
      </c>
      <c r="K8" s="7">
        <v>8.7721800000000003E-2</v>
      </c>
      <c r="L8" s="10">
        <f t="shared" si="1"/>
        <v>8.8092549999999992E-2</v>
      </c>
      <c r="M8" s="11">
        <f t="shared" si="3"/>
        <v>4.2927999999999855E-3</v>
      </c>
      <c r="P8" s="20" t="s">
        <v>14</v>
      </c>
      <c r="Q8" s="32">
        <f t="shared" si="4"/>
        <v>4.2927999999999855E-3</v>
      </c>
      <c r="R8" s="21">
        <f t="shared" si="5"/>
        <v>3.0552147239263556E-3</v>
      </c>
      <c r="S8" s="17"/>
      <c r="T8" s="23"/>
    </row>
    <row r="9" spans="2:20" ht="15" thickBot="1" x14ac:dyDescent="0.35">
      <c r="B9" s="6">
        <v>0.125</v>
      </c>
      <c r="C9" s="1">
        <v>0.19989699999999999</v>
      </c>
      <c r="D9" s="1">
        <v>0.18968199999999999</v>
      </c>
      <c r="E9" s="7">
        <f t="shared" si="0"/>
        <v>0.1947895</v>
      </c>
      <c r="F9" s="8">
        <f t="shared" si="2"/>
        <v>0.11098975</v>
      </c>
      <c r="I9" s="19" t="s">
        <v>15</v>
      </c>
      <c r="J9" s="7">
        <v>8.78332E-2</v>
      </c>
      <c r="K9" s="7">
        <v>8.8440299999999999E-2</v>
      </c>
      <c r="L9" s="10">
        <f t="shared" si="1"/>
        <v>8.813675E-2</v>
      </c>
      <c r="M9" s="11">
        <f t="shared" si="3"/>
        <v>4.3369999999999936E-3</v>
      </c>
      <c r="P9" s="19" t="s">
        <v>15</v>
      </c>
      <c r="Q9" s="32">
        <f t="shared" si="4"/>
        <v>4.3369999999999936E-3</v>
      </c>
      <c r="R9" s="21">
        <f t="shared" si="5"/>
        <v>3.1305385139740859E-3</v>
      </c>
      <c r="S9" s="7">
        <f>AVERAGE(R8:R10)</f>
        <v>2.7440922517609477E-3</v>
      </c>
      <c r="T9" s="23">
        <f>STDEV(R8:R10)</f>
        <v>6.0528507558311204E-4</v>
      </c>
    </row>
    <row r="10" spans="2:20" x14ac:dyDescent="0.3">
      <c r="B10" s="6">
        <v>6.25E-2</v>
      </c>
      <c r="C10" s="1">
        <v>0.149501</v>
      </c>
      <c r="D10" s="1">
        <v>0.14738999999999999</v>
      </c>
      <c r="E10" s="7">
        <f t="shared" si="0"/>
        <v>0.14844550000000001</v>
      </c>
      <c r="F10" s="8">
        <f t="shared" si="2"/>
        <v>6.4645750000000002E-2</v>
      </c>
      <c r="I10" s="19" t="s">
        <v>16</v>
      </c>
      <c r="J10" s="7">
        <v>8.6689699999999995E-2</v>
      </c>
      <c r="K10" s="7">
        <v>8.8311600000000004E-2</v>
      </c>
      <c r="L10" s="10">
        <f t="shared" si="1"/>
        <v>8.7500649999999999E-2</v>
      </c>
      <c r="M10" s="11">
        <f t="shared" si="3"/>
        <v>3.7008999999999931E-3</v>
      </c>
      <c r="P10" s="19" t="s">
        <v>16</v>
      </c>
      <c r="Q10" s="32">
        <f t="shared" si="4"/>
        <v>3.7008999999999931E-3</v>
      </c>
      <c r="R10" s="21">
        <f t="shared" si="5"/>
        <v>2.0465235173824014E-3</v>
      </c>
      <c r="S10" s="17"/>
      <c r="T10" s="23"/>
    </row>
    <row r="11" spans="2:20" x14ac:dyDescent="0.3">
      <c r="B11" s="9">
        <v>3.125E-2</v>
      </c>
      <c r="C11" s="1">
        <v>0.121923</v>
      </c>
      <c r="D11" s="1">
        <v>0.118823</v>
      </c>
      <c r="E11" s="7">
        <f t="shared" si="0"/>
        <v>0.12037300000000001</v>
      </c>
      <c r="F11" s="8">
        <f t="shared" si="2"/>
        <v>3.6573250000000002E-2</v>
      </c>
      <c r="I11" s="28"/>
      <c r="J11" s="38"/>
      <c r="K11" s="38"/>
      <c r="L11" s="3"/>
      <c r="M11" s="29"/>
    </row>
    <row r="12" spans="2:20" x14ac:dyDescent="0.3">
      <c r="B12" s="12">
        <v>0</v>
      </c>
      <c r="C12" s="1">
        <v>8.1190999999999999E-2</v>
      </c>
      <c r="D12" s="1">
        <v>8.6408499999999999E-2</v>
      </c>
      <c r="E12" s="7">
        <f t="shared" si="0"/>
        <v>8.3799750000000006E-2</v>
      </c>
      <c r="F12" s="8">
        <f t="shared" si="2"/>
        <v>0</v>
      </c>
      <c r="I12" s="28"/>
      <c r="J12" s="38"/>
      <c r="K12" s="38"/>
      <c r="L12" s="3"/>
      <c r="M12" s="29"/>
    </row>
    <row r="13" spans="2:20" x14ac:dyDescent="0.3">
      <c r="B13" s="18"/>
      <c r="C13" s="4"/>
      <c r="D13" s="4"/>
      <c r="F13" s="5"/>
      <c r="I13" s="28"/>
      <c r="J13" s="38"/>
      <c r="K13" s="38"/>
      <c r="L13" s="3"/>
      <c r="M13" s="29"/>
    </row>
    <row r="14" spans="2:20" x14ac:dyDescent="0.3">
      <c r="C14" s="4"/>
      <c r="D14" s="4"/>
      <c r="F14" s="5"/>
      <c r="I14" s="28"/>
      <c r="J14" s="38"/>
      <c r="K14" s="38"/>
      <c r="L14" s="3"/>
      <c r="M14" s="29"/>
    </row>
    <row r="15" spans="2:20" x14ac:dyDescent="0.3">
      <c r="C15" s="4"/>
      <c r="D15" s="4"/>
      <c r="F15" s="5"/>
      <c r="H15" s="28"/>
      <c r="I15" s="28"/>
      <c r="J15" s="38"/>
      <c r="K15" s="29"/>
    </row>
    <row r="16" spans="2:20" x14ac:dyDescent="0.3">
      <c r="C16" s="4"/>
      <c r="D16" s="4"/>
      <c r="F16" s="5"/>
      <c r="H16" s="29"/>
      <c r="I16" s="28"/>
      <c r="J16" s="38"/>
      <c r="K16" s="38"/>
      <c r="L16" s="3"/>
      <c r="M16" s="29"/>
    </row>
    <row r="17" spans="3:36" x14ac:dyDescent="0.3">
      <c r="C17" s="4"/>
      <c r="D17" s="4"/>
      <c r="F17" s="5"/>
      <c r="J17" s="38"/>
      <c r="K17" s="38"/>
      <c r="L17" s="3"/>
      <c r="M17" s="29"/>
    </row>
    <row r="18" spans="3:36" x14ac:dyDescent="0.3">
      <c r="C18" s="4"/>
      <c r="D18" s="4"/>
      <c r="F18" s="5"/>
      <c r="J18" s="38"/>
      <c r="K18" s="38"/>
      <c r="L18" s="3"/>
      <c r="M18" s="29"/>
    </row>
    <row r="19" spans="3:36" x14ac:dyDescent="0.3">
      <c r="C19" s="4"/>
      <c r="D19" s="4"/>
      <c r="F19" s="5"/>
      <c r="J19" s="38"/>
      <c r="K19" s="38"/>
      <c r="L19" s="3"/>
      <c r="M19" s="29"/>
      <c r="P19" s="28"/>
      <c r="S19" s="3"/>
      <c r="T19" s="29"/>
    </row>
    <row r="20" spans="3:36" x14ac:dyDescent="0.3">
      <c r="C20" s="4"/>
      <c r="D20" s="4"/>
      <c r="F20" s="5"/>
      <c r="P20" s="28"/>
      <c r="S20" s="3"/>
      <c r="T20" s="29"/>
    </row>
    <row r="21" spans="3:36" x14ac:dyDescent="0.3">
      <c r="C21" s="4"/>
      <c r="D21" s="4"/>
      <c r="F21" s="5"/>
      <c r="P21" s="28"/>
      <c r="S21" s="3"/>
      <c r="T21" s="29"/>
    </row>
    <row r="22" spans="3:36" x14ac:dyDescent="0.3">
      <c r="C22" s="4"/>
      <c r="D22" s="4"/>
      <c r="F22" s="5"/>
      <c r="P22" s="28"/>
      <c r="S22" s="3"/>
      <c r="T22" s="29"/>
      <c r="V22" s="28"/>
      <c r="W22" s="3"/>
      <c r="Z22" s="30"/>
      <c r="AD22" s="28"/>
      <c r="AJ22" s="28"/>
    </row>
    <row r="23" spans="3:36" x14ac:dyDescent="0.3">
      <c r="C23" s="4"/>
      <c r="D23" s="4"/>
      <c r="F23" s="5"/>
      <c r="P23" s="28"/>
      <c r="S23" s="3"/>
      <c r="T23" s="29"/>
      <c r="V23" s="28"/>
      <c r="W23" s="3"/>
      <c r="Z23" s="30"/>
      <c r="AD23" s="28"/>
      <c r="AJ23" s="28"/>
    </row>
    <row r="24" spans="3:36" x14ac:dyDescent="0.3">
      <c r="C24" s="4"/>
      <c r="D24" s="4"/>
      <c r="F24" s="5"/>
      <c r="P24" s="28"/>
      <c r="S24" s="3"/>
      <c r="T24" s="29"/>
      <c r="V24" s="28"/>
      <c r="W24" s="3"/>
      <c r="Z24" s="30"/>
      <c r="AD24" s="28"/>
      <c r="AJ24" s="28"/>
    </row>
    <row r="25" spans="3:36" x14ac:dyDescent="0.3">
      <c r="C25" s="4"/>
      <c r="D25" s="4"/>
      <c r="F25" s="5"/>
      <c r="P25" s="28"/>
      <c r="S25" s="3"/>
      <c r="T25" s="29"/>
      <c r="V25" s="28"/>
      <c r="W25" s="3"/>
      <c r="Z25" s="30"/>
      <c r="AD25" s="28"/>
      <c r="AJ25" s="28"/>
    </row>
    <row r="26" spans="3:36" x14ac:dyDescent="0.3">
      <c r="C26" s="4"/>
      <c r="D26" s="4"/>
      <c r="F26" s="5"/>
      <c r="P26" s="28"/>
      <c r="S26" s="3"/>
      <c r="T26" s="29"/>
      <c r="V26" s="28"/>
      <c r="W26" s="3"/>
      <c r="Z26" s="30"/>
      <c r="AD26" s="28"/>
      <c r="AF26" s="33"/>
      <c r="AJ26" s="28"/>
    </row>
    <row r="27" spans="3:36" x14ac:dyDescent="0.3">
      <c r="C27" s="4"/>
      <c r="D27" s="4"/>
      <c r="F27" s="5"/>
      <c r="P27" s="28"/>
      <c r="S27" s="3"/>
      <c r="T27" s="29"/>
      <c r="V27" s="28"/>
      <c r="W27" s="3"/>
      <c r="Z27" s="30"/>
      <c r="AD27" s="28"/>
      <c r="AJ27" s="28"/>
    </row>
    <row r="28" spans="3:36" x14ac:dyDescent="0.3">
      <c r="C28" s="4"/>
      <c r="D28" s="4"/>
      <c r="F28" s="5"/>
      <c r="P28" s="28"/>
      <c r="S28" s="3"/>
      <c r="T28" s="29"/>
      <c r="V28" s="28"/>
      <c r="W28" s="3"/>
      <c r="Z28" s="30"/>
      <c r="AD28" s="28"/>
      <c r="AJ28" s="28"/>
    </row>
    <row r="29" spans="3:36" x14ac:dyDescent="0.3">
      <c r="C29" s="4"/>
      <c r="D29" s="4"/>
      <c r="F29" s="5"/>
      <c r="P29" s="28"/>
      <c r="S29" s="3"/>
      <c r="T29" s="29"/>
      <c r="V29" s="28"/>
      <c r="W29" s="3"/>
      <c r="Z29" s="30"/>
      <c r="AD29" s="28"/>
      <c r="AJ29" s="28"/>
    </row>
    <row r="30" spans="3:36" x14ac:dyDescent="0.3">
      <c r="C30" s="4"/>
      <c r="D30" s="4"/>
      <c r="F30" s="5"/>
      <c r="P30" s="28"/>
      <c r="S30" s="3"/>
      <c r="T30" s="29"/>
      <c r="V30" s="28"/>
      <c r="W30" s="3"/>
      <c r="Z30" s="30"/>
      <c r="AD30" s="28"/>
      <c r="AJ30" s="28"/>
    </row>
    <row r="31" spans="3:36" x14ac:dyDescent="0.3">
      <c r="C31" s="4"/>
      <c r="D31" s="4"/>
      <c r="F31" s="5"/>
      <c r="P31" s="28"/>
      <c r="S31" s="3"/>
      <c r="T31" s="29"/>
      <c r="V31" s="28"/>
      <c r="W31" s="3"/>
      <c r="Z31" s="30"/>
      <c r="AD31" s="28"/>
      <c r="AJ31" s="28"/>
    </row>
    <row r="32" spans="3:36" x14ac:dyDescent="0.3">
      <c r="C32" s="4"/>
      <c r="D32" s="4"/>
      <c r="F32" s="5"/>
      <c r="P32" s="28"/>
      <c r="S32" s="3"/>
      <c r="T32" s="29"/>
      <c r="V32" s="28"/>
      <c r="W32" s="3"/>
      <c r="Z32" s="30"/>
      <c r="AD32" s="28"/>
      <c r="AJ32" s="28"/>
    </row>
    <row r="33" spans="2:36" x14ac:dyDescent="0.3">
      <c r="C33" s="4"/>
      <c r="D33" s="4"/>
      <c r="F33" s="5"/>
      <c r="P33" s="28"/>
      <c r="S33" s="3"/>
      <c r="T33" s="29"/>
      <c r="V33" s="28"/>
      <c r="W33" s="3"/>
      <c r="Z33" s="30"/>
      <c r="AD33" s="28"/>
      <c r="AJ33" s="28"/>
    </row>
    <row r="34" spans="2:36" x14ac:dyDescent="0.3">
      <c r="C34" s="4"/>
      <c r="D34" s="4"/>
      <c r="F34" s="5"/>
      <c r="P34" s="28"/>
      <c r="S34" s="3"/>
      <c r="T34" s="29"/>
      <c r="V34" s="28"/>
      <c r="W34" s="3"/>
      <c r="Z34" s="30"/>
      <c r="AD34" s="28"/>
      <c r="AJ34" s="28"/>
    </row>
    <row r="35" spans="2:36" x14ac:dyDescent="0.3">
      <c r="C35" s="4"/>
      <c r="D35" s="4"/>
      <c r="F35" s="5"/>
      <c r="P35" s="28"/>
      <c r="S35" s="3"/>
      <c r="T35" s="29"/>
      <c r="V35" s="28"/>
      <c r="W35" s="3"/>
      <c r="Z35" s="30"/>
      <c r="AD35" s="28"/>
      <c r="AJ35" s="28"/>
    </row>
    <row r="36" spans="2:36" x14ac:dyDescent="0.3">
      <c r="C36" s="4"/>
      <c r="D36" s="4"/>
      <c r="F36" s="5"/>
      <c r="P36" s="28"/>
      <c r="S36" s="3"/>
      <c r="T36" s="29"/>
      <c r="V36" s="28"/>
      <c r="W36" s="3"/>
      <c r="Z36" s="30"/>
      <c r="AD36" s="28"/>
      <c r="AJ36" s="28"/>
    </row>
    <row r="37" spans="2:36" x14ac:dyDescent="0.3">
      <c r="C37" s="4"/>
      <c r="D37" s="4"/>
      <c r="F37" s="5"/>
      <c r="V37" s="28"/>
      <c r="W37" s="3"/>
      <c r="Z37" s="30"/>
      <c r="AD37" s="28"/>
      <c r="AJ37" s="28"/>
    </row>
    <row r="38" spans="2:36" x14ac:dyDescent="0.3">
      <c r="C38" s="4"/>
      <c r="D38" s="4"/>
      <c r="F38" s="5"/>
      <c r="V38" s="28"/>
      <c r="W38" s="3"/>
      <c r="Z38" s="30"/>
      <c r="AD38" s="28"/>
      <c r="AJ38" s="28"/>
    </row>
    <row r="39" spans="2:36" x14ac:dyDescent="0.3">
      <c r="B39" s="1" t="s">
        <v>4</v>
      </c>
      <c r="C39" s="4"/>
      <c r="D39" s="4"/>
      <c r="F39" s="5"/>
      <c r="V39" s="28"/>
      <c r="W39" s="3"/>
      <c r="Z39" s="30"/>
      <c r="AD39" s="28"/>
      <c r="AJ39" s="28"/>
    </row>
    <row r="40" spans="2:36" x14ac:dyDescent="0.3">
      <c r="C40" s="1" t="s">
        <v>6</v>
      </c>
      <c r="D40" s="3">
        <f>SLOPE(F5:F12,B5:B12)</f>
        <v>0.54257198795311867</v>
      </c>
      <c r="F40" s="5"/>
    </row>
    <row r="41" spans="2:36" x14ac:dyDescent="0.3">
      <c r="C41" s="1" t="s">
        <v>7</v>
      </c>
      <c r="D41" s="3">
        <f>INTERCEPT(F5:F12,B5:B12)</f>
        <v>3.4593834101382503E-2</v>
      </c>
      <c r="F41" s="5"/>
    </row>
    <row r="42" spans="2:36" x14ac:dyDescent="0.3">
      <c r="C42" s="4"/>
      <c r="D42" s="4"/>
      <c r="F42" s="5"/>
    </row>
    <row r="43" spans="2:36" x14ac:dyDescent="0.3">
      <c r="C43" s="4"/>
      <c r="D43" s="4"/>
      <c r="F43" s="5"/>
    </row>
    <row r="44" spans="2:36" x14ac:dyDescent="0.3">
      <c r="C44" s="4"/>
      <c r="D44" s="4"/>
      <c r="F44" s="5"/>
    </row>
    <row r="45" spans="2:36" x14ac:dyDescent="0.3">
      <c r="F45" s="2"/>
    </row>
    <row r="46" spans="2:36" x14ac:dyDescent="0.3">
      <c r="C46" s="4"/>
      <c r="D46" s="4"/>
      <c r="F46" s="5"/>
    </row>
  </sheetData>
  <mergeCells count="4">
    <mergeCell ref="P3:Q3"/>
    <mergeCell ref="R3:T3"/>
    <mergeCell ref="C4:D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46"/>
  <sheetViews>
    <sheetView view="pageLayout" zoomScale="40" zoomScaleNormal="80" zoomScalePageLayoutView="40" workbookViewId="0">
      <selection activeCell="S35" sqref="S35"/>
    </sheetView>
  </sheetViews>
  <sheetFormatPr baseColWidth="10" defaultColWidth="10.88671875" defaultRowHeight="14.4" x14ac:dyDescent="0.3"/>
  <cols>
    <col min="1" max="5" width="10.88671875" style="1"/>
    <col min="6" max="6" width="12" style="1" customWidth="1"/>
    <col min="7" max="7" width="10.88671875" style="1"/>
    <col min="8" max="8" width="11.44140625" style="1" customWidth="1"/>
    <col min="9" max="9" width="8.6640625" style="1" bestFit="1" customWidth="1"/>
    <col min="10" max="12" width="10.88671875" style="1"/>
    <col min="13" max="13" width="13.33203125" style="1" customWidth="1"/>
    <col min="14" max="14" width="10.88671875" style="1"/>
    <col min="15" max="15" width="9" style="1" customWidth="1"/>
    <col min="16" max="16" width="16.44140625" style="1" customWidth="1"/>
    <col min="17" max="19" width="10.88671875" style="1"/>
    <col min="20" max="20" width="13.44140625" style="1" customWidth="1"/>
    <col min="21" max="21" width="10.88671875" style="1"/>
    <col min="22" max="22" width="16.88671875" style="1" customWidth="1"/>
    <col min="23" max="23" width="13.88671875" style="1" customWidth="1"/>
    <col min="24" max="24" width="10.88671875" style="1"/>
    <col min="25" max="25" width="12.6640625" style="1" customWidth="1"/>
    <col min="26" max="26" width="13.33203125" style="1" customWidth="1"/>
    <col min="27" max="27" width="10.88671875" style="1"/>
    <col min="28" max="28" width="6.5546875" style="1" customWidth="1"/>
    <col min="29" max="29" width="14.5546875" style="1" customWidth="1"/>
    <col min="30" max="30" width="16.33203125" style="1" customWidth="1"/>
    <col min="31" max="31" width="15.44140625" style="1" customWidth="1"/>
    <col min="32" max="32" width="14.33203125" style="1" customWidth="1"/>
    <col min="33" max="33" width="16.44140625" style="1" customWidth="1"/>
    <col min="34" max="34" width="15.5546875" style="1" customWidth="1"/>
    <col min="35" max="35" width="10.88671875" style="1"/>
    <col min="36" max="36" width="15.109375" style="1" customWidth="1"/>
    <col min="37" max="37" width="12" style="1" customWidth="1"/>
    <col min="38" max="38" width="12.6640625" style="1" customWidth="1"/>
    <col min="39" max="39" width="13.6640625" style="1" customWidth="1"/>
    <col min="40" max="16384" width="10.88671875" style="1"/>
  </cols>
  <sheetData>
    <row r="2" spans="2:20" ht="15" thickBot="1" x14ac:dyDescent="0.35"/>
    <row r="3" spans="2:20" ht="15" thickBot="1" x14ac:dyDescent="0.35">
      <c r="P3" s="70" t="s">
        <v>3</v>
      </c>
      <c r="Q3" s="71"/>
      <c r="R3" s="72" t="s">
        <v>8</v>
      </c>
      <c r="S3" s="73"/>
      <c r="T3" s="74"/>
    </row>
    <row r="4" spans="2:20" ht="23.25" customHeight="1" thickBot="1" x14ac:dyDescent="0.35">
      <c r="B4" s="13" t="s">
        <v>0</v>
      </c>
      <c r="C4" s="75" t="s">
        <v>2</v>
      </c>
      <c r="D4" s="75"/>
      <c r="E4" s="14" t="s">
        <v>1</v>
      </c>
      <c r="F4" s="15" t="s">
        <v>9</v>
      </c>
      <c r="I4" s="76" t="s">
        <v>23</v>
      </c>
      <c r="J4" s="77"/>
      <c r="K4" s="77"/>
      <c r="L4" s="16" t="s">
        <v>10</v>
      </c>
      <c r="M4" s="15" t="s">
        <v>11</v>
      </c>
      <c r="P4" s="24" t="s">
        <v>12</v>
      </c>
      <c r="Q4" s="27" t="s">
        <v>13</v>
      </c>
      <c r="R4" s="27" t="s">
        <v>5</v>
      </c>
      <c r="S4" s="42" t="s">
        <v>20</v>
      </c>
      <c r="T4" s="43" t="s">
        <v>21</v>
      </c>
    </row>
    <row r="5" spans="2:20" ht="15" thickBot="1" x14ac:dyDescent="0.35">
      <c r="B5" s="6">
        <v>2</v>
      </c>
      <c r="C5" s="1">
        <v>1.1932199999999999</v>
      </c>
      <c r="D5" s="1">
        <v>1.2428600000000001</v>
      </c>
      <c r="E5" s="10">
        <f t="shared" ref="E5:E12" si="0">AVERAGE(C5:D5)</f>
        <v>1.21804</v>
      </c>
      <c r="F5" s="11">
        <f>E5-$E$12</f>
        <v>1.1331745</v>
      </c>
      <c r="I5" s="20" t="s">
        <v>29</v>
      </c>
      <c r="J5" s="36">
        <v>0.55343600000000004</v>
      </c>
      <c r="K5" s="37">
        <v>0.56481300000000001</v>
      </c>
      <c r="L5" s="10">
        <f>AVERAGE(J5:K5)</f>
        <v>0.55912450000000002</v>
      </c>
      <c r="M5" s="11">
        <f>L5-$E$12</f>
        <v>0.47425900000000004</v>
      </c>
      <c r="P5" s="20" t="s">
        <v>29</v>
      </c>
      <c r="Q5" s="31">
        <f>M5</f>
        <v>0.47425900000000004</v>
      </c>
      <c r="R5" s="21">
        <f>(Q5-0.0252)/0.6851</f>
        <v>0.65546489563567367</v>
      </c>
      <c r="S5" s="21"/>
      <c r="T5" s="22"/>
    </row>
    <row r="6" spans="2:20" ht="15" thickBot="1" x14ac:dyDescent="0.35">
      <c r="B6" s="6">
        <v>1</v>
      </c>
      <c r="C6" s="1">
        <v>0.778389</v>
      </c>
      <c r="D6" s="1">
        <v>0.78566999999999998</v>
      </c>
      <c r="E6" s="7">
        <f t="shared" si="0"/>
        <v>0.78202949999999993</v>
      </c>
      <c r="F6" s="8">
        <f t="shared" ref="F6:F12" si="1">E6-$E$12</f>
        <v>0.69716399999999989</v>
      </c>
      <c r="I6" s="19" t="s">
        <v>30</v>
      </c>
      <c r="J6" s="36">
        <v>0.38233499999999998</v>
      </c>
      <c r="K6" s="37">
        <v>0.39567000000000002</v>
      </c>
      <c r="L6" s="10">
        <f t="shared" ref="L6:L10" si="2">AVERAGE(J6:K6)</f>
        <v>0.38900250000000003</v>
      </c>
      <c r="M6" s="11">
        <f t="shared" ref="M6:M10" si="3">L6-$E$12</f>
        <v>0.30413700000000005</v>
      </c>
      <c r="P6" s="19" t="s">
        <v>30</v>
      </c>
      <c r="Q6" s="32">
        <f t="shared" ref="Q6:Q10" si="4">M6</f>
        <v>0.30413700000000005</v>
      </c>
      <c r="R6" s="21">
        <f t="shared" ref="R6:R10" si="5">(Q6-0.0252)/0.6851</f>
        <v>0.40714786162604005</v>
      </c>
      <c r="S6" s="7">
        <f>AVERAGE(R5:R7)</f>
        <v>0.4487026224882012</v>
      </c>
      <c r="T6" s="23">
        <f>STDEV(R5:R7)</f>
        <v>0.18943462970497602</v>
      </c>
    </row>
    <row r="7" spans="2:20" ht="15" thickBot="1" x14ac:dyDescent="0.35">
      <c r="B7" s="6">
        <v>0.5</v>
      </c>
      <c r="C7" s="1">
        <v>0.465339</v>
      </c>
      <c r="D7" s="1">
        <v>0.47145100000000001</v>
      </c>
      <c r="E7" s="7">
        <f t="shared" si="0"/>
        <v>0.46839500000000001</v>
      </c>
      <c r="F7" s="8">
        <f t="shared" si="1"/>
        <v>0.38352950000000002</v>
      </c>
      <c r="I7" s="19" t="s">
        <v>31</v>
      </c>
      <c r="J7" s="36">
        <v>0.30217899999999998</v>
      </c>
      <c r="K7" s="37">
        <v>0.30639699999999997</v>
      </c>
      <c r="L7" s="10">
        <f t="shared" si="2"/>
        <v>0.304288</v>
      </c>
      <c r="M7" s="11">
        <f t="shared" si="3"/>
        <v>0.21942250000000002</v>
      </c>
      <c r="P7" s="19" t="s">
        <v>31</v>
      </c>
      <c r="Q7" s="32">
        <f t="shared" si="4"/>
        <v>0.21942250000000002</v>
      </c>
      <c r="R7" s="21">
        <f t="shared" si="5"/>
        <v>0.28349511020289009</v>
      </c>
      <c r="S7" s="17"/>
      <c r="T7" s="23"/>
    </row>
    <row r="8" spans="2:20" ht="15" thickBot="1" x14ac:dyDescent="0.35">
      <c r="B8" s="6">
        <v>0.25</v>
      </c>
      <c r="C8" s="1">
        <v>0.29415799999999998</v>
      </c>
      <c r="D8" s="1">
        <v>0.29953099999999999</v>
      </c>
      <c r="E8" s="7">
        <f t="shared" si="0"/>
        <v>0.29684449999999996</v>
      </c>
      <c r="F8" s="8">
        <f t="shared" si="1"/>
        <v>0.21197899999999997</v>
      </c>
      <c r="I8" s="19" t="s">
        <v>14</v>
      </c>
      <c r="J8" s="36">
        <v>8.6731600000000006E-2</v>
      </c>
      <c r="K8" s="37">
        <v>8.6312399999999997E-2</v>
      </c>
      <c r="L8" s="10">
        <f t="shared" si="2"/>
        <v>8.6522000000000002E-2</v>
      </c>
      <c r="M8" s="11">
        <f t="shared" si="3"/>
        <v>1.6565000000000052E-3</v>
      </c>
      <c r="P8" s="19" t="s">
        <v>14</v>
      </c>
      <c r="Q8" s="32">
        <f t="shared" si="4"/>
        <v>1.6565000000000052E-3</v>
      </c>
      <c r="R8" s="21">
        <f t="shared" si="5"/>
        <v>-3.4365056196175733E-2</v>
      </c>
      <c r="S8" s="17"/>
      <c r="T8" s="23"/>
    </row>
    <row r="9" spans="2:20" ht="15" thickBot="1" x14ac:dyDescent="0.35">
      <c r="B9" s="6">
        <v>0.125</v>
      </c>
      <c r="C9" s="1">
        <v>0.20476</v>
      </c>
      <c r="D9" s="1">
        <v>0.206042</v>
      </c>
      <c r="E9" s="7">
        <f t="shared" si="0"/>
        <v>0.205401</v>
      </c>
      <c r="F9" s="8">
        <f t="shared" si="1"/>
        <v>0.1205355</v>
      </c>
      <c r="I9" s="19" t="s">
        <v>15</v>
      </c>
      <c r="J9" s="36">
        <v>8.9022500000000004E-2</v>
      </c>
      <c r="K9" s="37">
        <v>8.6535399999999998E-2</v>
      </c>
      <c r="L9" s="10">
        <f t="shared" si="2"/>
        <v>8.7778949999999994E-2</v>
      </c>
      <c r="M9" s="11">
        <f t="shared" si="3"/>
        <v>2.913449999999998E-3</v>
      </c>
      <c r="P9" s="19" t="s">
        <v>15</v>
      </c>
      <c r="Q9" s="32">
        <f t="shared" si="4"/>
        <v>2.913449999999998E-3</v>
      </c>
      <c r="R9" s="21">
        <f t="shared" si="5"/>
        <v>-3.2530360531309296E-2</v>
      </c>
      <c r="S9" s="7">
        <f>AVERAGE(R8:R10)</f>
        <v>-3.3648177881574461E-2</v>
      </c>
      <c r="T9" s="23">
        <f>STDEV(R8:R10)</f>
        <v>9.8086244112477136E-4</v>
      </c>
    </row>
    <row r="10" spans="2:20" x14ac:dyDescent="0.3">
      <c r="B10" s="6">
        <v>6.25E-2</v>
      </c>
      <c r="C10" s="1">
        <v>0.169991</v>
      </c>
      <c r="D10" s="1">
        <v>0.15357399999999999</v>
      </c>
      <c r="E10" s="7">
        <f t="shared" si="0"/>
        <v>0.1617825</v>
      </c>
      <c r="F10" s="8">
        <f t="shared" si="1"/>
        <v>7.6916999999999999E-2</v>
      </c>
      <c r="I10" s="19" t="s">
        <v>16</v>
      </c>
      <c r="J10" s="36">
        <v>8.6653099999999997E-2</v>
      </c>
      <c r="K10" s="37">
        <v>8.6823800000000007E-2</v>
      </c>
      <c r="L10" s="10">
        <f t="shared" si="2"/>
        <v>8.6738449999999995E-2</v>
      </c>
      <c r="M10" s="11">
        <f t="shared" si="3"/>
        <v>1.8729499999999982E-3</v>
      </c>
      <c r="P10" s="19" t="s">
        <v>16</v>
      </c>
      <c r="Q10" s="32">
        <f t="shared" si="4"/>
        <v>1.8729499999999982E-3</v>
      </c>
      <c r="R10" s="21">
        <f t="shared" si="5"/>
        <v>-3.4049116917238359E-2</v>
      </c>
      <c r="S10" s="17"/>
      <c r="T10" s="23"/>
    </row>
    <row r="11" spans="2:20" x14ac:dyDescent="0.3">
      <c r="B11" s="9">
        <v>3.125E-2</v>
      </c>
      <c r="C11" s="1">
        <v>0.112722</v>
      </c>
      <c r="D11" s="1">
        <v>0.12732099999999999</v>
      </c>
      <c r="E11" s="7">
        <f t="shared" si="0"/>
        <v>0.1200215</v>
      </c>
      <c r="F11" s="8">
        <f t="shared" si="1"/>
        <v>3.5156000000000007E-2</v>
      </c>
      <c r="I11" s="28"/>
      <c r="J11" s="38"/>
      <c r="K11" s="38"/>
      <c r="L11" s="3"/>
      <c r="M11" s="29"/>
    </row>
    <row r="12" spans="2:20" x14ac:dyDescent="0.3">
      <c r="B12" s="12">
        <v>0</v>
      </c>
      <c r="C12" s="1">
        <v>8.4019399999999994E-2</v>
      </c>
      <c r="D12" s="1">
        <v>8.5711599999999999E-2</v>
      </c>
      <c r="E12" s="7">
        <f t="shared" si="0"/>
        <v>8.4865499999999996E-2</v>
      </c>
      <c r="F12" s="8">
        <f t="shared" si="1"/>
        <v>0</v>
      </c>
      <c r="I12" s="28"/>
      <c r="J12" s="38"/>
      <c r="K12" s="38"/>
      <c r="L12" s="3"/>
      <c r="M12" s="29"/>
    </row>
    <row r="13" spans="2:20" x14ac:dyDescent="0.3">
      <c r="B13" s="18"/>
      <c r="C13" s="4"/>
      <c r="D13" s="4"/>
      <c r="F13" s="5"/>
      <c r="H13" s="38"/>
      <c r="I13" s="38"/>
      <c r="J13" s="38"/>
      <c r="K13" s="38"/>
      <c r="L13" s="3"/>
      <c r="M13" s="29"/>
    </row>
    <row r="14" spans="2:20" x14ac:dyDescent="0.3">
      <c r="C14" s="4"/>
      <c r="D14" s="4"/>
      <c r="F14" s="5"/>
      <c r="H14" s="3"/>
      <c r="I14" s="3"/>
      <c r="J14" s="38"/>
      <c r="K14" s="38"/>
      <c r="L14" s="3"/>
      <c r="M14" s="29"/>
    </row>
    <row r="15" spans="2:20" x14ac:dyDescent="0.3">
      <c r="C15" s="4"/>
      <c r="D15" s="4"/>
      <c r="F15" s="5"/>
      <c r="J15" s="38"/>
      <c r="K15" s="38"/>
      <c r="L15" s="3"/>
      <c r="M15" s="29"/>
    </row>
    <row r="16" spans="2:20" x14ac:dyDescent="0.3">
      <c r="C16" s="4"/>
      <c r="D16" s="4"/>
      <c r="F16" s="5"/>
      <c r="J16" s="38"/>
      <c r="K16" s="38"/>
      <c r="L16" s="3"/>
      <c r="M16" s="29"/>
    </row>
    <row r="17" spans="3:36" x14ac:dyDescent="0.3">
      <c r="C17" s="4"/>
      <c r="D17" s="4"/>
      <c r="F17" s="5"/>
      <c r="J17" s="38"/>
      <c r="K17" s="38"/>
      <c r="L17" s="3"/>
      <c r="M17" s="29"/>
    </row>
    <row r="18" spans="3:36" x14ac:dyDescent="0.3">
      <c r="C18" s="4"/>
      <c r="D18" s="4"/>
      <c r="F18" s="5"/>
      <c r="J18" s="38"/>
      <c r="K18" s="38"/>
      <c r="L18" s="3"/>
      <c r="M18" s="29"/>
    </row>
    <row r="19" spans="3:36" x14ac:dyDescent="0.3">
      <c r="C19" s="4"/>
      <c r="D19" s="4"/>
      <c r="F19" s="5"/>
      <c r="I19" s="28"/>
      <c r="J19" s="38"/>
      <c r="K19" s="38"/>
      <c r="L19" s="3"/>
      <c r="M19" s="29"/>
      <c r="P19" s="28"/>
      <c r="S19" s="3"/>
      <c r="T19" s="29"/>
    </row>
    <row r="20" spans="3:36" x14ac:dyDescent="0.3">
      <c r="C20" s="4"/>
      <c r="D20" s="4"/>
      <c r="F20" s="5"/>
      <c r="P20" s="28"/>
      <c r="S20" s="3"/>
      <c r="T20" s="29"/>
    </row>
    <row r="21" spans="3:36" x14ac:dyDescent="0.3">
      <c r="C21" s="4"/>
      <c r="D21" s="4"/>
      <c r="F21" s="5"/>
      <c r="P21" s="28"/>
      <c r="S21" s="3"/>
      <c r="T21" s="29"/>
    </row>
    <row r="22" spans="3:36" x14ac:dyDescent="0.3">
      <c r="C22" s="4"/>
      <c r="D22" s="4"/>
      <c r="F22" s="5"/>
      <c r="P22" s="28"/>
      <c r="S22" s="3"/>
      <c r="T22" s="29"/>
      <c r="V22" s="28"/>
      <c r="W22" s="3"/>
      <c r="Z22" s="30"/>
      <c r="AD22" s="28"/>
      <c r="AJ22" s="28"/>
    </row>
    <row r="23" spans="3:36" x14ac:dyDescent="0.3">
      <c r="C23" s="4"/>
      <c r="D23" s="4"/>
      <c r="F23" s="5"/>
      <c r="P23" s="28"/>
      <c r="S23" s="3"/>
      <c r="T23" s="29"/>
      <c r="V23" s="28"/>
      <c r="W23" s="3"/>
      <c r="Z23" s="30"/>
      <c r="AD23" s="28"/>
      <c r="AJ23" s="28"/>
    </row>
    <row r="24" spans="3:36" x14ac:dyDescent="0.3">
      <c r="C24" s="4"/>
      <c r="D24" s="4"/>
      <c r="F24" s="5"/>
      <c r="P24" s="28"/>
      <c r="S24" s="3"/>
      <c r="T24" s="29"/>
      <c r="V24" s="28"/>
      <c r="W24" s="3"/>
      <c r="Z24" s="30"/>
      <c r="AD24" s="28"/>
      <c r="AJ24" s="28"/>
    </row>
    <row r="25" spans="3:36" x14ac:dyDescent="0.3">
      <c r="C25" s="4"/>
      <c r="D25" s="4"/>
      <c r="F25" s="5"/>
      <c r="P25" s="28"/>
      <c r="S25" s="3"/>
      <c r="T25" s="29"/>
      <c r="V25" s="28"/>
      <c r="W25" s="3"/>
      <c r="Z25" s="30"/>
      <c r="AD25" s="28"/>
      <c r="AJ25" s="28"/>
    </row>
    <row r="26" spans="3:36" x14ac:dyDescent="0.3">
      <c r="C26" s="4"/>
      <c r="D26" s="4"/>
      <c r="F26" s="5"/>
      <c r="P26" s="28"/>
      <c r="S26" s="3"/>
      <c r="T26" s="29"/>
      <c r="V26" s="28"/>
      <c r="W26" s="3"/>
      <c r="Z26" s="30"/>
      <c r="AD26" s="28"/>
      <c r="AF26" s="33"/>
      <c r="AJ26" s="28"/>
    </row>
    <row r="27" spans="3:36" x14ac:dyDescent="0.3">
      <c r="C27" s="4"/>
      <c r="D27" s="4"/>
      <c r="F27" s="5"/>
      <c r="P27" s="28"/>
      <c r="S27" s="3"/>
      <c r="T27" s="29"/>
      <c r="V27" s="28"/>
      <c r="W27" s="3"/>
      <c r="Z27" s="30"/>
      <c r="AD27" s="28"/>
      <c r="AJ27" s="28"/>
    </row>
    <row r="28" spans="3:36" x14ac:dyDescent="0.3">
      <c r="C28" s="4"/>
      <c r="D28" s="4"/>
      <c r="F28" s="5"/>
      <c r="P28" s="28"/>
      <c r="S28" s="3"/>
      <c r="T28" s="29"/>
      <c r="V28" s="28"/>
      <c r="W28" s="3"/>
      <c r="Z28" s="30"/>
      <c r="AD28" s="28"/>
      <c r="AJ28" s="28"/>
    </row>
    <row r="29" spans="3:36" x14ac:dyDescent="0.3">
      <c r="C29" s="4"/>
      <c r="D29" s="4"/>
      <c r="F29" s="5"/>
      <c r="P29" s="28"/>
      <c r="S29" s="3"/>
      <c r="T29" s="29"/>
      <c r="V29" s="28"/>
      <c r="W29" s="3"/>
      <c r="Z29" s="30"/>
      <c r="AD29" s="28"/>
      <c r="AJ29" s="28"/>
    </row>
    <row r="30" spans="3:36" x14ac:dyDescent="0.3">
      <c r="C30" s="4"/>
      <c r="D30" s="4"/>
      <c r="F30" s="5"/>
      <c r="P30" s="28"/>
      <c r="S30" s="3"/>
      <c r="T30" s="29"/>
      <c r="V30" s="28"/>
      <c r="W30" s="3"/>
      <c r="Z30" s="30"/>
      <c r="AD30" s="28"/>
      <c r="AJ30" s="28"/>
    </row>
    <row r="31" spans="3:36" x14ac:dyDescent="0.3">
      <c r="C31" s="4"/>
      <c r="D31" s="4"/>
      <c r="F31" s="5"/>
      <c r="P31" s="28"/>
      <c r="S31" s="3"/>
      <c r="T31" s="29"/>
      <c r="V31" s="28"/>
      <c r="W31" s="3"/>
      <c r="Z31" s="30"/>
      <c r="AD31" s="28"/>
      <c r="AJ31" s="28"/>
    </row>
    <row r="32" spans="3:36" x14ac:dyDescent="0.3">
      <c r="C32" s="4"/>
      <c r="D32" s="4"/>
      <c r="F32" s="5"/>
      <c r="P32" s="28"/>
      <c r="S32" s="3"/>
      <c r="T32" s="29"/>
      <c r="V32" s="28"/>
      <c r="W32" s="3"/>
      <c r="Z32" s="30"/>
      <c r="AD32" s="28"/>
      <c r="AJ32" s="28"/>
    </row>
    <row r="33" spans="2:36" x14ac:dyDescent="0.3">
      <c r="C33" s="4"/>
      <c r="D33" s="4"/>
      <c r="F33" s="5"/>
      <c r="P33" s="28"/>
      <c r="S33" s="3"/>
      <c r="T33" s="29"/>
      <c r="V33" s="28"/>
      <c r="W33" s="3"/>
      <c r="Z33" s="30"/>
      <c r="AD33" s="28"/>
      <c r="AJ33" s="28"/>
    </row>
    <row r="34" spans="2:36" x14ac:dyDescent="0.3">
      <c r="C34" s="4"/>
      <c r="D34" s="4"/>
      <c r="F34" s="5"/>
      <c r="P34" s="28"/>
      <c r="S34" s="3"/>
      <c r="T34" s="29"/>
      <c r="V34" s="28"/>
      <c r="W34" s="3"/>
      <c r="Z34" s="30"/>
      <c r="AD34" s="28"/>
      <c r="AJ34" s="28"/>
    </row>
    <row r="35" spans="2:36" x14ac:dyDescent="0.3">
      <c r="C35" s="4"/>
      <c r="D35" s="4"/>
      <c r="F35" s="5"/>
      <c r="P35" s="28"/>
      <c r="S35" s="3"/>
      <c r="T35" s="29"/>
      <c r="V35" s="28"/>
      <c r="W35" s="3"/>
      <c r="Z35" s="30"/>
      <c r="AD35" s="28"/>
      <c r="AJ35" s="28"/>
    </row>
    <row r="36" spans="2:36" x14ac:dyDescent="0.3">
      <c r="C36" s="4"/>
      <c r="D36" s="4"/>
      <c r="F36" s="5"/>
      <c r="P36" s="28"/>
      <c r="S36" s="3"/>
      <c r="T36" s="29"/>
      <c r="V36" s="28"/>
      <c r="W36" s="3"/>
      <c r="Z36" s="30"/>
      <c r="AD36" s="28"/>
      <c r="AJ36" s="28"/>
    </row>
    <row r="37" spans="2:36" x14ac:dyDescent="0.3">
      <c r="C37" s="4"/>
      <c r="D37" s="4"/>
      <c r="F37" s="5"/>
      <c r="V37" s="28"/>
      <c r="W37" s="3"/>
      <c r="Z37" s="30"/>
      <c r="AD37" s="28"/>
      <c r="AJ37" s="28"/>
    </row>
    <row r="38" spans="2:36" x14ac:dyDescent="0.3">
      <c r="C38" s="4"/>
      <c r="D38" s="4"/>
      <c r="F38" s="5"/>
      <c r="V38" s="28"/>
      <c r="W38" s="3"/>
      <c r="Z38" s="30"/>
      <c r="AD38" s="28"/>
      <c r="AJ38" s="28"/>
    </row>
    <row r="39" spans="2:36" x14ac:dyDescent="0.3">
      <c r="B39" s="1" t="s">
        <v>4</v>
      </c>
      <c r="C39" s="4"/>
      <c r="D39" s="4"/>
      <c r="F39" s="5"/>
      <c r="V39" s="28"/>
      <c r="W39" s="3"/>
      <c r="Z39" s="30"/>
      <c r="AD39" s="28"/>
      <c r="AJ39" s="28"/>
    </row>
    <row r="40" spans="2:36" x14ac:dyDescent="0.3">
      <c r="C40" s="1" t="s">
        <v>6</v>
      </c>
      <c r="D40" s="3">
        <f>SLOPE(F5:F12,B5:B12)</f>
        <v>0.56787310715192851</v>
      </c>
      <c r="F40" s="5"/>
    </row>
    <row r="41" spans="2:36" x14ac:dyDescent="0.3">
      <c r="C41" s="1" t="s">
        <v>7</v>
      </c>
      <c r="D41" s="3">
        <f>INTERCEPT(F5:F12,B5:B12)</f>
        <v>5.0588638248847906E-2</v>
      </c>
      <c r="F41" s="5"/>
    </row>
    <row r="42" spans="2:36" x14ac:dyDescent="0.3">
      <c r="C42" s="4"/>
      <c r="D42" s="4"/>
      <c r="F42" s="5"/>
    </row>
    <row r="43" spans="2:36" x14ac:dyDescent="0.3">
      <c r="C43" s="4"/>
      <c r="D43" s="4"/>
      <c r="F43" s="5"/>
    </row>
    <row r="44" spans="2:36" x14ac:dyDescent="0.3">
      <c r="C44" s="4"/>
      <c r="D44" s="4"/>
      <c r="F44" s="5"/>
    </row>
    <row r="45" spans="2:36" x14ac:dyDescent="0.3">
      <c r="F45" s="2"/>
    </row>
    <row r="46" spans="2:36" x14ac:dyDescent="0.3">
      <c r="C46" s="4"/>
      <c r="D46" s="4"/>
      <c r="F46" s="5"/>
    </row>
  </sheetData>
  <mergeCells count="4">
    <mergeCell ref="R3:T3"/>
    <mergeCell ref="C4:D4"/>
    <mergeCell ref="I4:K4"/>
    <mergeCell ref="P3:Q3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59"/>
  <sheetViews>
    <sheetView view="pageLayout" zoomScale="70" zoomScaleNormal="80" zoomScalePageLayoutView="70" workbookViewId="0">
      <selection activeCell="T6" sqref="T6"/>
    </sheetView>
  </sheetViews>
  <sheetFormatPr baseColWidth="10" defaultColWidth="10.88671875" defaultRowHeight="14.4" x14ac:dyDescent="0.3"/>
  <cols>
    <col min="1" max="5" width="10.88671875" style="1"/>
    <col min="6" max="6" width="12" style="1" customWidth="1"/>
    <col min="7" max="7" width="10.88671875" style="1"/>
    <col min="8" max="8" width="11.44140625" style="1" customWidth="1"/>
    <col min="9" max="9" width="8.6640625" style="1" bestFit="1" customWidth="1"/>
    <col min="10" max="12" width="10.88671875" style="1"/>
    <col min="13" max="13" width="13.33203125" style="1" customWidth="1"/>
    <col min="14" max="14" width="10.88671875" style="1"/>
    <col min="15" max="15" width="9" style="1" customWidth="1"/>
    <col min="16" max="16" width="16.44140625" style="1" customWidth="1"/>
    <col min="17" max="19" width="10.88671875" style="1"/>
    <col min="20" max="20" width="13.44140625" style="1" customWidth="1"/>
    <col min="21" max="21" width="13.109375" style="1" bestFit="1" customWidth="1"/>
    <col min="22" max="22" width="16.88671875" style="1" customWidth="1"/>
    <col min="23" max="23" width="13.88671875" style="1" customWidth="1"/>
    <col min="24" max="24" width="10.88671875" style="1"/>
    <col min="25" max="25" width="12.6640625" style="1" customWidth="1"/>
    <col min="26" max="26" width="13.33203125" style="1" customWidth="1"/>
    <col min="27" max="27" width="10.88671875" style="1"/>
    <col min="28" max="28" width="6.5546875" style="1" customWidth="1"/>
    <col min="29" max="29" width="14.5546875" style="1" customWidth="1"/>
    <col min="30" max="30" width="16.33203125" style="1" customWidth="1"/>
    <col min="31" max="31" width="15.44140625" style="1" customWidth="1"/>
    <col min="32" max="32" width="14.33203125" style="1" customWidth="1"/>
    <col min="33" max="33" width="16.44140625" style="1" customWidth="1"/>
    <col min="34" max="34" width="15.5546875" style="1" customWidth="1"/>
    <col min="35" max="35" width="10.88671875" style="1"/>
    <col min="36" max="36" width="15.109375" style="1" customWidth="1"/>
    <col min="37" max="37" width="12" style="1" customWidth="1"/>
    <col min="38" max="38" width="12.6640625" style="1" customWidth="1"/>
    <col min="39" max="39" width="13.6640625" style="1" customWidth="1"/>
    <col min="40" max="16384" width="10.88671875" style="1"/>
  </cols>
  <sheetData>
    <row r="2" spans="2:20" ht="15" thickBot="1" x14ac:dyDescent="0.35"/>
    <row r="3" spans="2:20" ht="15" thickBot="1" x14ac:dyDescent="0.35">
      <c r="P3" s="70" t="s">
        <v>3</v>
      </c>
      <c r="Q3" s="71"/>
      <c r="R3" s="78" t="s">
        <v>8</v>
      </c>
      <c r="S3" s="79"/>
      <c r="T3" s="79"/>
    </row>
    <row r="4" spans="2:20" ht="23.25" customHeight="1" thickBot="1" x14ac:dyDescent="0.35">
      <c r="B4" s="13" t="s">
        <v>0</v>
      </c>
      <c r="C4" s="75" t="s">
        <v>2</v>
      </c>
      <c r="D4" s="75"/>
      <c r="E4" s="34" t="s">
        <v>1</v>
      </c>
      <c r="F4" s="15" t="s">
        <v>9</v>
      </c>
      <c r="I4" s="80" t="s">
        <v>22</v>
      </c>
      <c r="J4" s="77"/>
      <c r="K4" s="77"/>
      <c r="L4" s="35" t="s">
        <v>10</v>
      </c>
      <c r="M4" s="39" t="s">
        <v>11</v>
      </c>
      <c r="P4" s="25" t="s">
        <v>12</v>
      </c>
      <c r="Q4" s="26" t="s">
        <v>13</v>
      </c>
      <c r="R4" s="27" t="s">
        <v>5</v>
      </c>
      <c r="S4" s="1" t="s">
        <v>20</v>
      </c>
      <c r="T4" s="1" t="s">
        <v>21</v>
      </c>
    </row>
    <row r="5" spans="2:20" ht="15" thickBot="1" x14ac:dyDescent="0.35">
      <c r="B5" s="6">
        <v>2</v>
      </c>
      <c r="C5" s="1">
        <v>1.2538199999999999</v>
      </c>
      <c r="D5" s="1">
        <v>1.26024</v>
      </c>
      <c r="E5" s="10">
        <f t="shared" ref="E5:E12" si="0">AVERAGE(C5:D5)</f>
        <v>1.2570299999999999</v>
      </c>
      <c r="F5" s="11">
        <f>E5-$E$12</f>
        <v>1.1688641</v>
      </c>
      <c r="I5" s="19" t="s">
        <v>32</v>
      </c>
      <c r="J5" s="40">
        <v>0.45216600000000001</v>
      </c>
      <c r="K5" s="40">
        <v>0.47264400000000001</v>
      </c>
      <c r="L5" s="40">
        <f>AVERAGE(J5:K5)</f>
        <v>0.46240500000000001</v>
      </c>
      <c r="M5" s="8">
        <f>L5-$E$12</f>
        <v>0.37423910000000005</v>
      </c>
      <c r="P5" s="19" t="s">
        <v>32</v>
      </c>
      <c r="Q5" s="31">
        <f>M5</f>
        <v>0.37423910000000005</v>
      </c>
      <c r="R5" s="21">
        <f>(Q5-0.0233)/0.6753</f>
        <v>0.51967880941803646</v>
      </c>
    </row>
    <row r="6" spans="2:20" ht="15" thickBot="1" x14ac:dyDescent="0.35">
      <c r="B6" s="6">
        <v>1</v>
      </c>
      <c r="C6" s="1">
        <v>0.79092499999999999</v>
      </c>
      <c r="D6" s="1">
        <v>0.75693299999999997</v>
      </c>
      <c r="E6" s="7">
        <f t="shared" si="0"/>
        <v>0.77392899999999998</v>
      </c>
      <c r="F6" s="8">
        <f t="shared" ref="F6:F12" si="1">E6-$E$12</f>
        <v>0.68576309999999996</v>
      </c>
      <c r="I6" s="19" t="s">
        <v>33</v>
      </c>
      <c r="J6" s="41">
        <v>0.41493400000000003</v>
      </c>
      <c r="K6" s="41">
        <v>0.42336099999999999</v>
      </c>
      <c r="L6" s="40">
        <f t="shared" ref="L6:L10" si="2">AVERAGE(J6:K6)</f>
        <v>0.41914750000000001</v>
      </c>
      <c r="M6" s="8">
        <f t="shared" ref="M6:M10" si="3">L6-$E$12</f>
        <v>0.33098159999999999</v>
      </c>
      <c r="P6" s="19" t="s">
        <v>33</v>
      </c>
      <c r="Q6" s="31">
        <f t="shared" ref="Q6:Q10" si="4">M6</f>
        <v>0.33098159999999999</v>
      </c>
      <c r="R6" s="21">
        <f t="shared" ref="R6:R10" si="5">(Q6-0.0233)/0.6753</f>
        <v>0.45562209388419961</v>
      </c>
      <c r="S6" s="3">
        <f>AVERAGE(R5:R7)</f>
        <v>0.47225914408411079</v>
      </c>
      <c r="T6" s="1">
        <f>STDEV(R5:R7)</f>
        <v>4.1671246047033039E-2</v>
      </c>
    </row>
    <row r="7" spans="2:20" ht="15" thickBot="1" x14ac:dyDescent="0.35">
      <c r="B7" s="6">
        <v>0.5</v>
      </c>
      <c r="C7" s="1">
        <v>0.46323599999999998</v>
      </c>
      <c r="D7" s="1">
        <v>0.46745500000000001</v>
      </c>
      <c r="E7" s="7">
        <f t="shared" si="0"/>
        <v>0.46534549999999997</v>
      </c>
      <c r="F7" s="8">
        <f t="shared" si="1"/>
        <v>0.37717959999999995</v>
      </c>
      <c r="I7" s="19" t="s">
        <v>34</v>
      </c>
      <c r="J7" s="8">
        <v>0.40473900000000002</v>
      </c>
      <c r="K7" s="8">
        <v>0.41445100000000001</v>
      </c>
      <c r="L7" s="40">
        <f t="shared" si="2"/>
        <v>0.40959500000000004</v>
      </c>
      <c r="M7" s="8">
        <f t="shared" si="3"/>
        <v>0.32142910000000002</v>
      </c>
      <c r="P7" s="19" t="s">
        <v>34</v>
      </c>
      <c r="Q7" s="31">
        <f t="shared" si="4"/>
        <v>0.32142910000000002</v>
      </c>
      <c r="R7" s="21">
        <f t="shared" si="5"/>
        <v>0.44147652895009631</v>
      </c>
    </row>
    <row r="8" spans="2:20" ht="15" thickBot="1" x14ac:dyDescent="0.35">
      <c r="B8" s="6">
        <v>0.25</v>
      </c>
      <c r="C8" s="1">
        <v>0.29339599999999999</v>
      </c>
      <c r="D8" s="1">
        <v>0.294267</v>
      </c>
      <c r="E8" s="7">
        <f t="shared" si="0"/>
        <v>0.29383150000000002</v>
      </c>
      <c r="F8" s="8">
        <f t="shared" si="1"/>
        <v>0.20566560000000003</v>
      </c>
      <c r="I8" s="20" t="s">
        <v>14</v>
      </c>
      <c r="J8" s="40">
        <v>8.4996299999999997E-2</v>
      </c>
      <c r="K8" s="40">
        <v>8.6761599999999994E-2</v>
      </c>
      <c r="L8" s="40">
        <f t="shared" si="2"/>
        <v>8.5878949999999996E-2</v>
      </c>
      <c r="M8" s="8">
        <f t="shared" si="3"/>
        <v>-2.2869499999999959E-3</v>
      </c>
      <c r="P8" s="20" t="s">
        <v>14</v>
      </c>
      <c r="Q8" s="31">
        <f t="shared" si="4"/>
        <v>-2.2869499999999959E-3</v>
      </c>
      <c r="R8" s="21">
        <f t="shared" si="5"/>
        <v>-3.788975270250259E-2</v>
      </c>
    </row>
    <row r="9" spans="2:20" ht="15" thickBot="1" x14ac:dyDescent="0.35">
      <c r="B9" s="6">
        <v>0.125</v>
      </c>
      <c r="C9" s="1">
        <v>0.20588100000000001</v>
      </c>
      <c r="D9" s="1">
        <v>0.209038</v>
      </c>
      <c r="E9" s="7">
        <f t="shared" si="0"/>
        <v>0.20745950000000002</v>
      </c>
      <c r="F9" s="8">
        <f t="shared" si="1"/>
        <v>0.11929360000000003</v>
      </c>
      <c r="I9" s="19" t="s">
        <v>15</v>
      </c>
      <c r="J9" s="41">
        <v>8.5934200000000002E-2</v>
      </c>
      <c r="K9" s="41">
        <v>8.4843199999999994E-2</v>
      </c>
      <c r="L9" s="40">
        <f t="shared" si="2"/>
        <v>8.5388699999999998E-2</v>
      </c>
      <c r="M9" s="8">
        <f t="shared" si="3"/>
        <v>-2.7771999999999936E-3</v>
      </c>
      <c r="P9" s="19" t="s">
        <v>15</v>
      </c>
      <c r="Q9" s="31">
        <f t="shared" si="4"/>
        <v>-2.7771999999999936E-3</v>
      </c>
      <c r="R9" s="21">
        <f t="shared" si="5"/>
        <v>-3.8615726343847169E-2</v>
      </c>
      <c r="S9" s="3">
        <f>AVERAGE(R8:R10)</f>
        <v>-3.7739251690606636E-2</v>
      </c>
      <c r="T9" s="1">
        <f>STDEV(R8:R10)</f>
        <v>9.6060850223630718E-4</v>
      </c>
    </row>
    <row r="10" spans="2:20" x14ac:dyDescent="0.3">
      <c r="B10" s="6">
        <v>6.25E-2</v>
      </c>
      <c r="C10" s="1">
        <v>0.156831</v>
      </c>
      <c r="D10" s="1">
        <v>0.15554899999999999</v>
      </c>
      <c r="E10" s="7">
        <f t="shared" si="0"/>
        <v>0.15619</v>
      </c>
      <c r="F10" s="8">
        <f t="shared" si="1"/>
        <v>6.8024100000000004E-2</v>
      </c>
      <c r="I10" s="19" t="s">
        <v>16</v>
      </c>
      <c r="J10" s="8">
        <v>8.7020100000000003E-2</v>
      </c>
      <c r="K10" s="8">
        <v>8.6328100000000005E-2</v>
      </c>
      <c r="L10" s="40">
        <f t="shared" si="2"/>
        <v>8.6674100000000004E-2</v>
      </c>
      <c r="M10" s="8">
        <f t="shared" si="3"/>
        <v>-1.4917999999999876E-3</v>
      </c>
      <c r="P10" s="19" t="s">
        <v>16</v>
      </c>
      <c r="Q10" s="31">
        <f t="shared" si="4"/>
        <v>-1.4917999999999876E-3</v>
      </c>
      <c r="R10" s="21">
        <f t="shared" si="5"/>
        <v>-3.6712276025470142E-2</v>
      </c>
    </row>
    <row r="11" spans="2:20" x14ac:dyDescent="0.3">
      <c r="B11" s="9">
        <v>3.125E-2</v>
      </c>
      <c r="C11" s="1">
        <v>0.12398199999999999</v>
      </c>
      <c r="D11" s="1">
        <v>0.12617900000000001</v>
      </c>
      <c r="E11" s="7">
        <f t="shared" si="0"/>
        <v>0.12508050000000001</v>
      </c>
      <c r="F11" s="8">
        <f t="shared" si="1"/>
        <v>3.691460000000002E-2</v>
      </c>
      <c r="I11" s="28"/>
      <c r="J11" s="38"/>
      <c r="K11" s="38"/>
      <c r="L11" s="3"/>
      <c r="M11" s="29"/>
      <c r="P11" s="28"/>
      <c r="Q11" s="3"/>
    </row>
    <row r="12" spans="2:20" x14ac:dyDescent="0.3">
      <c r="B12" s="12">
        <v>0</v>
      </c>
      <c r="C12" s="1">
        <v>8.6958599999999997E-2</v>
      </c>
      <c r="D12" s="1">
        <v>8.93732E-2</v>
      </c>
      <c r="E12" s="7">
        <f t="shared" si="0"/>
        <v>8.8165899999999991E-2</v>
      </c>
      <c r="F12" s="8">
        <f t="shared" si="1"/>
        <v>0</v>
      </c>
      <c r="I12" s="28"/>
      <c r="J12" s="38"/>
      <c r="K12" s="38"/>
      <c r="L12" s="3"/>
      <c r="M12" s="29"/>
      <c r="P12" s="28"/>
      <c r="Q12" s="3"/>
    </row>
    <row r="13" spans="2:20" x14ac:dyDescent="0.3">
      <c r="B13" s="18"/>
      <c r="C13" s="4"/>
      <c r="D13" s="4"/>
      <c r="F13" s="5"/>
    </row>
    <row r="14" spans="2:20" x14ac:dyDescent="0.3">
      <c r="C14" s="4"/>
      <c r="D14" s="4"/>
      <c r="F14" s="5"/>
    </row>
    <row r="15" spans="2:20" x14ac:dyDescent="0.3">
      <c r="C15" s="4"/>
      <c r="D15" s="4"/>
      <c r="F15" s="5"/>
    </row>
    <row r="16" spans="2:20" x14ac:dyDescent="0.3">
      <c r="C16" s="4"/>
      <c r="D16" s="4"/>
      <c r="F16" s="5"/>
    </row>
    <row r="17" spans="3:30" x14ac:dyDescent="0.3">
      <c r="C17" s="4"/>
      <c r="D17" s="4"/>
      <c r="F17" s="5"/>
    </row>
    <row r="18" spans="3:30" x14ac:dyDescent="0.3">
      <c r="C18" s="4"/>
      <c r="D18" s="4"/>
      <c r="F18" s="5"/>
      <c r="T18" s="30"/>
    </row>
    <row r="19" spans="3:30" x14ac:dyDescent="0.3">
      <c r="C19" s="4"/>
      <c r="D19" s="4"/>
      <c r="F19" s="5"/>
      <c r="T19" s="30"/>
    </row>
    <row r="20" spans="3:30" x14ac:dyDescent="0.3">
      <c r="C20" s="4"/>
      <c r="D20" s="4"/>
      <c r="F20" s="5"/>
      <c r="T20" s="30"/>
    </row>
    <row r="21" spans="3:30" x14ac:dyDescent="0.3">
      <c r="C21" s="4"/>
      <c r="D21" s="4"/>
      <c r="F21" s="5"/>
      <c r="T21" s="30"/>
      <c r="X21" s="28"/>
      <c r="AD21" s="28"/>
    </row>
    <row r="22" spans="3:30" x14ac:dyDescent="0.3">
      <c r="C22" s="4"/>
      <c r="D22" s="4"/>
      <c r="F22" s="5"/>
      <c r="T22" s="30"/>
      <c r="X22" s="28"/>
      <c r="AD22" s="28"/>
    </row>
    <row r="23" spans="3:30" x14ac:dyDescent="0.3">
      <c r="C23" s="4"/>
      <c r="D23" s="4"/>
      <c r="F23" s="5"/>
      <c r="T23" s="30"/>
      <c r="X23" s="28"/>
      <c r="AD23" s="28"/>
    </row>
    <row r="24" spans="3:30" x14ac:dyDescent="0.3">
      <c r="C24" s="4"/>
      <c r="D24" s="4"/>
      <c r="F24" s="5"/>
      <c r="T24" s="30"/>
      <c r="X24" s="28"/>
      <c r="AD24" s="28"/>
    </row>
    <row r="25" spans="3:30" x14ac:dyDescent="0.3">
      <c r="C25" s="4"/>
      <c r="D25" s="4"/>
      <c r="F25" s="5"/>
      <c r="T25" s="30"/>
      <c r="X25" s="28"/>
      <c r="AD25" s="28"/>
    </row>
    <row r="26" spans="3:30" x14ac:dyDescent="0.3">
      <c r="C26" s="4"/>
      <c r="D26" s="4"/>
      <c r="F26" s="5"/>
      <c r="T26" s="30"/>
      <c r="X26" s="28"/>
      <c r="Z26" s="33"/>
      <c r="AD26" s="28"/>
    </row>
    <row r="27" spans="3:30" x14ac:dyDescent="0.3">
      <c r="C27" s="4"/>
      <c r="D27" s="4"/>
      <c r="F27" s="5"/>
      <c r="T27" s="30"/>
      <c r="X27" s="28"/>
      <c r="AD27" s="28"/>
    </row>
    <row r="28" spans="3:30" x14ac:dyDescent="0.3">
      <c r="C28" s="4"/>
      <c r="D28" s="4"/>
      <c r="F28" s="5"/>
      <c r="T28" s="30"/>
      <c r="X28" s="28"/>
      <c r="AD28" s="28"/>
    </row>
    <row r="29" spans="3:30" x14ac:dyDescent="0.3">
      <c r="C29" s="4"/>
      <c r="D29" s="4"/>
      <c r="F29" s="5"/>
      <c r="T29" s="30"/>
      <c r="X29" s="28"/>
      <c r="AD29" s="28"/>
    </row>
    <row r="30" spans="3:30" x14ac:dyDescent="0.3">
      <c r="C30" s="4"/>
      <c r="D30" s="4"/>
      <c r="F30" s="5"/>
      <c r="T30" s="30"/>
      <c r="X30" s="28"/>
      <c r="AD30" s="28"/>
    </row>
    <row r="31" spans="3:30" x14ac:dyDescent="0.3">
      <c r="C31" s="4"/>
      <c r="D31" s="4"/>
      <c r="F31" s="5"/>
      <c r="X31" s="28"/>
      <c r="AD31" s="28"/>
    </row>
    <row r="32" spans="3:30" x14ac:dyDescent="0.3">
      <c r="C32" s="4"/>
      <c r="D32" s="4"/>
      <c r="F32" s="5"/>
      <c r="X32" s="28"/>
      <c r="AD32" s="28"/>
    </row>
    <row r="33" spans="2:30" x14ac:dyDescent="0.3">
      <c r="C33" s="4"/>
      <c r="D33" s="4"/>
      <c r="F33" s="5"/>
      <c r="X33" s="28"/>
      <c r="AD33" s="28"/>
    </row>
    <row r="34" spans="2:30" x14ac:dyDescent="0.3">
      <c r="C34" s="4"/>
      <c r="D34" s="4"/>
      <c r="F34" s="5"/>
      <c r="X34" s="28"/>
      <c r="AD34" s="28"/>
    </row>
    <row r="35" spans="2:30" x14ac:dyDescent="0.3">
      <c r="C35" s="4"/>
      <c r="D35" s="4"/>
      <c r="F35" s="5"/>
      <c r="X35" s="28"/>
      <c r="AD35" s="28"/>
    </row>
    <row r="36" spans="2:30" x14ac:dyDescent="0.3">
      <c r="C36" s="4"/>
      <c r="D36" s="4"/>
      <c r="F36" s="5"/>
      <c r="X36" s="28"/>
      <c r="AD36" s="28"/>
    </row>
    <row r="37" spans="2:30" x14ac:dyDescent="0.3">
      <c r="C37" s="4"/>
      <c r="D37" s="4"/>
      <c r="F37" s="5"/>
      <c r="X37" s="28"/>
      <c r="AD37" s="28"/>
    </row>
    <row r="38" spans="2:30" x14ac:dyDescent="0.3">
      <c r="C38" s="4"/>
      <c r="D38" s="4"/>
      <c r="F38" s="5"/>
      <c r="X38" s="28"/>
      <c r="AD38" s="28"/>
    </row>
    <row r="39" spans="2:30" x14ac:dyDescent="0.3">
      <c r="B39" s="1" t="s">
        <v>4</v>
      </c>
      <c r="C39" s="4"/>
      <c r="D39" s="4"/>
      <c r="F39" s="5"/>
      <c r="X39" s="28"/>
      <c r="AD39" s="28"/>
    </row>
    <row r="40" spans="2:30" x14ac:dyDescent="0.3">
      <c r="C40" s="1" t="s">
        <v>6</v>
      </c>
      <c r="D40" s="3">
        <f>SLOPE(F5:F12,B5:B12)</f>
        <v>0.58361474445371742</v>
      </c>
      <c r="F40" s="5"/>
    </row>
    <row r="41" spans="2:30" x14ac:dyDescent="0.3">
      <c r="C41" s="1" t="s">
        <v>7</v>
      </c>
      <c r="D41" s="3">
        <f>INTERCEPT(F5:F12,B5:B12)</f>
        <v>4.3185460368663664E-2</v>
      </c>
      <c r="F41" s="5"/>
    </row>
    <row r="42" spans="2:30" x14ac:dyDescent="0.3">
      <c r="C42" s="4"/>
      <c r="D42" s="4"/>
      <c r="F42" s="5"/>
    </row>
    <row r="43" spans="2:30" x14ac:dyDescent="0.3">
      <c r="C43" s="4"/>
      <c r="D43" s="4"/>
      <c r="F43" s="5"/>
    </row>
    <row r="44" spans="2:30" x14ac:dyDescent="0.3">
      <c r="C44" s="4"/>
      <c r="D44" s="4"/>
      <c r="F44" s="5"/>
    </row>
    <row r="45" spans="2:30" x14ac:dyDescent="0.3">
      <c r="F45" s="2"/>
    </row>
    <row r="46" spans="2:30" x14ac:dyDescent="0.3">
      <c r="C46" s="4"/>
      <c r="D46" s="4"/>
      <c r="F46" s="5"/>
    </row>
    <row r="50" spans="2:5" x14ac:dyDescent="0.3">
      <c r="E50" s="3"/>
    </row>
    <row r="52" spans="2:5" x14ac:dyDescent="0.3">
      <c r="B52" s="1">
        <v>1.2538199999999999</v>
      </c>
      <c r="C52" s="1">
        <v>1.26024</v>
      </c>
    </row>
    <row r="53" spans="2:5" x14ac:dyDescent="0.3">
      <c r="B53" s="1">
        <v>0.79092499999999999</v>
      </c>
      <c r="C53" s="1">
        <v>0.75693299999999997</v>
      </c>
    </row>
    <row r="54" spans="2:5" x14ac:dyDescent="0.3">
      <c r="B54" s="1">
        <v>0.46323599999999998</v>
      </c>
      <c r="C54" s="1">
        <v>0.46745500000000001</v>
      </c>
    </row>
    <row r="55" spans="2:5" x14ac:dyDescent="0.3">
      <c r="B55" s="1">
        <v>0.29339599999999999</v>
      </c>
      <c r="C55" s="1">
        <v>0.294267</v>
      </c>
    </row>
    <row r="56" spans="2:5" x14ac:dyDescent="0.3">
      <c r="B56" s="1">
        <v>0.20588100000000001</v>
      </c>
      <c r="C56" s="1">
        <v>0.209038</v>
      </c>
    </row>
    <row r="57" spans="2:5" x14ac:dyDescent="0.3">
      <c r="B57" s="1">
        <v>0.156831</v>
      </c>
      <c r="C57" s="1">
        <v>0.15554899999999999</v>
      </c>
    </row>
    <row r="58" spans="2:5" x14ac:dyDescent="0.3">
      <c r="B58" s="1">
        <v>0.12398199999999999</v>
      </c>
      <c r="C58" s="1">
        <v>0.12617900000000001</v>
      </c>
    </row>
    <row r="59" spans="2:5" x14ac:dyDescent="0.3">
      <c r="B59" s="1">
        <v>8.6958599999999997E-2</v>
      </c>
      <c r="C59" s="1">
        <v>8.93732E-2</v>
      </c>
    </row>
  </sheetData>
  <mergeCells count="4">
    <mergeCell ref="P3:Q3"/>
    <mergeCell ref="R3:T3"/>
    <mergeCell ref="C4:D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topLeftCell="A31" zoomScaleNormal="100" workbookViewId="0">
      <selection activeCell="A43" sqref="A43"/>
    </sheetView>
  </sheetViews>
  <sheetFormatPr baseColWidth="10" defaultRowHeight="14.4" x14ac:dyDescent="0.3"/>
  <cols>
    <col min="1" max="1" width="16.88671875" bestFit="1" customWidth="1"/>
    <col min="2" max="2" width="6.33203125" bestFit="1" customWidth="1"/>
    <col min="3" max="3" width="12" bestFit="1" customWidth="1"/>
    <col min="4" max="4" width="6.33203125" bestFit="1" customWidth="1"/>
    <col min="5" max="5" width="15.44140625" bestFit="1" customWidth="1"/>
    <col min="6" max="6" width="6.33203125" bestFit="1" customWidth="1"/>
    <col min="7" max="9" width="6.5546875" bestFit="1" customWidth="1"/>
  </cols>
  <sheetData>
    <row r="1" spans="1:7" ht="15" thickBot="1" x14ac:dyDescent="0.35">
      <c r="A1" s="46" t="s">
        <v>27</v>
      </c>
      <c r="B1" s="47" t="s">
        <v>24</v>
      </c>
      <c r="C1" s="49" t="s">
        <v>25</v>
      </c>
      <c r="E1" s="46" t="s">
        <v>26</v>
      </c>
      <c r="F1" s="47" t="s">
        <v>24</v>
      </c>
      <c r="G1" s="48" t="s">
        <v>25</v>
      </c>
    </row>
    <row r="2" spans="1:7" x14ac:dyDescent="0.3">
      <c r="A2" s="61" t="s">
        <v>28</v>
      </c>
      <c r="B2" s="51">
        <v>-1.6927770932345654E-4</v>
      </c>
      <c r="C2" s="65">
        <v>0.14632819926069354</v>
      </c>
      <c r="E2" s="61" t="s">
        <v>28</v>
      </c>
      <c r="F2" s="53">
        <v>1.9843777544623189E-3</v>
      </c>
      <c r="G2" s="54">
        <v>2.9356483362032323E-2</v>
      </c>
    </row>
    <row r="3" spans="1:7" x14ac:dyDescent="0.3">
      <c r="A3" s="62" t="s">
        <v>40</v>
      </c>
      <c r="B3" s="56">
        <v>4.2716833524809893E-2</v>
      </c>
      <c r="C3" s="66">
        <v>0.33909546474095958</v>
      </c>
      <c r="E3" s="62" t="s">
        <v>35</v>
      </c>
      <c r="F3" s="58">
        <v>8.3006689805795988E-4</v>
      </c>
      <c r="G3" s="59">
        <v>3.1097565527025157E-2</v>
      </c>
    </row>
    <row r="4" spans="1:7" x14ac:dyDescent="0.3">
      <c r="A4" s="62" t="s">
        <v>39</v>
      </c>
      <c r="B4" s="56">
        <v>5.4744092251760947E-2</v>
      </c>
      <c r="C4" s="66">
        <v>0.50070262248820119</v>
      </c>
      <c r="E4" s="62" t="s">
        <v>36</v>
      </c>
      <c r="F4" s="58">
        <v>9.8086244112477136E-4</v>
      </c>
      <c r="G4" s="59">
        <v>0.18943462970497602</v>
      </c>
    </row>
    <row r="5" spans="1:7" ht="15" thickBot="1" x14ac:dyDescent="0.35">
      <c r="A5" s="63" t="s">
        <v>38</v>
      </c>
      <c r="B5" s="67">
        <v>1.4260748309393362E-2</v>
      </c>
      <c r="C5" s="68">
        <v>0.52425914408411078</v>
      </c>
      <c r="E5" s="63" t="s">
        <v>37</v>
      </c>
      <c r="F5" s="58">
        <v>9.6060850223630718E-4</v>
      </c>
      <c r="G5" s="59">
        <v>4.1671246047033039E-2</v>
      </c>
    </row>
    <row r="6" spans="1:7" ht="15" thickBot="1" x14ac:dyDescent="0.35"/>
    <row r="7" spans="1:7" ht="15" thickBot="1" x14ac:dyDescent="0.35">
      <c r="A7" s="46" t="s">
        <v>27</v>
      </c>
    </row>
    <row r="8" spans="1:7" x14ac:dyDescent="0.3">
      <c r="A8" s="61" t="s">
        <v>28</v>
      </c>
      <c r="B8" s="69">
        <f>C2-B2</f>
        <v>0.146497476970017</v>
      </c>
    </row>
    <row r="9" spans="1:7" x14ac:dyDescent="0.3">
      <c r="A9" s="62" t="s">
        <v>40</v>
      </c>
      <c r="B9" s="69">
        <f t="shared" ref="B9:B11" si="0">C3-B3</f>
        <v>0.29637863121614971</v>
      </c>
    </row>
    <row r="10" spans="1:7" x14ac:dyDescent="0.3">
      <c r="A10" s="62" t="s">
        <v>39</v>
      </c>
      <c r="B10" s="69">
        <f t="shared" si="0"/>
        <v>0.44595853023644022</v>
      </c>
    </row>
    <row r="11" spans="1:7" ht="15" thickBot="1" x14ac:dyDescent="0.35">
      <c r="A11" s="63" t="s">
        <v>38</v>
      </c>
      <c r="B11" s="69">
        <f t="shared" si="0"/>
        <v>0.50999839577471739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Layout" topLeftCell="A10" zoomScaleNormal="100" workbookViewId="0">
      <selection activeCell="H29" sqref="H29"/>
    </sheetView>
  </sheetViews>
  <sheetFormatPr baseColWidth="10" defaultRowHeight="14.4" x14ac:dyDescent="0.3"/>
  <cols>
    <col min="1" max="1" width="16.88671875" bestFit="1" customWidth="1"/>
    <col min="2" max="2" width="6.33203125" bestFit="1" customWidth="1"/>
    <col min="3" max="3" width="12" bestFit="1" customWidth="1"/>
    <col min="4" max="4" width="6.33203125" bestFit="1" customWidth="1"/>
    <col min="6" max="6" width="6.33203125" bestFit="1" customWidth="1"/>
    <col min="7" max="9" width="6.5546875" bestFit="1" customWidth="1"/>
  </cols>
  <sheetData>
    <row r="1" spans="1:7" ht="15" thickBot="1" x14ac:dyDescent="0.35">
      <c r="A1" s="46" t="s">
        <v>27</v>
      </c>
      <c r="B1" s="47" t="s">
        <v>24</v>
      </c>
      <c r="C1" s="49" t="s">
        <v>25</v>
      </c>
      <c r="E1" s="46" t="s">
        <v>26</v>
      </c>
      <c r="F1" s="47" t="s">
        <v>24</v>
      </c>
      <c r="G1" s="48" t="s">
        <v>25</v>
      </c>
    </row>
    <row r="2" spans="1:7" x14ac:dyDescent="0.3">
      <c r="A2" s="61" t="s">
        <v>28</v>
      </c>
      <c r="B2" s="51">
        <v>-5.2169277709323454E-2</v>
      </c>
      <c r="C2" s="65">
        <v>9.4328199260693538E-2</v>
      </c>
      <c r="E2" s="50">
        <v>1</v>
      </c>
      <c r="F2" s="53">
        <v>1.9843777544623189E-3</v>
      </c>
      <c r="G2" s="54">
        <v>2.9356483362032323E-2</v>
      </c>
    </row>
    <row r="3" spans="1:7" x14ac:dyDescent="0.3">
      <c r="A3" s="62" t="s">
        <v>35</v>
      </c>
      <c r="B3" s="56">
        <v>-9.2831664751901067E-3</v>
      </c>
      <c r="C3" s="66">
        <v>0.28709546474095959</v>
      </c>
      <c r="E3" s="55">
        <v>2</v>
      </c>
      <c r="F3" s="58">
        <v>8.3006689805795988E-4</v>
      </c>
      <c r="G3" s="59">
        <v>3.1097565527025157E-2</v>
      </c>
    </row>
    <row r="4" spans="1:7" x14ac:dyDescent="0.3">
      <c r="A4" s="62" t="s">
        <v>36</v>
      </c>
      <c r="B4" s="56">
        <v>2.7440922517609477E-3</v>
      </c>
      <c r="C4" s="66">
        <v>0.4487026224882012</v>
      </c>
      <c r="E4" s="55">
        <v>3</v>
      </c>
      <c r="F4" s="58">
        <v>9.8086244112477136E-4</v>
      </c>
      <c r="G4" s="59">
        <v>0.18943462970497602</v>
      </c>
    </row>
    <row r="5" spans="1:7" ht="15" thickBot="1" x14ac:dyDescent="0.35">
      <c r="A5" s="63" t="s">
        <v>37</v>
      </c>
      <c r="B5" s="67">
        <v>-3.7739251690606636E-2</v>
      </c>
      <c r="C5" s="68">
        <v>0.47225914408411079</v>
      </c>
      <c r="E5" s="60">
        <v>4</v>
      </c>
      <c r="F5" s="58">
        <v>9.6060850223630718E-4</v>
      </c>
      <c r="G5" s="59">
        <v>4.1671246047033039E-2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Layout" zoomScaleNormal="100" workbookViewId="0">
      <selection activeCell="B3" sqref="B3:C3"/>
    </sheetView>
  </sheetViews>
  <sheetFormatPr baseColWidth="10" defaultRowHeight="14.4" x14ac:dyDescent="0.3"/>
  <cols>
    <col min="1" max="1" width="16.88671875" bestFit="1" customWidth="1"/>
    <col min="2" max="2" width="6.33203125" bestFit="1" customWidth="1"/>
    <col min="3" max="3" width="12" bestFit="1" customWidth="1"/>
    <col min="4" max="4" width="6.33203125" bestFit="1" customWidth="1"/>
    <col min="6" max="6" width="6.33203125" bestFit="1" customWidth="1"/>
    <col min="7" max="9" width="6.5546875" bestFit="1" customWidth="1"/>
  </cols>
  <sheetData>
    <row r="1" spans="1:7" ht="15" thickBot="1" x14ac:dyDescent="0.35">
      <c r="A1" s="46" t="s">
        <v>27</v>
      </c>
      <c r="B1" s="47" t="s">
        <v>24</v>
      </c>
      <c r="C1" s="48" t="s">
        <v>25</v>
      </c>
      <c r="E1" s="46" t="s">
        <v>26</v>
      </c>
      <c r="F1" s="47" t="s">
        <v>24</v>
      </c>
      <c r="G1" s="48" t="s">
        <v>25</v>
      </c>
    </row>
    <row r="2" spans="1:7" x14ac:dyDescent="0.3">
      <c r="A2" s="61" t="s">
        <v>28</v>
      </c>
      <c r="B2" s="51">
        <v>-5.2169277709323454E-2</v>
      </c>
      <c r="C2" s="52">
        <v>9.4328199260693538E-2</v>
      </c>
      <c r="E2" s="50">
        <v>1</v>
      </c>
      <c r="F2" s="53">
        <v>1.9843777544623189E-3</v>
      </c>
      <c r="G2" s="54">
        <v>2.9356483362032323E-2</v>
      </c>
    </row>
    <row r="3" spans="1:7" x14ac:dyDescent="0.3">
      <c r="A3" s="62" t="s">
        <v>35</v>
      </c>
      <c r="B3" s="56">
        <v>2.7440922517609477E-3</v>
      </c>
      <c r="C3" s="57">
        <v>0.82738511133833226</v>
      </c>
      <c r="E3" s="55">
        <v>2</v>
      </c>
      <c r="F3">
        <v>6.0528507558311204E-4</v>
      </c>
      <c r="G3">
        <v>6.3655593858231815E-2</v>
      </c>
    </row>
    <row r="4" spans="1:7" x14ac:dyDescent="0.3">
      <c r="A4" s="62" t="s">
        <v>36</v>
      </c>
      <c r="B4" s="56">
        <v>2.7440922517609477E-3</v>
      </c>
      <c r="C4" s="57">
        <v>0.4487026224882012</v>
      </c>
      <c r="E4" s="55">
        <v>3</v>
      </c>
      <c r="F4" s="58">
        <v>9.8086244112477136E-4</v>
      </c>
      <c r="G4" s="59">
        <v>0.18943462970497602</v>
      </c>
    </row>
    <row r="5" spans="1:7" ht="15" thickBot="1" x14ac:dyDescent="0.35">
      <c r="A5" s="63" t="s">
        <v>37</v>
      </c>
      <c r="B5" s="56">
        <v>-3.7739251690606636E-2</v>
      </c>
      <c r="C5" s="57">
        <v>0.47225914408411079</v>
      </c>
      <c r="E5" s="60">
        <v>4</v>
      </c>
      <c r="F5" s="58">
        <v>9.6060850223630718E-4</v>
      </c>
      <c r="G5" s="59">
        <v>4.1671246047033039E-2</v>
      </c>
    </row>
    <row r="6" spans="1:7" x14ac:dyDescent="0.3">
      <c r="A6" s="62" t="s">
        <v>35</v>
      </c>
      <c r="B6" s="64">
        <v>2.7440922517609477E-3</v>
      </c>
      <c r="C6" s="64">
        <v>0.82738511133833226</v>
      </c>
      <c r="F6">
        <v>6.0528507558311204E-4</v>
      </c>
      <c r="G6">
        <v>6.3655593858231815E-2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BCA2</vt:lpstr>
      <vt:lpstr>BCA3</vt:lpstr>
      <vt:lpstr>BCA4</vt:lpstr>
      <vt:lpstr>Resultado</vt:lpstr>
      <vt:lpstr>Resultado sin normalizar</vt:lpstr>
      <vt:lpstr>Anomalo</vt:lpstr>
    </vt:vector>
  </TitlesOfParts>
  <Company>ucv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FLORES BELLVER</dc:creator>
  <cp:lastModifiedBy>Daniel López Malo</cp:lastModifiedBy>
  <cp:lastPrinted>2016-05-09T16:39:40Z</cp:lastPrinted>
  <dcterms:created xsi:type="dcterms:W3CDTF">2013-02-14T12:57:01Z</dcterms:created>
  <dcterms:modified xsi:type="dcterms:W3CDTF">2017-10-13T11:49:47Z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